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15.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defaultThemeVersion="202300"/>
  <mc:AlternateContent xmlns:mc="http://schemas.openxmlformats.org/markup-compatibility/2006">
    <mc:Choice Requires="x15">
      <x15ac:absPath xmlns:x15ac="http://schemas.microsoft.com/office/spreadsheetml/2010/11/ac" url="/Users/raymondfrost/Desktop/"/>
    </mc:Choice>
  </mc:AlternateContent>
  <xr:revisionPtr revIDLastSave="0" documentId="8_{5D566267-AE5D-CE4B-830F-7FDD272B668A}" xr6:coauthVersionLast="47" xr6:coauthVersionMax="47" xr10:uidLastSave="{00000000-0000-0000-0000-000000000000}"/>
  <workbookProtection workbookAlgorithmName="SHA-512" workbookHashValue="MdPoH1DQcW6oc5YQ8EOXMcOaulTRQmzmHf00eq5egkqKSOgrdzb7tTTRNZwPoVdZRTL+ytUy70DSe4lSOZ7MlA==" workbookSaltValue="dZ3+5J2HOReZZS0NydJ0nQ==" workbookSpinCount="100000" lockStructure="1"/>
  <bookViews>
    <workbookView xWindow="3880" yWindow="3060" windowWidth="27240" windowHeight="16440" activeTab="2" xr2:uid="{C2B504EF-B57D-6141-BC4D-591ACE815AB6}"/>
  </bookViews>
  <sheets>
    <sheet name="FormatCodesSFX" sheetId="6" state="veryHidden" r:id="rId1"/>
    <sheet name="FeedbackSFX" sheetId="7" state="hidden" r:id="rId2"/>
    <sheet name="Scoreboard" sheetId="8" r:id="rId3"/>
    <sheet name="SnowvillePT" sheetId="10" state="veryHidden" r:id="rId4"/>
    <sheet name="SnowvilleSC" sheetId="11" state="veryHidden" r:id="rId5"/>
    <sheet name="Snowville" sheetId="9" r:id="rId6"/>
    <sheet name="#_Snowville" sheetId="1" state="veryHidden" r:id="rId7"/>
    <sheet name="BatteriesPT" sheetId="13" state="veryHidden" r:id="rId8"/>
    <sheet name="BatteriesSC" sheetId="14" state="veryHidden" r:id="rId9"/>
    <sheet name="Batteries" sheetId="12" r:id="rId10"/>
    <sheet name="#_Batteries" sheetId="2" state="veryHidden" r:id="rId11"/>
    <sheet name="BesteaPT" sheetId="16" state="veryHidden" r:id="rId12"/>
    <sheet name="BesteaSC" sheetId="17" state="veryHidden" r:id="rId13"/>
    <sheet name="Bestea" sheetId="15" r:id="rId14"/>
    <sheet name="#_Bestea" sheetId="3" state="veryHidden" r:id="rId15"/>
    <sheet name="SPSSPT" sheetId="19" state="veryHidden" r:id="rId16"/>
    <sheet name="SPSSSC" sheetId="20" state="veryHidden" r:id="rId17"/>
    <sheet name="SPSS" sheetId="18" r:id="rId18"/>
    <sheet name="#_SPSS" sheetId="4" state="veryHidden" r:id="rId19"/>
    <sheet name="Choose TestPT" sheetId="22" state="veryHidden" r:id="rId20"/>
    <sheet name="Choose TestSC" sheetId="23" state="veryHidden" r:id="rId21"/>
    <sheet name="Choose Test" sheetId="21" r:id="rId22"/>
    <sheet name="#_Choose Test" sheetId="5" state="veryHidden" r:id="rId2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8" l="1" a="1"/>
  <c r="F25" i="8"/>
  <c r="I1" i="21" s="1" a="1"/>
  <c r="I1" i="21" s="1"/>
  <c r="AF1" i="21" s="1"/>
  <c r="B2" i="23"/>
  <c r="B2" i="5" s="1"/>
  <c r="Y2" i="5" s="1"/>
  <c r="B1" i="7"/>
  <c r="Z1" i="21"/>
  <c r="Y1" i="21"/>
  <c r="X1" i="21"/>
  <c r="I1" i="5"/>
  <c r="AF1" i="5"/>
  <c r="Z1" i="5"/>
  <c r="Y1" i="5"/>
  <c r="X1" i="5"/>
  <c r="G60" i="21"/>
  <c r="G45" i="21"/>
  <c r="G31" i="21"/>
  <c r="G16" i="21"/>
  <c r="F24" i="8" a="1"/>
  <c r="F24" i="8" s="1"/>
  <c r="I1" i="18" s="1" a="1"/>
  <c r="I1" i="18" s="1"/>
  <c r="AF1" i="18" s="1"/>
  <c r="B2" i="20"/>
  <c r="B2" i="18" s="1"/>
  <c r="Y2" i="18" s="1"/>
  <c r="Z1" i="18"/>
  <c r="Y1" i="18"/>
  <c r="X1" i="18"/>
  <c r="I1" i="4"/>
  <c r="AF1" i="4"/>
  <c r="Z1" i="4"/>
  <c r="Y1" i="4"/>
  <c r="X1" i="4"/>
  <c r="H187" i="4"/>
  <c r="H186" i="4"/>
  <c r="H185" i="4"/>
  <c r="H184" i="4"/>
  <c r="H183" i="4"/>
  <c r="H182" i="4"/>
  <c r="H181" i="4"/>
  <c r="E179" i="4"/>
  <c r="D179" i="4"/>
  <c r="D178" i="4"/>
  <c r="E169" i="4"/>
  <c r="E168" i="4"/>
  <c r="D168" i="4"/>
  <c r="D167" i="4"/>
  <c r="H166" i="4"/>
  <c r="H165" i="4"/>
  <c r="H164" i="4"/>
  <c r="H163" i="4"/>
  <c r="H162" i="4"/>
  <c r="H161" i="4"/>
  <c r="H160" i="4"/>
  <c r="E159" i="4"/>
  <c r="E158" i="4"/>
  <c r="D158" i="4"/>
  <c r="D157" i="4"/>
  <c r="E148" i="4"/>
  <c r="E147" i="4"/>
  <c r="D147" i="4"/>
  <c r="D146" i="4"/>
  <c r="I137" i="4"/>
  <c r="H137" i="4"/>
  <c r="G137" i="4"/>
  <c r="F137" i="4"/>
  <c r="E137" i="4"/>
  <c r="D137" i="4"/>
  <c r="D136" i="4"/>
  <c r="H134" i="4"/>
  <c r="H133" i="4"/>
  <c r="H132" i="4"/>
  <c r="H131" i="4"/>
  <c r="H130" i="4"/>
  <c r="H129" i="4"/>
  <c r="H128" i="4"/>
  <c r="H127" i="4"/>
  <c r="H126" i="4"/>
  <c r="F127" i="4"/>
  <c r="E127" i="4"/>
  <c r="G126" i="4"/>
  <c r="F126" i="4"/>
  <c r="E126" i="4"/>
  <c r="D126" i="4"/>
  <c r="D125" i="4"/>
  <c r="O120" i="4"/>
  <c r="N120" i="4"/>
  <c r="M120" i="4"/>
  <c r="L121" i="4"/>
  <c r="L120" i="4"/>
  <c r="K120" i="4"/>
  <c r="M116" i="4"/>
  <c r="I115" i="4"/>
  <c r="H115" i="4"/>
  <c r="G115" i="4"/>
  <c r="F116" i="4"/>
  <c r="F115" i="4"/>
  <c r="E115" i="4"/>
  <c r="D115" i="4"/>
  <c r="K114" i="4"/>
  <c r="D114" i="4"/>
  <c r="D111" i="4"/>
  <c r="M110" i="4"/>
  <c r="L110" i="4"/>
  <c r="J110" i="4"/>
  <c r="I110" i="4"/>
  <c r="H110" i="4"/>
  <c r="G110" i="4"/>
  <c r="F110" i="4"/>
  <c r="D109" i="4"/>
  <c r="D107" i="4"/>
  <c r="D106" i="4"/>
  <c r="M105" i="4"/>
  <c r="L105" i="4"/>
  <c r="J105" i="4"/>
  <c r="I105" i="4"/>
  <c r="H105" i="4"/>
  <c r="G105" i="4"/>
  <c r="F105" i="4"/>
  <c r="D104" i="4"/>
  <c r="I101" i="4"/>
  <c r="I100" i="4"/>
  <c r="I99" i="4"/>
  <c r="I98" i="4"/>
  <c r="I97" i="4"/>
  <c r="I96" i="4"/>
  <c r="I95" i="4"/>
  <c r="I94" i="4"/>
  <c r="I93" i="4"/>
  <c r="I92" i="4"/>
  <c r="I91" i="4"/>
  <c r="F92" i="4"/>
  <c r="E92" i="4"/>
  <c r="H91" i="4"/>
  <c r="G91" i="4"/>
  <c r="F91" i="4"/>
  <c r="E91" i="4"/>
  <c r="D91" i="4"/>
  <c r="J91" i="4"/>
  <c r="D90" i="4"/>
  <c r="L87" i="4"/>
  <c r="L86" i="4"/>
  <c r="L85" i="4"/>
  <c r="H87" i="4"/>
  <c r="G87" i="4"/>
  <c r="H86" i="4"/>
  <c r="G86" i="4"/>
  <c r="H85" i="4"/>
  <c r="G85" i="4"/>
  <c r="J83" i="4"/>
  <c r="I83" i="4"/>
  <c r="F83" i="4"/>
  <c r="E83" i="4"/>
  <c r="L82" i="4"/>
  <c r="K82" i="4"/>
  <c r="J82" i="4"/>
  <c r="I82" i="4"/>
  <c r="H82" i="4"/>
  <c r="G82" i="4"/>
  <c r="F82" i="4"/>
  <c r="E82" i="4"/>
  <c r="D82" i="4"/>
  <c r="D81" i="4"/>
  <c r="E78" i="4"/>
  <c r="L77" i="4"/>
  <c r="K77" i="4"/>
  <c r="M76" i="4"/>
  <c r="L76" i="4"/>
  <c r="K76" i="4"/>
  <c r="J76" i="4"/>
  <c r="D76" i="4"/>
  <c r="G76" i="4"/>
  <c r="F76" i="4"/>
  <c r="G75" i="4"/>
  <c r="F75" i="4"/>
  <c r="R71" i="4"/>
  <c r="R70" i="4"/>
  <c r="R69" i="4"/>
  <c r="R68" i="4"/>
  <c r="R67" i="4"/>
  <c r="R66" i="4"/>
  <c r="R65" i="4"/>
  <c r="R64" i="4"/>
  <c r="R63" i="4"/>
  <c r="R62" i="4"/>
  <c r="R61" i="4"/>
  <c r="R60" i="4"/>
  <c r="R59" i="4"/>
  <c r="R58" i="4"/>
  <c r="R57" i="4"/>
  <c r="H68" i="4"/>
  <c r="G68" i="4"/>
  <c r="F68" i="4"/>
  <c r="E68" i="4"/>
  <c r="D68" i="4"/>
  <c r="D67" i="4"/>
  <c r="H59" i="4"/>
  <c r="G59" i="4"/>
  <c r="F59" i="4"/>
  <c r="E59" i="4"/>
  <c r="D59" i="4"/>
  <c r="D58" i="4"/>
  <c r="R54" i="4"/>
  <c r="S53" i="4"/>
  <c r="R53" i="4"/>
  <c r="R52" i="4"/>
  <c r="U51" i="4"/>
  <c r="T51" i="4"/>
  <c r="R50" i="4"/>
  <c r="H50" i="4"/>
  <c r="G50" i="4"/>
  <c r="F50" i="4"/>
  <c r="E50" i="4"/>
  <c r="D50" i="4"/>
  <c r="W50" i="4"/>
  <c r="X49" i="4"/>
  <c r="W49" i="4"/>
  <c r="V49" i="4"/>
  <c r="D49" i="4"/>
  <c r="F33" i="18"/>
  <c r="I32" i="4"/>
  <c r="H32" i="4"/>
  <c r="G32" i="4"/>
  <c r="N30" i="18"/>
  <c r="N29" i="18"/>
  <c r="I28" i="4"/>
  <c r="H28" i="4"/>
  <c r="G28" i="4"/>
  <c r="H27" i="18"/>
  <c r="O24" i="4"/>
  <c r="O23" i="4"/>
  <c r="O22" i="4"/>
  <c r="O21" i="4"/>
  <c r="O20" i="4"/>
  <c r="O19" i="4"/>
  <c r="O18" i="4"/>
  <c r="O17" i="4"/>
  <c r="O16" i="4"/>
  <c r="O15" i="4"/>
  <c r="O14" i="4"/>
  <c r="O13" i="4"/>
  <c r="O12" i="4"/>
  <c r="O11" i="4"/>
  <c r="O10" i="4"/>
  <c r="O9" i="4"/>
  <c r="O8" i="4"/>
  <c r="AA199" i="4"/>
  <c r="Z199" i="4"/>
  <c r="AA198" i="4"/>
  <c r="Z198" i="4"/>
  <c r="AA197" i="4"/>
  <c r="Z197" i="4"/>
  <c r="AA196" i="4"/>
  <c r="Z196" i="4"/>
  <c r="AA195" i="4"/>
  <c r="Z195" i="4"/>
  <c r="AA194" i="4"/>
  <c r="Z194" i="4"/>
  <c r="AA193" i="4"/>
  <c r="Z193" i="4"/>
  <c r="AA192" i="4"/>
  <c r="Z192" i="4"/>
  <c r="AA191" i="4"/>
  <c r="Z191" i="4"/>
  <c r="AA190" i="4"/>
  <c r="Z190" i="4"/>
  <c r="AA189" i="4"/>
  <c r="Z189" i="4"/>
  <c r="AA188" i="4"/>
  <c r="Z188" i="4"/>
  <c r="AA187" i="4"/>
  <c r="Z187" i="4"/>
  <c r="AA186" i="4"/>
  <c r="Z186" i="4"/>
  <c r="AA185" i="4"/>
  <c r="Z185" i="4"/>
  <c r="AA184" i="4"/>
  <c r="Z184" i="4"/>
  <c r="AA183" i="4"/>
  <c r="Z183" i="4"/>
  <c r="AA182" i="4"/>
  <c r="Z182" i="4"/>
  <c r="AA181" i="4"/>
  <c r="Z181" i="4"/>
  <c r="AA180" i="4"/>
  <c r="Z180" i="4"/>
  <c r="AA179" i="4"/>
  <c r="Z179" i="4"/>
  <c r="AA178" i="4"/>
  <c r="Z178" i="4"/>
  <c r="AA177" i="4"/>
  <c r="Z177" i="4"/>
  <c r="AA176" i="4"/>
  <c r="Z176" i="4"/>
  <c r="AA175" i="4"/>
  <c r="Z175" i="4"/>
  <c r="AA174" i="4"/>
  <c r="Z174" i="4"/>
  <c r="AA173" i="4"/>
  <c r="Z173" i="4"/>
  <c r="AA172" i="4"/>
  <c r="Z172" i="4"/>
  <c r="AA171" i="4"/>
  <c r="Z171" i="4"/>
  <c r="AA170" i="4"/>
  <c r="Z170" i="4"/>
  <c r="AA169" i="4"/>
  <c r="Z169" i="4"/>
  <c r="AA168" i="4"/>
  <c r="Z168" i="4"/>
  <c r="AA167" i="4"/>
  <c r="Z167" i="4"/>
  <c r="AA166" i="4"/>
  <c r="Z166" i="4"/>
  <c r="AA165" i="4"/>
  <c r="Z165" i="4"/>
  <c r="AA164" i="4"/>
  <c r="Z164" i="4"/>
  <c r="AA163" i="4"/>
  <c r="Z163" i="4"/>
  <c r="AA162" i="4"/>
  <c r="Z162" i="4"/>
  <c r="AA161" i="4"/>
  <c r="Z161" i="4"/>
  <c r="AA160" i="4"/>
  <c r="Z160" i="4"/>
  <c r="AA159" i="4"/>
  <c r="Z159" i="4"/>
  <c r="AA158" i="4"/>
  <c r="Z158" i="4"/>
  <c r="AA157" i="4"/>
  <c r="Z157" i="4"/>
  <c r="AA156" i="4"/>
  <c r="Z156" i="4"/>
  <c r="AA155" i="4"/>
  <c r="Z155" i="4"/>
  <c r="AA154" i="4"/>
  <c r="Z154" i="4"/>
  <c r="AA153" i="4"/>
  <c r="Z153" i="4"/>
  <c r="AA152" i="4"/>
  <c r="Z152" i="4"/>
  <c r="AA151" i="4"/>
  <c r="Z151" i="4"/>
  <c r="AA150" i="4"/>
  <c r="Z150" i="4"/>
  <c r="AA149" i="4"/>
  <c r="Z149" i="4"/>
  <c r="AA148" i="4"/>
  <c r="Z148" i="4"/>
  <c r="AA147" i="4"/>
  <c r="Z147" i="4"/>
  <c r="AA146" i="4"/>
  <c r="Z146" i="4"/>
  <c r="AA145" i="4"/>
  <c r="Z145" i="4"/>
  <c r="AA144" i="4"/>
  <c r="Z144" i="4"/>
  <c r="AA143" i="4"/>
  <c r="Z143" i="4"/>
  <c r="AA142" i="4"/>
  <c r="Z142" i="4"/>
  <c r="AA141" i="4"/>
  <c r="Z141" i="4"/>
  <c r="AA140" i="4"/>
  <c r="Z140" i="4"/>
  <c r="AA139" i="4"/>
  <c r="Z139" i="4"/>
  <c r="AA138" i="4"/>
  <c r="Z138" i="4"/>
  <c r="AA137" i="4"/>
  <c r="Z137" i="4"/>
  <c r="AA136" i="4"/>
  <c r="Z136" i="4"/>
  <c r="AA135" i="4"/>
  <c r="Z135" i="4"/>
  <c r="AA134" i="4"/>
  <c r="Z134" i="4"/>
  <c r="AA133" i="4"/>
  <c r="Z133" i="4"/>
  <c r="AA132" i="4"/>
  <c r="Z132" i="4"/>
  <c r="AA131" i="4"/>
  <c r="Z131" i="4"/>
  <c r="AA130" i="4"/>
  <c r="Z130" i="4"/>
  <c r="AA129" i="4"/>
  <c r="Z129" i="4"/>
  <c r="AA128" i="4"/>
  <c r="Z128" i="4"/>
  <c r="AA127" i="4"/>
  <c r="Z127" i="4"/>
  <c r="AA126" i="4"/>
  <c r="Z126" i="4"/>
  <c r="AA125" i="4"/>
  <c r="Z125" i="4"/>
  <c r="AA124" i="4"/>
  <c r="Z124" i="4"/>
  <c r="AA123" i="4"/>
  <c r="Z123" i="4"/>
  <c r="AA122" i="4"/>
  <c r="Z122" i="4"/>
  <c r="AA121" i="4"/>
  <c r="Z121" i="4"/>
  <c r="AA120" i="4"/>
  <c r="Z120" i="4"/>
  <c r="AA119" i="4"/>
  <c r="Z119" i="4"/>
  <c r="AA118" i="4"/>
  <c r="Z118" i="4"/>
  <c r="AA117" i="4"/>
  <c r="Z117" i="4"/>
  <c r="AA116" i="4"/>
  <c r="Z116" i="4"/>
  <c r="AA115" i="4"/>
  <c r="Z115" i="4"/>
  <c r="AA114" i="4"/>
  <c r="Z114" i="4"/>
  <c r="AA113" i="4"/>
  <c r="Z113" i="4"/>
  <c r="AA112" i="4"/>
  <c r="Z112" i="4"/>
  <c r="AA111" i="4"/>
  <c r="Z111" i="4"/>
  <c r="AA110" i="4"/>
  <c r="Z110" i="4"/>
  <c r="AA109" i="4"/>
  <c r="Z109" i="4"/>
  <c r="AA108" i="4"/>
  <c r="Z108" i="4"/>
  <c r="AA107" i="4"/>
  <c r="Z107" i="4"/>
  <c r="AA106" i="4"/>
  <c r="Z106" i="4"/>
  <c r="AA105" i="4"/>
  <c r="Z105" i="4"/>
  <c r="AA104" i="4"/>
  <c r="Z104" i="4"/>
  <c r="AA103" i="4"/>
  <c r="Z103" i="4"/>
  <c r="AA102" i="4"/>
  <c r="Z102" i="4"/>
  <c r="AA101" i="4"/>
  <c r="Z101" i="4"/>
  <c r="AA100" i="4"/>
  <c r="Z100" i="4"/>
  <c r="AA99" i="4"/>
  <c r="Z99" i="4"/>
  <c r="AA98" i="4"/>
  <c r="Z98" i="4"/>
  <c r="AA97" i="4"/>
  <c r="Z97" i="4"/>
  <c r="AA96" i="4"/>
  <c r="Z96" i="4"/>
  <c r="AA95" i="4"/>
  <c r="Z95" i="4"/>
  <c r="AA94" i="4"/>
  <c r="Z94" i="4"/>
  <c r="AA93" i="4"/>
  <c r="Z93" i="4"/>
  <c r="AA92" i="4"/>
  <c r="Z92" i="4"/>
  <c r="AA91" i="4"/>
  <c r="Z91" i="4"/>
  <c r="AA90" i="4"/>
  <c r="Z90" i="4"/>
  <c r="AA89" i="4"/>
  <c r="Z89" i="4"/>
  <c r="AA88" i="4"/>
  <c r="Z88" i="4"/>
  <c r="AA87" i="4"/>
  <c r="Z87" i="4"/>
  <c r="AA86" i="4"/>
  <c r="Z86" i="4"/>
  <c r="AA85" i="4"/>
  <c r="Z85" i="4"/>
  <c r="AA84" i="4"/>
  <c r="Z84" i="4"/>
  <c r="AA83" i="4"/>
  <c r="Z83" i="4"/>
  <c r="AA82" i="4"/>
  <c r="Z82" i="4"/>
  <c r="AA81" i="4"/>
  <c r="Z81" i="4"/>
  <c r="AA80" i="4"/>
  <c r="Z80" i="4"/>
  <c r="AA79" i="4"/>
  <c r="Z79" i="4"/>
  <c r="AA78" i="4"/>
  <c r="Z78" i="4"/>
  <c r="AA77" i="4"/>
  <c r="Z77" i="4"/>
  <c r="AA76" i="4"/>
  <c r="Z76" i="4"/>
  <c r="AA75" i="4"/>
  <c r="Z75" i="4"/>
  <c r="AA74" i="4"/>
  <c r="Z74" i="4"/>
  <c r="AA73" i="4"/>
  <c r="Z73" i="4"/>
  <c r="AA72" i="4"/>
  <c r="Z72" i="4"/>
  <c r="AA71" i="4"/>
  <c r="Z71" i="4"/>
  <c r="AA70" i="4"/>
  <c r="Z70" i="4"/>
  <c r="AA69" i="4"/>
  <c r="Z69" i="4"/>
  <c r="AA68" i="4"/>
  <c r="Z68" i="4"/>
  <c r="AA67" i="4"/>
  <c r="Z67" i="4"/>
  <c r="AA66" i="4"/>
  <c r="Z66" i="4"/>
  <c r="AA65" i="4"/>
  <c r="Z65" i="4"/>
  <c r="AA64" i="4"/>
  <c r="Z64" i="4"/>
  <c r="AA63" i="4"/>
  <c r="Z63" i="4"/>
  <c r="AA62" i="4"/>
  <c r="Z62" i="4"/>
  <c r="AA61" i="4"/>
  <c r="Z61" i="4"/>
  <c r="AA60" i="4"/>
  <c r="Z60" i="4"/>
  <c r="AA59" i="4"/>
  <c r="Z59" i="4"/>
  <c r="AA58" i="4"/>
  <c r="Z58" i="4"/>
  <c r="AA57" i="4"/>
  <c r="Z57" i="4"/>
  <c r="AA56" i="4"/>
  <c r="Z56" i="4"/>
  <c r="AA55" i="4"/>
  <c r="Z55" i="4"/>
  <c r="AA54" i="4"/>
  <c r="Z54" i="4"/>
  <c r="AA53" i="4"/>
  <c r="Z53" i="4"/>
  <c r="AA52" i="4"/>
  <c r="Z52" i="4"/>
  <c r="AA51" i="4"/>
  <c r="Z51" i="4"/>
  <c r="AA50" i="4"/>
  <c r="Z50" i="4"/>
  <c r="AA49" i="4"/>
  <c r="Z49" i="4"/>
  <c r="AA48" i="4"/>
  <c r="Z48" i="4"/>
  <c r="AA47" i="4"/>
  <c r="Z47" i="4"/>
  <c r="AA46" i="4"/>
  <c r="Z46" i="4"/>
  <c r="AA45" i="4"/>
  <c r="Z45" i="4"/>
  <c r="AA44" i="4"/>
  <c r="Z44" i="4"/>
  <c r="AA43" i="4"/>
  <c r="Z43" i="4"/>
  <c r="AA42" i="4"/>
  <c r="Z42" i="4"/>
  <c r="AA41" i="4"/>
  <c r="Z41" i="4"/>
  <c r="AA40" i="4"/>
  <c r="Z40" i="4"/>
  <c r="AA39" i="4"/>
  <c r="Z39" i="4"/>
  <c r="AA38" i="4"/>
  <c r="Z38" i="4"/>
  <c r="AA37" i="4"/>
  <c r="Z37" i="4"/>
  <c r="AA36" i="4"/>
  <c r="Z36" i="4"/>
  <c r="AA35" i="4"/>
  <c r="Z35" i="4"/>
  <c r="AA34" i="4"/>
  <c r="Z34" i="4"/>
  <c r="AA33" i="4"/>
  <c r="Z33" i="4"/>
  <c r="AA32" i="4"/>
  <c r="Z32" i="4"/>
  <c r="AA31" i="4"/>
  <c r="Z31" i="4"/>
  <c r="AA30" i="4"/>
  <c r="Z30" i="4"/>
  <c r="AA29" i="4"/>
  <c r="Z29" i="4"/>
  <c r="AA28" i="4"/>
  <c r="Z28" i="4"/>
  <c r="AA27" i="4"/>
  <c r="Z27" i="4"/>
  <c r="AA26" i="4"/>
  <c r="Z26" i="4"/>
  <c r="AA25" i="4"/>
  <c r="Z25" i="4"/>
  <c r="AA24" i="4"/>
  <c r="Z24" i="4"/>
  <c r="AA23" i="4"/>
  <c r="Z23" i="4"/>
  <c r="AA22" i="4"/>
  <c r="Z22" i="4"/>
  <c r="AA21" i="4"/>
  <c r="Z21" i="4"/>
  <c r="AA20" i="4"/>
  <c r="Z20" i="4"/>
  <c r="AA19" i="4"/>
  <c r="Z19" i="4"/>
  <c r="AA18" i="4"/>
  <c r="Z18" i="4"/>
  <c r="AA17" i="4"/>
  <c r="Z17" i="4"/>
  <c r="AA16" i="4"/>
  <c r="Z16" i="4"/>
  <c r="AA15" i="4"/>
  <c r="Z15" i="4"/>
  <c r="AA14" i="4"/>
  <c r="Z14" i="4"/>
  <c r="AA13" i="4"/>
  <c r="Z13" i="4"/>
  <c r="AA12" i="4"/>
  <c r="Z12" i="4"/>
  <c r="AA11" i="4"/>
  <c r="Z11" i="4"/>
  <c r="AA10" i="4"/>
  <c r="Z10" i="4"/>
  <c r="AA9" i="4"/>
  <c r="Z9" i="4"/>
  <c r="AA8" i="4"/>
  <c r="Z8" i="4"/>
  <c r="AA7" i="4"/>
  <c r="Z7" i="4"/>
  <c r="AA6" i="4"/>
  <c r="Z6" i="4"/>
  <c r="AC5" i="4"/>
  <c r="AB5" i="4"/>
  <c r="AA5" i="4"/>
  <c r="Z5" i="4"/>
  <c r="E77" i="4"/>
  <c r="O69" i="4"/>
  <c r="P68" i="4"/>
  <c r="P67" i="4"/>
  <c r="O57" i="4"/>
  <c r="I55" i="4"/>
  <c r="G49" i="4"/>
  <c r="X40" i="18"/>
  <c r="X39" i="18"/>
  <c r="X38" i="18"/>
  <c r="X37" i="18"/>
  <c r="N27" i="18"/>
  <c r="F180" i="18"/>
  <c r="F180" i="4" s="1"/>
  <c r="E180" i="18"/>
  <c r="E180" i="4" s="1"/>
  <c r="D180" i="18"/>
  <c r="AB171" i="18"/>
  <c r="AB171" i="4" s="1"/>
  <c r="F170" i="18"/>
  <c r="F170" i="4" s="1"/>
  <c r="F169" i="18"/>
  <c r="F169" i="4" s="1"/>
  <c r="D169" i="18"/>
  <c r="G173" i="18" s="1"/>
  <c r="G173" i="4" s="1"/>
  <c r="F161" i="18"/>
  <c r="F159" i="18"/>
  <c r="F159" i="4" s="1"/>
  <c r="D159" i="18"/>
  <c r="D159" i="4" s="1"/>
  <c r="F148" i="18"/>
  <c r="F148" i="4" s="1"/>
  <c r="E138" i="18"/>
  <c r="E138" i="4" s="1"/>
  <c r="F129" i="18"/>
  <c r="F128" i="18"/>
  <c r="F128" i="4" s="1"/>
  <c r="AB127" i="18"/>
  <c r="AB127" i="4" s="1"/>
  <c r="AB123" i="18"/>
  <c r="AB123" i="4" s="1"/>
  <c r="K121" i="18"/>
  <c r="F120" i="18"/>
  <c r="F119" i="18"/>
  <c r="F118" i="18"/>
  <c r="F117" i="18"/>
  <c r="F149" i="18" s="1"/>
  <c r="F149" i="4" s="1"/>
  <c r="AB115" i="18"/>
  <c r="AB115" i="4" s="1"/>
  <c r="AB110" i="18"/>
  <c r="AB110" i="4" s="1"/>
  <c r="L109" i="18"/>
  <c r="L109" i="4" s="1"/>
  <c r="J104" i="18"/>
  <c r="AB102" i="18"/>
  <c r="AB102" i="4" s="1"/>
  <c r="AB99" i="18"/>
  <c r="AB99" i="4" s="1"/>
  <c r="H92" i="18"/>
  <c r="AB90" i="18"/>
  <c r="AB90" i="4" s="1"/>
  <c r="AB89" i="18"/>
  <c r="AB89" i="4" s="1"/>
  <c r="AB86" i="18"/>
  <c r="AB86" i="4" s="1"/>
  <c r="AB79" i="18"/>
  <c r="AB79" i="4" s="1"/>
  <c r="M77" i="18"/>
  <c r="M77" i="4" s="1"/>
  <c r="E77" i="18"/>
  <c r="P73" i="18"/>
  <c r="P73" i="4" s="1"/>
  <c r="O73" i="18"/>
  <c r="O73" i="4" s="1"/>
  <c r="AB72" i="18"/>
  <c r="AB72" i="4" s="1"/>
  <c r="P72" i="18"/>
  <c r="P72" i="4" s="1"/>
  <c r="O72" i="18"/>
  <c r="O72" i="4" s="1"/>
  <c r="P71" i="18"/>
  <c r="P71" i="4" s="1"/>
  <c r="O71" i="18"/>
  <c r="O71" i="4" s="1"/>
  <c r="P70" i="18"/>
  <c r="P70" i="4" s="1"/>
  <c r="O70" i="18"/>
  <c r="O70" i="4" s="1"/>
  <c r="P69" i="18"/>
  <c r="P69" i="4" s="1"/>
  <c r="O69" i="18"/>
  <c r="P68" i="18"/>
  <c r="O68" i="18"/>
  <c r="I68" i="18"/>
  <c r="P67" i="18"/>
  <c r="O67" i="18"/>
  <c r="P66" i="18"/>
  <c r="P66" i="4" s="1"/>
  <c r="O66" i="18"/>
  <c r="P65" i="18"/>
  <c r="P65" i="4" s="1"/>
  <c r="O65" i="18"/>
  <c r="P64" i="18"/>
  <c r="P64" i="4" s="1"/>
  <c r="O64" i="18"/>
  <c r="L104" i="18" s="1"/>
  <c r="K64" i="18"/>
  <c r="K64" i="4" s="1"/>
  <c r="I64" i="18"/>
  <c r="I64" i="4" s="1"/>
  <c r="P63" i="18"/>
  <c r="P63" i="4" s="1"/>
  <c r="O63" i="18"/>
  <c r="O63" i="4" s="1"/>
  <c r="G63" i="18"/>
  <c r="P62" i="18"/>
  <c r="P62" i="4" s="1"/>
  <c r="O62" i="18"/>
  <c r="O62" i="4" s="1"/>
  <c r="AB61" i="18"/>
  <c r="AB61" i="4" s="1"/>
  <c r="P61" i="18"/>
  <c r="P61" i="4" s="1"/>
  <c r="O61" i="18"/>
  <c r="J61" i="18"/>
  <c r="G61" i="18"/>
  <c r="G61" i="4" s="1"/>
  <c r="P60" i="18"/>
  <c r="P60" i="4" s="1"/>
  <c r="O60" i="18"/>
  <c r="J60" i="18"/>
  <c r="J60" i="4" s="1"/>
  <c r="G60" i="18"/>
  <c r="P59" i="18"/>
  <c r="P59" i="4" s="1"/>
  <c r="O59" i="18"/>
  <c r="O59" i="4" s="1"/>
  <c r="I59" i="18"/>
  <c r="I59" i="4" s="1"/>
  <c r="P58" i="18"/>
  <c r="P58" i="4" s="1"/>
  <c r="O58" i="18"/>
  <c r="O58" i="4" s="1"/>
  <c r="I58" i="18"/>
  <c r="I58" i="4" s="1"/>
  <c r="G58" i="18"/>
  <c r="G58" i="4" s="1"/>
  <c r="P57" i="18"/>
  <c r="P57" i="4" s="1"/>
  <c r="O57" i="18"/>
  <c r="D116" i="18" s="1"/>
  <c r="AB55" i="18"/>
  <c r="AB55" i="4" s="1"/>
  <c r="L55" i="18"/>
  <c r="K55" i="18"/>
  <c r="K55" i="4" s="1"/>
  <c r="J55" i="18"/>
  <c r="J55" i="4" s="1"/>
  <c r="I55" i="18"/>
  <c r="H55" i="18"/>
  <c r="H55" i="4" s="1"/>
  <c r="G55" i="18"/>
  <c r="G55" i="4" s="1"/>
  <c r="F55" i="18"/>
  <c r="E55" i="18"/>
  <c r="AB54" i="18"/>
  <c r="AB54" i="4" s="1"/>
  <c r="I54" i="18"/>
  <c r="H54" i="18"/>
  <c r="H54" i="4" s="1"/>
  <c r="G54" i="18"/>
  <c r="G54" i="4" s="1"/>
  <c r="T52" i="18"/>
  <c r="L52" i="18"/>
  <c r="L52" i="4" s="1"/>
  <c r="K52" i="18"/>
  <c r="J52" i="18"/>
  <c r="J52" i="4" s="1"/>
  <c r="I52" i="18"/>
  <c r="H52" i="18"/>
  <c r="H52" i="4" s="1"/>
  <c r="G52" i="18"/>
  <c r="G52" i="4" s="1"/>
  <c r="F52" i="18"/>
  <c r="F52" i="4" s="1"/>
  <c r="E52" i="18"/>
  <c r="D52" i="18"/>
  <c r="O51" i="18"/>
  <c r="N51" i="18"/>
  <c r="N51" i="4" s="1"/>
  <c r="L51" i="18"/>
  <c r="L51" i="4" s="1"/>
  <c r="K51" i="18"/>
  <c r="K51" i="4" s="1"/>
  <c r="J51" i="18"/>
  <c r="J51" i="4" s="1"/>
  <c r="I51" i="18"/>
  <c r="I51" i="4" s="1"/>
  <c r="H51" i="18"/>
  <c r="H51" i="4" s="1"/>
  <c r="G51" i="18"/>
  <c r="G51" i="4" s="1"/>
  <c r="F51" i="18"/>
  <c r="F60" i="18" s="1"/>
  <c r="E51" i="18"/>
  <c r="D51" i="18"/>
  <c r="D51" i="4" s="1"/>
  <c r="X50" i="18"/>
  <c r="O50" i="18"/>
  <c r="O50" i="4" s="1"/>
  <c r="N50" i="18"/>
  <c r="L50" i="18"/>
  <c r="L50" i="4" s="1"/>
  <c r="K50" i="18"/>
  <c r="J50" i="18"/>
  <c r="I50" i="18"/>
  <c r="I50" i="4" s="1"/>
  <c r="O49" i="18"/>
  <c r="O49" i="4" s="1"/>
  <c r="N49" i="18"/>
  <c r="L49" i="18"/>
  <c r="L49" i="4" s="1"/>
  <c r="I49" i="18"/>
  <c r="I49" i="4" s="1"/>
  <c r="H49" i="18"/>
  <c r="H49" i="4" s="1"/>
  <c r="G49" i="18"/>
  <c r="AB48" i="18"/>
  <c r="AB48" i="4" s="1"/>
  <c r="AB47" i="18"/>
  <c r="AB47" i="4" s="1"/>
  <c r="AB44" i="18"/>
  <c r="AB44" i="4" s="1"/>
  <c r="AB42" i="18"/>
  <c r="AB42" i="4" s="1"/>
  <c r="M42" i="18"/>
  <c r="AB40" i="18"/>
  <c r="AB40" i="4" s="1"/>
  <c r="H40" i="18"/>
  <c r="AB37" i="18"/>
  <c r="AB37" i="4" s="1"/>
  <c r="AB35" i="18"/>
  <c r="AB35" i="4" s="1"/>
  <c r="AB32" i="18"/>
  <c r="AB32" i="4" s="1"/>
  <c r="L32" i="18"/>
  <c r="K32" i="18"/>
  <c r="K32" i="4" s="1"/>
  <c r="J32" i="18"/>
  <c r="J32" i="4" s="1"/>
  <c r="AB31" i="18"/>
  <c r="AB31" i="4" s="1"/>
  <c r="AB29" i="18"/>
  <c r="AB29" i="4" s="1"/>
  <c r="AB28" i="18"/>
  <c r="AB28" i="4" s="1"/>
  <c r="L28" i="18"/>
  <c r="L28" i="4" s="1"/>
  <c r="K28" i="18"/>
  <c r="K28" i="4" s="1"/>
  <c r="J28" i="18"/>
  <c r="AB24" i="18"/>
  <c r="AB24" i="4" s="1"/>
  <c r="AB23" i="18"/>
  <c r="AB23" i="4" s="1"/>
  <c r="AB20" i="18"/>
  <c r="AB20" i="4" s="1"/>
  <c r="AB19" i="18"/>
  <c r="AB19" i="4" s="1"/>
  <c r="AB18" i="18"/>
  <c r="AB18" i="4" s="1"/>
  <c r="AB15" i="18"/>
  <c r="AB15" i="4" s="1"/>
  <c r="AB14" i="18"/>
  <c r="AB14" i="4" s="1"/>
  <c r="AB10" i="18"/>
  <c r="AB10" i="4" s="1"/>
  <c r="AB8" i="18"/>
  <c r="AB8" i="4" s="1"/>
  <c r="AB7" i="18"/>
  <c r="AB7" i="4" s="1"/>
  <c r="AB4" i="18"/>
  <c r="AB104" i="18" s="1"/>
  <c r="AB104" i="4" s="1"/>
  <c r="F23" i="8" a="1"/>
  <c r="F23" i="8" s="1"/>
  <c r="I1" i="15" s="1" a="1"/>
  <c r="I1" i="15" s="1"/>
  <c r="AF1" i="15" s="1"/>
  <c r="B2" i="17"/>
  <c r="Z1" i="15"/>
  <c r="Y1" i="15"/>
  <c r="X1" i="15"/>
  <c r="I1" i="3"/>
  <c r="AF1" i="3"/>
  <c r="Z1" i="3"/>
  <c r="Y1" i="3"/>
  <c r="X1" i="3"/>
  <c r="H187" i="3"/>
  <c r="H186" i="3"/>
  <c r="H185" i="3"/>
  <c r="H184" i="3"/>
  <c r="H183" i="3"/>
  <c r="H182" i="3"/>
  <c r="H181" i="3"/>
  <c r="E179" i="3"/>
  <c r="D179" i="3"/>
  <c r="D178" i="3"/>
  <c r="E169" i="3"/>
  <c r="E168" i="3"/>
  <c r="D168" i="3"/>
  <c r="D167" i="3"/>
  <c r="H166" i="3"/>
  <c r="H165" i="3"/>
  <c r="H164" i="3"/>
  <c r="H163" i="3"/>
  <c r="H162" i="3"/>
  <c r="H161" i="3"/>
  <c r="H160" i="3"/>
  <c r="E159" i="3"/>
  <c r="E158" i="3"/>
  <c r="D158" i="3"/>
  <c r="D157" i="3"/>
  <c r="E148" i="3"/>
  <c r="E147" i="3"/>
  <c r="D147" i="3"/>
  <c r="D146" i="3"/>
  <c r="I137" i="3"/>
  <c r="H137" i="3"/>
  <c r="G137" i="3"/>
  <c r="F137" i="3"/>
  <c r="E137" i="3"/>
  <c r="D137" i="3"/>
  <c r="D136" i="3"/>
  <c r="H134" i="3"/>
  <c r="H133" i="3"/>
  <c r="H132" i="3"/>
  <c r="H131" i="3"/>
  <c r="H130" i="3"/>
  <c r="H129" i="3"/>
  <c r="H128" i="3"/>
  <c r="H127" i="3"/>
  <c r="H126" i="3"/>
  <c r="F127" i="3"/>
  <c r="E127" i="3"/>
  <c r="G126" i="3"/>
  <c r="F126" i="3"/>
  <c r="E126" i="3"/>
  <c r="D126" i="3"/>
  <c r="D125" i="3"/>
  <c r="O120" i="3"/>
  <c r="N120" i="3"/>
  <c r="M120" i="3"/>
  <c r="L121" i="3"/>
  <c r="L120" i="3"/>
  <c r="K120" i="3"/>
  <c r="M116" i="3"/>
  <c r="I115" i="3"/>
  <c r="H115" i="3"/>
  <c r="G115" i="3"/>
  <c r="F116" i="3"/>
  <c r="F115" i="3"/>
  <c r="E115" i="3"/>
  <c r="D115" i="3"/>
  <c r="K114" i="3"/>
  <c r="D114" i="3"/>
  <c r="D111" i="3"/>
  <c r="M110" i="3"/>
  <c r="L110" i="3"/>
  <c r="J110" i="3"/>
  <c r="I110" i="3"/>
  <c r="H110" i="3"/>
  <c r="G110" i="3"/>
  <c r="F110" i="3"/>
  <c r="D109" i="3"/>
  <c r="D107" i="3"/>
  <c r="D106" i="3"/>
  <c r="M105" i="3"/>
  <c r="L105" i="3"/>
  <c r="J105" i="3"/>
  <c r="I105" i="3"/>
  <c r="H105" i="3"/>
  <c r="G105" i="3"/>
  <c r="F105" i="3"/>
  <c r="D104" i="3"/>
  <c r="I101" i="3"/>
  <c r="I100" i="3"/>
  <c r="I99" i="3"/>
  <c r="I98" i="3"/>
  <c r="I97" i="3"/>
  <c r="I96" i="3"/>
  <c r="I95" i="3"/>
  <c r="I94" i="3"/>
  <c r="I93" i="3"/>
  <c r="I92" i="3"/>
  <c r="I91" i="3"/>
  <c r="F92" i="3"/>
  <c r="E92" i="3"/>
  <c r="H91" i="3"/>
  <c r="G91" i="3"/>
  <c r="F91" i="3"/>
  <c r="E91" i="3"/>
  <c r="D91" i="3"/>
  <c r="J91" i="3"/>
  <c r="D90" i="3"/>
  <c r="L87" i="3"/>
  <c r="L86" i="3"/>
  <c r="L85" i="3"/>
  <c r="H87" i="3"/>
  <c r="G87" i="3"/>
  <c r="H86" i="3"/>
  <c r="G86" i="3"/>
  <c r="H85" i="3"/>
  <c r="G85" i="3"/>
  <c r="J83" i="3"/>
  <c r="I83" i="3"/>
  <c r="F83" i="3"/>
  <c r="E83" i="3"/>
  <c r="L82" i="3"/>
  <c r="K82" i="3"/>
  <c r="J82" i="3"/>
  <c r="I82" i="3"/>
  <c r="H82" i="3"/>
  <c r="G82" i="3"/>
  <c r="F82" i="3"/>
  <c r="E82" i="3"/>
  <c r="D82" i="3"/>
  <c r="D81" i="3"/>
  <c r="E78" i="3"/>
  <c r="L77" i="3"/>
  <c r="K77" i="3"/>
  <c r="M76" i="3"/>
  <c r="L76" i="3"/>
  <c r="K76" i="3"/>
  <c r="J76" i="3"/>
  <c r="D76" i="3"/>
  <c r="G76" i="3"/>
  <c r="F76" i="3"/>
  <c r="G75" i="3"/>
  <c r="F75" i="3"/>
  <c r="R71" i="3"/>
  <c r="R70" i="3"/>
  <c r="R69" i="3"/>
  <c r="R68" i="3"/>
  <c r="R67" i="3"/>
  <c r="R66" i="3"/>
  <c r="R65" i="3"/>
  <c r="R64" i="3"/>
  <c r="R63" i="3"/>
  <c r="R62" i="3"/>
  <c r="R61" i="3"/>
  <c r="R60" i="3"/>
  <c r="R59" i="3"/>
  <c r="R58" i="3"/>
  <c r="R57" i="3"/>
  <c r="H68" i="3"/>
  <c r="G68" i="3"/>
  <c r="F68" i="3"/>
  <c r="E68" i="3"/>
  <c r="D68" i="3"/>
  <c r="D67" i="3"/>
  <c r="H59" i="3"/>
  <c r="G59" i="3"/>
  <c r="F59" i="3"/>
  <c r="E59" i="3"/>
  <c r="D59" i="3"/>
  <c r="D58" i="3"/>
  <c r="R54" i="3"/>
  <c r="S53" i="3"/>
  <c r="R53" i="3"/>
  <c r="R52" i="3"/>
  <c r="U51" i="3"/>
  <c r="T51" i="3"/>
  <c r="R50" i="3"/>
  <c r="H50" i="3"/>
  <c r="G50" i="3"/>
  <c r="F50" i="3"/>
  <c r="E50" i="3"/>
  <c r="D50" i="3"/>
  <c r="W50" i="3"/>
  <c r="X49" i="3"/>
  <c r="W49" i="3"/>
  <c r="V49" i="3"/>
  <c r="D49" i="3"/>
  <c r="F33" i="15"/>
  <c r="I32" i="3"/>
  <c r="H32" i="3"/>
  <c r="G32" i="3"/>
  <c r="N30" i="15"/>
  <c r="N29" i="15"/>
  <c r="I28" i="3"/>
  <c r="H28" i="3"/>
  <c r="G28" i="3"/>
  <c r="H27" i="15"/>
  <c r="O24" i="3"/>
  <c r="O23" i="3"/>
  <c r="O22" i="3"/>
  <c r="O21" i="3"/>
  <c r="O20" i="3"/>
  <c r="O19" i="3"/>
  <c r="O18" i="3"/>
  <c r="O17" i="3"/>
  <c r="O16" i="3"/>
  <c r="O15" i="3"/>
  <c r="O14" i="3"/>
  <c r="O13" i="3"/>
  <c r="O12" i="3"/>
  <c r="O11" i="3"/>
  <c r="O10" i="3"/>
  <c r="O9" i="3"/>
  <c r="O8" i="3"/>
  <c r="AA199" i="3"/>
  <c r="Z199" i="3"/>
  <c r="AA198" i="3"/>
  <c r="Z198" i="3"/>
  <c r="AA197" i="3"/>
  <c r="Z197" i="3"/>
  <c r="AA196" i="3"/>
  <c r="Z196" i="3"/>
  <c r="AA195" i="3"/>
  <c r="Z195" i="3"/>
  <c r="AA194" i="3"/>
  <c r="Z194" i="3"/>
  <c r="AA193" i="3"/>
  <c r="Z193" i="3"/>
  <c r="AA192" i="3"/>
  <c r="Z192" i="3"/>
  <c r="AA191" i="3"/>
  <c r="Z191" i="3"/>
  <c r="AA190" i="3"/>
  <c r="Z190" i="3"/>
  <c r="AA189" i="3"/>
  <c r="Z189" i="3"/>
  <c r="AA188" i="3"/>
  <c r="Z188" i="3"/>
  <c r="AA187" i="3"/>
  <c r="Z187" i="3"/>
  <c r="AA186" i="3"/>
  <c r="Z186" i="3"/>
  <c r="AA185" i="3"/>
  <c r="Z185" i="3"/>
  <c r="AA184" i="3"/>
  <c r="Z184" i="3"/>
  <c r="AA183" i="3"/>
  <c r="Z183" i="3"/>
  <c r="AA182" i="3"/>
  <c r="Z182" i="3"/>
  <c r="AA181" i="3"/>
  <c r="Z181" i="3"/>
  <c r="AA180" i="3"/>
  <c r="Z180" i="3"/>
  <c r="AA179" i="3"/>
  <c r="Z179" i="3"/>
  <c r="AA178" i="3"/>
  <c r="Z178" i="3"/>
  <c r="AA177" i="3"/>
  <c r="Z177" i="3"/>
  <c r="AA176" i="3"/>
  <c r="Z176" i="3"/>
  <c r="AA175" i="3"/>
  <c r="Z175" i="3"/>
  <c r="AA174" i="3"/>
  <c r="Z174" i="3"/>
  <c r="AA173" i="3"/>
  <c r="Z173" i="3"/>
  <c r="AA172" i="3"/>
  <c r="Z172" i="3"/>
  <c r="AA171" i="3"/>
  <c r="Z171" i="3"/>
  <c r="AA170" i="3"/>
  <c r="Z170" i="3"/>
  <c r="AA169" i="3"/>
  <c r="Z169" i="3"/>
  <c r="AA168" i="3"/>
  <c r="Z168" i="3"/>
  <c r="AA167" i="3"/>
  <c r="Z167" i="3"/>
  <c r="AA166" i="3"/>
  <c r="Z166" i="3"/>
  <c r="AA165" i="3"/>
  <c r="Z165" i="3"/>
  <c r="AA164" i="3"/>
  <c r="Z164" i="3"/>
  <c r="AA163" i="3"/>
  <c r="Z163" i="3"/>
  <c r="AA162" i="3"/>
  <c r="Z162" i="3"/>
  <c r="AA161" i="3"/>
  <c r="Z161" i="3"/>
  <c r="AA160" i="3"/>
  <c r="Z160" i="3"/>
  <c r="AA159" i="3"/>
  <c r="Z159" i="3"/>
  <c r="AA158" i="3"/>
  <c r="Z158" i="3"/>
  <c r="AA157" i="3"/>
  <c r="Z157" i="3"/>
  <c r="AA156" i="3"/>
  <c r="Z156" i="3"/>
  <c r="AA155" i="3"/>
  <c r="Z155" i="3"/>
  <c r="AA154" i="3"/>
  <c r="Z154" i="3"/>
  <c r="AA153" i="3"/>
  <c r="Z153" i="3"/>
  <c r="AA152" i="3"/>
  <c r="Z152" i="3"/>
  <c r="AA151" i="3"/>
  <c r="Z151" i="3"/>
  <c r="AA150" i="3"/>
  <c r="Z150" i="3"/>
  <c r="AA149" i="3"/>
  <c r="Z149" i="3"/>
  <c r="AA148" i="3"/>
  <c r="Z148" i="3"/>
  <c r="AA147" i="3"/>
  <c r="Z147" i="3"/>
  <c r="AA146" i="3"/>
  <c r="Z146" i="3"/>
  <c r="AA145" i="3"/>
  <c r="Z145" i="3"/>
  <c r="AA144" i="3"/>
  <c r="Z144" i="3"/>
  <c r="AA143" i="3"/>
  <c r="Z143" i="3"/>
  <c r="AA142" i="3"/>
  <c r="Z142" i="3"/>
  <c r="AA141" i="3"/>
  <c r="Z141" i="3"/>
  <c r="AA140" i="3"/>
  <c r="Z140" i="3"/>
  <c r="AA139" i="3"/>
  <c r="Z139" i="3"/>
  <c r="AA138" i="3"/>
  <c r="Z138" i="3"/>
  <c r="AA137" i="3"/>
  <c r="Z137" i="3"/>
  <c r="AA136" i="3"/>
  <c r="Z136" i="3"/>
  <c r="AA135" i="3"/>
  <c r="Z135" i="3"/>
  <c r="AA134" i="3"/>
  <c r="Z134" i="3"/>
  <c r="AA133" i="3"/>
  <c r="Z133" i="3"/>
  <c r="AA132" i="3"/>
  <c r="Z132" i="3"/>
  <c r="AA131" i="3"/>
  <c r="Z131" i="3"/>
  <c r="AA130" i="3"/>
  <c r="Z130" i="3"/>
  <c r="AA129" i="3"/>
  <c r="Z129" i="3"/>
  <c r="AA128" i="3"/>
  <c r="Z128" i="3"/>
  <c r="AA127" i="3"/>
  <c r="Z127" i="3"/>
  <c r="AA126" i="3"/>
  <c r="Z126" i="3"/>
  <c r="AA125" i="3"/>
  <c r="Z125" i="3"/>
  <c r="AA124" i="3"/>
  <c r="Z124" i="3"/>
  <c r="AA123" i="3"/>
  <c r="Z123" i="3"/>
  <c r="AA122" i="3"/>
  <c r="Z122" i="3"/>
  <c r="AA121" i="3"/>
  <c r="Z121" i="3"/>
  <c r="AA120" i="3"/>
  <c r="Z120" i="3"/>
  <c r="AA119" i="3"/>
  <c r="Z119" i="3"/>
  <c r="AA118" i="3"/>
  <c r="Z118" i="3"/>
  <c r="AA117" i="3"/>
  <c r="Z117" i="3"/>
  <c r="AA116" i="3"/>
  <c r="Z116" i="3"/>
  <c r="AA115" i="3"/>
  <c r="Z115" i="3"/>
  <c r="AA114" i="3"/>
  <c r="Z114" i="3"/>
  <c r="AA113" i="3"/>
  <c r="Z113" i="3"/>
  <c r="AA112" i="3"/>
  <c r="Z112" i="3"/>
  <c r="AA111" i="3"/>
  <c r="Z111" i="3"/>
  <c r="AA110" i="3"/>
  <c r="Z110" i="3"/>
  <c r="AA109" i="3"/>
  <c r="Z109" i="3"/>
  <c r="AA108" i="3"/>
  <c r="Z108" i="3"/>
  <c r="AA107" i="3"/>
  <c r="Z107" i="3"/>
  <c r="AA106" i="3"/>
  <c r="Z106" i="3"/>
  <c r="AA105" i="3"/>
  <c r="Z105" i="3"/>
  <c r="AA104" i="3"/>
  <c r="Z104" i="3"/>
  <c r="AA103" i="3"/>
  <c r="Z103" i="3"/>
  <c r="AA102" i="3"/>
  <c r="Z102" i="3"/>
  <c r="AA101" i="3"/>
  <c r="Z101" i="3"/>
  <c r="AA100" i="3"/>
  <c r="Z100" i="3"/>
  <c r="AA99" i="3"/>
  <c r="Z99" i="3"/>
  <c r="AA98" i="3"/>
  <c r="Z98" i="3"/>
  <c r="AA97" i="3"/>
  <c r="Z97" i="3"/>
  <c r="AA96" i="3"/>
  <c r="Z96" i="3"/>
  <c r="AA95" i="3"/>
  <c r="Z95" i="3"/>
  <c r="AA94" i="3"/>
  <c r="Z94" i="3"/>
  <c r="AA93" i="3"/>
  <c r="Z93" i="3"/>
  <c r="AA92" i="3"/>
  <c r="Z92" i="3"/>
  <c r="AA91" i="3"/>
  <c r="Z91" i="3"/>
  <c r="AA90" i="3"/>
  <c r="Z90" i="3"/>
  <c r="AA89" i="3"/>
  <c r="Z89" i="3"/>
  <c r="AA88" i="3"/>
  <c r="Z88" i="3"/>
  <c r="AA87" i="3"/>
  <c r="Z87" i="3"/>
  <c r="AA86" i="3"/>
  <c r="Z86" i="3"/>
  <c r="AA85" i="3"/>
  <c r="Z85" i="3"/>
  <c r="AA84" i="3"/>
  <c r="Z84" i="3"/>
  <c r="AA83" i="3"/>
  <c r="Z83" i="3"/>
  <c r="AA82" i="3"/>
  <c r="Z82" i="3"/>
  <c r="AA81" i="3"/>
  <c r="Z81" i="3"/>
  <c r="AA80" i="3"/>
  <c r="Z80" i="3"/>
  <c r="AA79" i="3"/>
  <c r="Z79" i="3"/>
  <c r="AA78" i="3"/>
  <c r="Z78" i="3"/>
  <c r="AA77" i="3"/>
  <c r="Z77" i="3"/>
  <c r="AA76" i="3"/>
  <c r="Z76" i="3"/>
  <c r="AA75" i="3"/>
  <c r="Z75" i="3"/>
  <c r="AA74" i="3"/>
  <c r="Z74" i="3"/>
  <c r="AA73" i="3"/>
  <c r="Z73" i="3"/>
  <c r="AA72" i="3"/>
  <c r="Z72" i="3"/>
  <c r="AA71" i="3"/>
  <c r="Z71" i="3"/>
  <c r="AA70" i="3"/>
  <c r="Z70" i="3"/>
  <c r="AA69" i="3"/>
  <c r="Z69" i="3"/>
  <c r="AA68" i="3"/>
  <c r="Z68" i="3"/>
  <c r="AA67" i="3"/>
  <c r="Z67" i="3"/>
  <c r="AA66" i="3"/>
  <c r="Z66" i="3"/>
  <c r="AA65" i="3"/>
  <c r="Z65" i="3"/>
  <c r="AA64" i="3"/>
  <c r="Z64" i="3"/>
  <c r="AA63" i="3"/>
  <c r="Z63" i="3"/>
  <c r="AA62" i="3"/>
  <c r="Z62" i="3"/>
  <c r="AA61" i="3"/>
  <c r="Z61" i="3"/>
  <c r="AA60" i="3"/>
  <c r="Z60" i="3"/>
  <c r="AA59" i="3"/>
  <c r="Z59" i="3"/>
  <c r="AA58" i="3"/>
  <c r="Z58" i="3"/>
  <c r="AA57" i="3"/>
  <c r="Z57" i="3"/>
  <c r="AA56" i="3"/>
  <c r="Z56" i="3"/>
  <c r="AA55" i="3"/>
  <c r="Z55" i="3"/>
  <c r="AA54" i="3"/>
  <c r="Z54" i="3"/>
  <c r="AA53" i="3"/>
  <c r="Z53" i="3"/>
  <c r="AA52" i="3"/>
  <c r="Z52" i="3"/>
  <c r="AA51" i="3"/>
  <c r="Z51" i="3"/>
  <c r="AA50" i="3"/>
  <c r="Z50" i="3"/>
  <c r="AA49" i="3"/>
  <c r="Z49" i="3"/>
  <c r="AA48" i="3"/>
  <c r="Z48" i="3"/>
  <c r="AA47" i="3"/>
  <c r="Z47" i="3"/>
  <c r="AA46" i="3"/>
  <c r="Z46" i="3"/>
  <c r="AA45" i="3"/>
  <c r="Z45" i="3"/>
  <c r="AA44" i="3"/>
  <c r="Z44" i="3"/>
  <c r="AA43" i="3"/>
  <c r="Z43" i="3"/>
  <c r="AA42" i="3"/>
  <c r="Z42" i="3"/>
  <c r="AA41" i="3"/>
  <c r="Z41" i="3"/>
  <c r="AA40" i="3"/>
  <c r="Z40" i="3"/>
  <c r="AA39" i="3"/>
  <c r="Z39" i="3"/>
  <c r="AA38" i="3"/>
  <c r="Z38" i="3"/>
  <c r="AA37" i="3"/>
  <c r="Z37" i="3"/>
  <c r="AA36" i="3"/>
  <c r="Z36" i="3"/>
  <c r="AA35" i="3"/>
  <c r="Z35" i="3"/>
  <c r="AA34" i="3"/>
  <c r="Z34" i="3"/>
  <c r="AA33" i="3"/>
  <c r="Z33" i="3"/>
  <c r="AA32" i="3"/>
  <c r="Z32" i="3"/>
  <c r="AA31" i="3"/>
  <c r="Z31" i="3"/>
  <c r="AA30" i="3"/>
  <c r="Z30" i="3"/>
  <c r="AA29" i="3"/>
  <c r="Z29" i="3"/>
  <c r="AA28" i="3"/>
  <c r="Z28" i="3"/>
  <c r="AA27" i="3"/>
  <c r="Z27" i="3"/>
  <c r="AA26" i="3"/>
  <c r="Z26" i="3"/>
  <c r="AA25" i="3"/>
  <c r="Z25" i="3"/>
  <c r="AA24" i="3"/>
  <c r="Z24" i="3"/>
  <c r="AA23" i="3"/>
  <c r="Z23" i="3"/>
  <c r="AA22" i="3"/>
  <c r="Z22" i="3"/>
  <c r="AA21" i="3"/>
  <c r="Z21" i="3"/>
  <c r="AA20" i="3"/>
  <c r="Z20" i="3"/>
  <c r="AA19" i="3"/>
  <c r="Z19" i="3"/>
  <c r="AA18" i="3"/>
  <c r="Z18" i="3"/>
  <c r="AA17" i="3"/>
  <c r="Z17" i="3"/>
  <c r="AA16" i="3"/>
  <c r="Z16" i="3"/>
  <c r="AA15" i="3"/>
  <c r="Z15" i="3"/>
  <c r="AA14" i="3"/>
  <c r="Z14" i="3"/>
  <c r="AA13" i="3"/>
  <c r="Z13" i="3"/>
  <c r="AA12" i="3"/>
  <c r="Z12" i="3"/>
  <c r="AA11" i="3"/>
  <c r="Z11" i="3"/>
  <c r="AA10" i="3"/>
  <c r="Z10" i="3"/>
  <c r="AA9" i="3"/>
  <c r="Z9" i="3"/>
  <c r="AA8" i="3"/>
  <c r="Z8" i="3"/>
  <c r="AA7" i="3"/>
  <c r="Z7" i="3"/>
  <c r="AA6" i="3"/>
  <c r="Z6" i="3"/>
  <c r="AC5" i="3"/>
  <c r="AB5" i="3"/>
  <c r="AA5" i="3"/>
  <c r="Z5" i="3"/>
  <c r="E138" i="3"/>
  <c r="I55" i="3"/>
  <c r="X40" i="15"/>
  <c r="X39" i="15"/>
  <c r="X38" i="15"/>
  <c r="X37" i="15"/>
  <c r="N27" i="15"/>
  <c r="F180" i="15"/>
  <c r="F180" i="3" s="1"/>
  <c r="E180" i="15"/>
  <c r="E180" i="3" s="1"/>
  <c r="F169" i="15"/>
  <c r="F169" i="3" s="1"/>
  <c r="F159" i="15"/>
  <c r="F159" i="3" s="1"/>
  <c r="F148" i="15"/>
  <c r="F148" i="3" s="1"/>
  <c r="F138" i="15"/>
  <c r="F138" i="3" s="1"/>
  <c r="E138" i="15"/>
  <c r="F129" i="15"/>
  <c r="F130" i="15" s="1"/>
  <c r="F128" i="15"/>
  <c r="F128" i="3" s="1"/>
  <c r="N122" i="15"/>
  <c r="N122" i="3" s="1"/>
  <c r="K121" i="15"/>
  <c r="K121" i="3" s="1"/>
  <c r="L117" i="15"/>
  <c r="F117" i="15"/>
  <c r="D116" i="15"/>
  <c r="L115" i="15"/>
  <c r="L115" i="3" s="1"/>
  <c r="K115" i="15"/>
  <c r="K115" i="3" s="1"/>
  <c r="L109" i="15"/>
  <c r="L109" i="3" s="1"/>
  <c r="L104" i="15"/>
  <c r="H92" i="15"/>
  <c r="H92" i="3" s="1"/>
  <c r="AB90" i="15"/>
  <c r="AB90" i="3" s="1"/>
  <c r="AB89" i="15"/>
  <c r="AB89" i="3" s="1"/>
  <c r="AB85" i="15"/>
  <c r="AB85" i="3" s="1"/>
  <c r="M77" i="15"/>
  <c r="M77" i="3" s="1"/>
  <c r="E77" i="15"/>
  <c r="E77" i="3" s="1"/>
  <c r="P73" i="15"/>
  <c r="P73" i="3" s="1"/>
  <c r="O73" i="15"/>
  <c r="O73" i="3" s="1"/>
  <c r="I73" i="15"/>
  <c r="H73" i="15"/>
  <c r="P72" i="15"/>
  <c r="P72" i="3" s="1"/>
  <c r="O72" i="15"/>
  <c r="O72" i="3" s="1"/>
  <c r="P71" i="15"/>
  <c r="P71" i="3" s="1"/>
  <c r="O71" i="15"/>
  <c r="P70" i="15"/>
  <c r="P70" i="3" s="1"/>
  <c r="O70" i="15"/>
  <c r="G70" i="15" a="1"/>
  <c r="G70" i="15" s="1"/>
  <c r="AB69" i="15"/>
  <c r="AB69" i="3" s="1"/>
  <c r="P69" i="15"/>
  <c r="P69" i="3" s="1"/>
  <c r="O69" i="15"/>
  <c r="O69" i="3" s="1"/>
  <c r="H69" i="15"/>
  <c r="AB68" i="15"/>
  <c r="AB68" i="3" s="1"/>
  <c r="P68" i="15"/>
  <c r="P68" i="3" s="1"/>
  <c r="O68" i="15"/>
  <c r="P67" i="15"/>
  <c r="P67" i="3" s="1"/>
  <c r="O67" i="15"/>
  <c r="P66" i="15"/>
  <c r="P66" i="3" s="1"/>
  <c r="O66" i="15"/>
  <c r="P65" i="15"/>
  <c r="P65" i="3" s="1"/>
  <c r="O65" i="15"/>
  <c r="AB64" i="15"/>
  <c r="AB64" i="3" s="1"/>
  <c r="P64" i="15"/>
  <c r="P64" i="3" s="1"/>
  <c r="O64" i="15"/>
  <c r="O64" i="3" s="1"/>
  <c r="L64" i="15"/>
  <c r="K64" i="15"/>
  <c r="J64" i="15"/>
  <c r="I64" i="15"/>
  <c r="I64" i="3" s="1"/>
  <c r="H64" i="15"/>
  <c r="H64" i="3" s="1"/>
  <c r="AB63" i="15"/>
  <c r="AB63" i="3" s="1"/>
  <c r="P63" i="15"/>
  <c r="P63" i="3" s="1"/>
  <c r="O63" i="15"/>
  <c r="P62" i="15"/>
  <c r="P62" i="3" s="1"/>
  <c r="O62" i="15"/>
  <c r="O62" i="3" s="1"/>
  <c r="AB61" i="15"/>
  <c r="AB61" i="3" s="1"/>
  <c r="P61" i="15"/>
  <c r="P61" i="3" s="1"/>
  <c r="O61" i="15"/>
  <c r="J61" i="15"/>
  <c r="J61" i="3" s="1"/>
  <c r="H61" i="15"/>
  <c r="H61" i="3" s="1"/>
  <c r="G61" i="15"/>
  <c r="G61" i="3" s="1"/>
  <c r="AB60" i="15"/>
  <c r="AB60" i="3" s="1"/>
  <c r="P60" i="15"/>
  <c r="P60" i="3" s="1"/>
  <c r="O60" i="15"/>
  <c r="H60" i="15"/>
  <c r="H60" i="3" s="1"/>
  <c r="G60" i="15"/>
  <c r="AB59" i="15"/>
  <c r="AB59" i="3" s="1"/>
  <c r="P59" i="15"/>
  <c r="P59" i="3" s="1"/>
  <c r="O59" i="15"/>
  <c r="P58" i="15"/>
  <c r="P58" i="3" s="1"/>
  <c r="O58" i="15"/>
  <c r="O58" i="3" s="1"/>
  <c r="L58" i="15"/>
  <c r="H58" i="15"/>
  <c r="H58" i="3" s="1"/>
  <c r="G58" i="15"/>
  <c r="G58" i="3" s="1"/>
  <c r="AB57" i="15"/>
  <c r="AB57" i="3" s="1"/>
  <c r="P57" i="15"/>
  <c r="P57" i="3" s="1"/>
  <c r="O57" i="15"/>
  <c r="O57" i="3" s="1"/>
  <c r="L55" i="15"/>
  <c r="L55" i="3" s="1"/>
  <c r="K55" i="15"/>
  <c r="K55" i="3" s="1"/>
  <c r="J55" i="15"/>
  <c r="J55" i="3" s="1"/>
  <c r="I55" i="15"/>
  <c r="H55" i="15"/>
  <c r="H55" i="3" s="1"/>
  <c r="G55" i="15"/>
  <c r="G55" i="3" s="1"/>
  <c r="F55" i="15"/>
  <c r="E55" i="15"/>
  <c r="D55" i="15"/>
  <c r="D55" i="3" s="1"/>
  <c r="K54" i="15"/>
  <c r="I54" i="15"/>
  <c r="I54" i="3" s="1"/>
  <c r="H54" i="15"/>
  <c r="H54" i="3" s="1"/>
  <c r="G54" i="15"/>
  <c r="G54" i="3" s="1"/>
  <c r="AB52" i="15"/>
  <c r="AB52" i="3" s="1"/>
  <c r="T52" i="15"/>
  <c r="L52" i="15"/>
  <c r="L52" i="3" s="1"/>
  <c r="K52" i="15"/>
  <c r="K52" i="3" s="1"/>
  <c r="J52" i="15"/>
  <c r="J52" i="3" s="1"/>
  <c r="I52" i="15"/>
  <c r="H52" i="15"/>
  <c r="H52" i="3" s="1"/>
  <c r="G52" i="15"/>
  <c r="G52" i="3" s="1"/>
  <c r="F52" i="15"/>
  <c r="F52" i="3" s="1"/>
  <c r="E52" i="15"/>
  <c r="E52" i="3" s="1"/>
  <c r="D52" i="15"/>
  <c r="D52" i="3" s="1"/>
  <c r="O51" i="15"/>
  <c r="N51" i="15"/>
  <c r="L51" i="15"/>
  <c r="L51" i="3" s="1"/>
  <c r="K51" i="15"/>
  <c r="K51" i="3" s="1"/>
  <c r="J51" i="15"/>
  <c r="J51" i="3" s="1"/>
  <c r="I51" i="15"/>
  <c r="I51" i="3" s="1"/>
  <c r="H51" i="15"/>
  <c r="H51" i="3" s="1"/>
  <c r="G51" i="15"/>
  <c r="G51" i="3" s="1"/>
  <c r="F51" i="15"/>
  <c r="E51" i="15"/>
  <c r="D51" i="15"/>
  <c r="D51" i="3" s="1"/>
  <c r="AB50" i="15"/>
  <c r="AB50" i="3" s="1"/>
  <c r="X50" i="15"/>
  <c r="O50" i="15"/>
  <c r="O50" i="3" s="1"/>
  <c r="N50" i="15"/>
  <c r="L50" i="15"/>
  <c r="L50" i="3" s="1"/>
  <c r="K50" i="15"/>
  <c r="J50" i="15"/>
  <c r="I50" i="15"/>
  <c r="I50" i="3" s="1"/>
  <c r="O49" i="15"/>
  <c r="O49" i="3" s="1"/>
  <c r="N49" i="15"/>
  <c r="N49" i="3" s="1"/>
  <c r="L49" i="15"/>
  <c r="L49" i="3" s="1"/>
  <c r="K49" i="15"/>
  <c r="I49" i="15"/>
  <c r="I49" i="3" s="1"/>
  <c r="H49" i="15"/>
  <c r="H49" i="3" s="1"/>
  <c r="G49" i="15"/>
  <c r="G49" i="3" s="1"/>
  <c r="AB48" i="15"/>
  <c r="AB48" i="3" s="1"/>
  <c r="AB47" i="15"/>
  <c r="AB47" i="3" s="1"/>
  <c r="AB44" i="15"/>
  <c r="AB44" i="3" s="1"/>
  <c r="AB43" i="15"/>
  <c r="AB43" i="3" s="1"/>
  <c r="AB42" i="15"/>
  <c r="AB42" i="3" s="1"/>
  <c r="M42" i="15"/>
  <c r="AB40" i="15"/>
  <c r="AB40" i="3" s="1"/>
  <c r="H40" i="15"/>
  <c r="AB39" i="15"/>
  <c r="AB39" i="3" s="1"/>
  <c r="AB37" i="15"/>
  <c r="AB37" i="3" s="1"/>
  <c r="AB35" i="15"/>
  <c r="AB35" i="3" s="1"/>
  <c r="AB33" i="15"/>
  <c r="AB33" i="3" s="1"/>
  <c r="AB32" i="15"/>
  <c r="AB32" i="3" s="1"/>
  <c r="L32" i="15"/>
  <c r="K32" i="15"/>
  <c r="K32" i="3" s="1"/>
  <c r="J32" i="15"/>
  <c r="J32" i="3" s="1"/>
  <c r="AB30" i="15"/>
  <c r="AB30" i="3" s="1"/>
  <c r="AB28" i="15"/>
  <c r="AB28" i="3" s="1"/>
  <c r="L28" i="15"/>
  <c r="L28" i="3" s="1"/>
  <c r="K28" i="15"/>
  <c r="K28" i="3" s="1"/>
  <c r="J28" i="15"/>
  <c r="J28" i="3" s="1"/>
  <c r="AB27" i="15"/>
  <c r="AB27" i="3" s="1"/>
  <c r="AB26" i="15"/>
  <c r="AB26" i="3" s="1"/>
  <c r="AB24" i="15"/>
  <c r="AB24" i="3" s="1"/>
  <c r="AB23" i="15"/>
  <c r="AB23" i="3" s="1"/>
  <c r="AB22" i="15"/>
  <c r="AB22" i="3" s="1"/>
  <c r="AB20" i="15"/>
  <c r="AB20" i="3" s="1"/>
  <c r="AB19" i="15"/>
  <c r="AB19" i="3" s="1"/>
  <c r="AB18" i="15"/>
  <c r="AB18" i="3" s="1"/>
  <c r="AB16" i="15"/>
  <c r="AB16" i="3" s="1"/>
  <c r="AB15" i="15"/>
  <c r="AB15" i="3" s="1"/>
  <c r="AB14" i="15"/>
  <c r="AB14" i="3" s="1"/>
  <c r="AB12" i="15"/>
  <c r="AB12" i="3" s="1"/>
  <c r="AB11" i="15"/>
  <c r="AB11" i="3" s="1"/>
  <c r="AB10" i="15"/>
  <c r="AB10" i="3" s="1"/>
  <c r="AB8" i="15"/>
  <c r="AB8" i="3" s="1"/>
  <c r="AB7" i="15"/>
  <c r="AB7" i="3" s="1"/>
  <c r="AB6" i="15"/>
  <c r="AB6" i="3" s="1"/>
  <c r="AB4" i="15"/>
  <c r="F22" i="8" a="1"/>
  <c r="F22" i="8"/>
  <c r="I1" i="12" s="1" a="1"/>
  <c r="I1" i="12" s="1"/>
  <c r="AF1" i="12" s="1"/>
  <c r="B2" i="14"/>
  <c r="B2" i="12" s="1"/>
  <c r="Y2" i="12" s="1"/>
  <c r="Z1" i="12"/>
  <c r="Y1" i="12"/>
  <c r="X1" i="12"/>
  <c r="I1" i="2"/>
  <c r="AF1" i="2"/>
  <c r="Z1" i="2"/>
  <c r="Y1" i="2"/>
  <c r="X1" i="2"/>
  <c r="H187" i="2"/>
  <c r="H186" i="2"/>
  <c r="H185" i="2"/>
  <c r="H184" i="2"/>
  <c r="H183" i="2"/>
  <c r="H182" i="2"/>
  <c r="H181" i="2"/>
  <c r="E179" i="2"/>
  <c r="D179" i="2"/>
  <c r="D178" i="2"/>
  <c r="E169" i="2"/>
  <c r="E168" i="2"/>
  <c r="D168" i="2"/>
  <c r="D167" i="2"/>
  <c r="H166" i="2"/>
  <c r="H165" i="2"/>
  <c r="H164" i="2"/>
  <c r="H163" i="2"/>
  <c r="H162" i="2"/>
  <c r="H161" i="2"/>
  <c r="H160" i="2"/>
  <c r="E159" i="2"/>
  <c r="E158" i="2"/>
  <c r="D158" i="2"/>
  <c r="D157" i="2"/>
  <c r="E148" i="2"/>
  <c r="E147" i="2"/>
  <c r="D147" i="2"/>
  <c r="D146" i="2"/>
  <c r="I137" i="2"/>
  <c r="H137" i="2"/>
  <c r="G137" i="2"/>
  <c r="F137" i="2"/>
  <c r="E137" i="2"/>
  <c r="D137" i="2"/>
  <c r="D136" i="2"/>
  <c r="H134" i="2"/>
  <c r="H133" i="2"/>
  <c r="H132" i="2"/>
  <c r="H131" i="2"/>
  <c r="H130" i="2"/>
  <c r="H129" i="2"/>
  <c r="H128" i="2"/>
  <c r="H127" i="2"/>
  <c r="H126" i="2"/>
  <c r="F127" i="2"/>
  <c r="E127" i="2"/>
  <c r="G126" i="2"/>
  <c r="F126" i="2"/>
  <c r="E126" i="2"/>
  <c r="D126" i="2"/>
  <c r="D125" i="2"/>
  <c r="O120" i="2"/>
  <c r="N120" i="2"/>
  <c r="M120" i="2"/>
  <c r="L121" i="2"/>
  <c r="L120" i="2"/>
  <c r="K120" i="2"/>
  <c r="M116" i="2"/>
  <c r="I115" i="2"/>
  <c r="H115" i="2"/>
  <c r="G115" i="2"/>
  <c r="F116" i="2"/>
  <c r="F115" i="2"/>
  <c r="E115" i="2"/>
  <c r="D115" i="2"/>
  <c r="K114" i="2"/>
  <c r="D114" i="2"/>
  <c r="D111" i="2"/>
  <c r="M110" i="2"/>
  <c r="L110" i="2"/>
  <c r="J110" i="2"/>
  <c r="I110" i="2"/>
  <c r="H110" i="2"/>
  <c r="G110" i="2"/>
  <c r="F110" i="2"/>
  <c r="D109" i="2"/>
  <c r="D107" i="2"/>
  <c r="D106" i="2"/>
  <c r="M105" i="2"/>
  <c r="L105" i="2"/>
  <c r="J105" i="2"/>
  <c r="I105" i="2"/>
  <c r="H105" i="2"/>
  <c r="G105" i="2"/>
  <c r="F105" i="2"/>
  <c r="D104" i="2"/>
  <c r="I101" i="2"/>
  <c r="I100" i="2"/>
  <c r="I99" i="2"/>
  <c r="I98" i="2"/>
  <c r="I97" i="2"/>
  <c r="I96" i="2"/>
  <c r="I95" i="2"/>
  <c r="I94" i="2"/>
  <c r="I93" i="2"/>
  <c r="I92" i="2"/>
  <c r="I91" i="2"/>
  <c r="F92" i="2"/>
  <c r="E92" i="2"/>
  <c r="H91" i="2"/>
  <c r="G91" i="2"/>
  <c r="F91" i="2"/>
  <c r="E91" i="2"/>
  <c r="D91" i="2"/>
  <c r="J91" i="2"/>
  <c r="D90" i="2"/>
  <c r="L87" i="2"/>
  <c r="L86" i="2"/>
  <c r="L85" i="2"/>
  <c r="H87" i="2"/>
  <c r="G87" i="2"/>
  <c r="H86" i="2"/>
  <c r="G86" i="2"/>
  <c r="H85" i="2"/>
  <c r="G85" i="2"/>
  <c r="J83" i="2"/>
  <c r="I83" i="2"/>
  <c r="F83" i="2"/>
  <c r="E83" i="2"/>
  <c r="L82" i="2"/>
  <c r="K82" i="2"/>
  <c r="J82" i="2"/>
  <c r="I82" i="2"/>
  <c r="H82" i="2"/>
  <c r="G82" i="2"/>
  <c r="F82" i="2"/>
  <c r="E82" i="2"/>
  <c r="D82" i="2"/>
  <c r="D81" i="2"/>
  <c r="E78" i="2"/>
  <c r="L77" i="2"/>
  <c r="K77" i="2"/>
  <c r="M76" i="2"/>
  <c r="L76" i="2"/>
  <c r="K76" i="2"/>
  <c r="J76" i="2"/>
  <c r="D76" i="2"/>
  <c r="G76" i="2"/>
  <c r="F76" i="2"/>
  <c r="G75" i="2"/>
  <c r="F75" i="2"/>
  <c r="R71" i="2"/>
  <c r="R70" i="2"/>
  <c r="R69" i="2"/>
  <c r="R68" i="2"/>
  <c r="R67" i="2"/>
  <c r="R66" i="2"/>
  <c r="R65" i="2"/>
  <c r="R64" i="2"/>
  <c r="R63" i="2"/>
  <c r="R62" i="2"/>
  <c r="R61" i="2"/>
  <c r="R60" i="2"/>
  <c r="R59" i="2"/>
  <c r="R58" i="2"/>
  <c r="R57" i="2"/>
  <c r="H68" i="2"/>
  <c r="G68" i="2"/>
  <c r="F68" i="2"/>
  <c r="E68" i="2"/>
  <c r="D68" i="2"/>
  <c r="D67" i="2"/>
  <c r="H59" i="2"/>
  <c r="G59" i="2"/>
  <c r="F59" i="2"/>
  <c r="E59" i="2"/>
  <c r="D59" i="2"/>
  <c r="D58" i="2"/>
  <c r="R54" i="2"/>
  <c r="S53" i="2"/>
  <c r="R53" i="2"/>
  <c r="R52" i="2"/>
  <c r="U51" i="2"/>
  <c r="T51" i="2"/>
  <c r="R50" i="2"/>
  <c r="H50" i="2"/>
  <c r="G50" i="2"/>
  <c r="F50" i="2"/>
  <c r="E50" i="2"/>
  <c r="D50" i="2"/>
  <c r="W50" i="2"/>
  <c r="X49" i="2"/>
  <c r="W49" i="2"/>
  <c r="V49" i="2"/>
  <c r="D49" i="2"/>
  <c r="F33" i="12"/>
  <c r="I32" i="2"/>
  <c r="H32" i="2"/>
  <c r="G32" i="2"/>
  <c r="N30" i="12"/>
  <c r="N29" i="12"/>
  <c r="I28" i="2"/>
  <c r="H28" i="2"/>
  <c r="G28" i="2"/>
  <c r="H27" i="12"/>
  <c r="O24" i="2"/>
  <c r="O23" i="2"/>
  <c r="O22" i="2"/>
  <c r="O21" i="2"/>
  <c r="O20" i="2"/>
  <c r="O19" i="2"/>
  <c r="O18" i="2"/>
  <c r="O17" i="2"/>
  <c r="O16" i="2"/>
  <c r="O15" i="2"/>
  <c r="O14" i="2"/>
  <c r="O13" i="2"/>
  <c r="O12" i="2"/>
  <c r="O11" i="2"/>
  <c r="O10" i="2"/>
  <c r="O9" i="2"/>
  <c r="O8" i="2"/>
  <c r="AA199" i="2"/>
  <c r="Z199" i="2"/>
  <c r="AA198" i="2"/>
  <c r="Z198" i="2"/>
  <c r="AA197" i="2"/>
  <c r="Z197" i="2"/>
  <c r="AA196" i="2"/>
  <c r="Z196" i="2"/>
  <c r="AA195" i="2"/>
  <c r="Z195" i="2"/>
  <c r="AA194" i="2"/>
  <c r="Z194" i="2"/>
  <c r="AA193" i="2"/>
  <c r="Z193" i="2"/>
  <c r="AA192" i="2"/>
  <c r="Z192" i="2"/>
  <c r="AA191" i="2"/>
  <c r="Z191" i="2"/>
  <c r="AA190" i="2"/>
  <c r="Z190" i="2"/>
  <c r="AA189" i="2"/>
  <c r="Z189" i="2"/>
  <c r="AA188" i="2"/>
  <c r="Z188" i="2"/>
  <c r="AA187" i="2"/>
  <c r="Z187" i="2"/>
  <c r="AA186" i="2"/>
  <c r="Z186" i="2"/>
  <c r="AA185" i="2"/>
  <c r="Z185" i="2"/>
  <c r="AA184" i="2"/>
  <c r="Z184" i="2"/>
  <c r="AA183" i="2"/>
  <c r="Z183" i="2"/>
  <c r="AA182" i="2"/>
  <c r="Z182" i="2"/>
  <c r="AA181" i="2"/>
  <c r="Z181" i="2"/>
  <c r="AA180" i="2"/>
  <c r="Z180" i="2"/>
  <c r="AA179" i="2"/>
  <c r="Z179" i="2"/>
  <c r="AA178" i="2"/>
  <c r="Z178" i="2"/>
  <c r="AA177" i="2"/>
  <c r="Z177" i="2"/>
  <c r="AA176" i="2"/>
  <c r="Z176" i="2"/>
  <c r="AA175" i="2"/>
  <c r="Z175" i="2"/>
  <c r="AA174" i="2"/>
  <c r="Z174" i="2"/>
  <c r="AA173" i="2"/>
  <c r="Z173" i="2"/>
  <c r="AA172" i="2"/>
  <c r="Z172" i="2"/>
  <c r="AA171" i="2"/>
  <c r="Z171" i="2"/>
  <c r="AA170" i="2"/>
  <c r="Z170" i="2"/>
  <c r="AA169" i="2"/>
  <c r="Z169" i="2"/>
  <c r="AA168" i="2"/>
  <c r="Z168" i="2"/>
  <c r="AA167" i="2"/>
  <c r="Z167" i="2"/>
  <c r="AA166" i="2"/>
  <c r="Z166" i="2"/>
  <c r="AA165" i="2"/>
  <c r="Z165" i="2"/>
  <c r="AA164" i="2"/>
  <c r="Z164" i="2"/>
  <c r="AA163" i="2"/>
  <c r="Z163" i="2"/>
  <c r="AA162" i="2"/>
  <c r="Z162" i="2"/>
  <c r="AA161" i="2"/>
  <c r="Z161" i="2"/>
  <c r="AA160" i="2"/>
  <c r="Z160" i="2"/>
  <c r="AA159" i="2"/>
  <c r="Z159" i="2"/>
  <c r="AA158" i="2"/>
  <c r="Z158" i="2"/>
  <c r="AA157" i="2"/>
  <c r="Z157" i="2"/>
  <c r="AA156" i="2"/>
  <c r="Z156" i="2"/>
  <c r="AA155" i="2"/>
  <c r="Z155" i="2"/>
  <c r="AA154" i="2"/>
  <c r="Z154" i="2"/>
  <c r="AA153" i="2"/>
  <c r="Z153" i="2"/>
  <c r="AA152" i="2"/>
  <c r="Z152" i="2"/>
  <c r="AA151" i="2"/>
  <c r="Z151" i="2"/>
  <c r="AA150" i="2"/>
  <c r="Z150" i="2"/>
  <c r="AA149" i="2"/>
  <c r="Z149" i="2"/>
  <c r="AA148" i="2"/>
  <c r="Z148" i="2"/>
  <c r="AA147" i="2"/>
  <c r="Z147" i="2"/>
  <c r="AA146" i="2"/>
  <c r="Z146" i="2"/>
  <c r="AA145" i="2"/>
  <c r="Z145" i="2"/>
  <c r="AA144" i="2"/>
  <c r="Z144" i="2"/>
  <c r="AA143" i="2"/>
  <c r="Z143" i="2"/>
  <c r="AA142" i="2"/>
  <c r="Z142" i="2"/>
  <c r="AA141" i="2"/>
  <c r="Z141" i="2"/>
  <c r="AA140" i="2"/>
  <c r="Z140" i="2"/>
  <c r="AA139" i="2"/>
  <c r="Z139" i="2"/>
  <c r="AA138" i="2"/>
  <c r="Z138" i="2"/>
  <c r="AA137" i="2"/>
  <c r="Z137" i="2"/>
  <c r="AA136" i="2"/>
  <c r="Z136" i="2"/>
  <c r="AA135" i="2"/>
  <c r="Z135" i="2"/>
  <c r="AA134" i="2"/>
  <c r="Z134" i="2"/>
  <c r="AA133" i="2"/>
  <c r="Z133" i="2"/>
  <c r="AA132" i="2"/>
  <c r="Z132" i="2"/>
  <c r="AA131" i="2"/>
  <c r="Z131" i="2"/>
  <c r="AA130" i="2"/>
  <c r="Z130" i="2"/>
  <c r="AA129" i="2"/>
  <c r="Z129" i="2"/>
  <c r="AA128" i="2"/>
  <c r="Z128" i="2"/>
  <c r="AA127" i="2"/>
  <c r="Z127" i="2"/>
  <c r="AA126" i="2"/>
  <c r="Z126" i="2"/>
  <c r="AA125" i="2"/>
  <c r="Z125" i="2"/>
  <c r="AA124" i="2"/>
  <c r="Z124" i="2"/>
  <c r="AA123" i="2"/>
  <c r="Z123" i="2"/>
  <c r="AA122" i="2"/>
  <c r="Z122" i="2"/>
  <c r="AA121" i="2"/>
  <c r="Z121" i="2"/>
  <c r="AA120" i="2"/>
  <c r="Z120" i="2"/>
  <c r="AA119" i="2"/>
  <c r="Z119" i="2"/>
  <c r="AA118" i="2"/>
  <c r="Z118" i="2"/>
  <c r="AA117" i="2"/>
  <c r="Z117" i="2"/>
  <c r="AA116" i="2"/>
  <c r="Z116" i="2"/>
  <c r="AA115" i="2"/>
  <c r="Z115" i="2"/>
  <c r="AA114" i="2"/>
  <c r="Z114" i="2"/>
  <c r="AA113" i="2"/>
  <c r="Z113" i="2"/>
  <c r="AA112" i="2"/>
  <c r="Z112" i="2"/>
  <c r="AA111" i="2"/>
  <c r="Z111" i="2"/>
  <c r="AA110" i="2"/>
  <c r="Z110" i="2"/>
  <c r="AA109" i="2"/>
  <c r="Z109" i="2"/>
  <c r="AA108" i="2"/>
  <c r="Z108" i="2"/>
  <c r="AA107" i="2"/>
  <c r="Z107" i="2"/>
  <c r="AA106" i="2"/>
  <c r="Z106" i="2"/>
  <c r="AA105" i="2"/>
  <c r="Z105" i="2"/>
  <c r="AA104" i="2"/>
  <c r="Z104" i="2"/>
  <c r="AA103" i="2"/>
  <c r="Z103" i="2"/>
  <c r="AA102" i="2"/>
  <c r="Z102" i="2"/>
  <c r="AA101" i="2"/>
  <c r="Z101" i="2"/>
  <c r="AA100" i="2"/>
  <c r="Z100" i="2"/>
  <c r="AA99" i="2"/>
  <c r="Z99" i="2"/>
  <c r="AA98" i="2"/>
  <c r="Z98" i="2"/>
  <c r="AA97" i="2"/>
  <c r="Z97" i="2"/>
  <c r="AA96" i="2"/>
  <c r="Z96" i="2"/>
  <c r="AA95" i="2"/>
  <c r="Z95" i="2"/>
  <c r="AA94" i="2"/>
  <c r="Z94" i="2"/>
  <c r="AA93" i="2"/>
  <c r="Z93" i="2"/>
  <c r="AA92" i="2"/>
  <c r="Z92" i="2"/>
  <c r="AA91" i="2"/>
  <c r="Z91" i="2"/>
  <c r="AA90" i="2"/>
  <c r="Z90" i="2"/>
  <c r="AA89" i="2"/>
  <c r="Z89" i="2"/>
  <c r="AA88" i="2"/>
  <c r="Z88" i="2"/>
  <c r="AA87" i="2"/>
  <c r="Z87" i="2"/>
  <c r="AA86" i="2"/>
  <c r="Z86" i="2"/>
  <c r="AA85" i="2"/>
  <c r="Z85" i="2"/>
  <c r="AA84" i="2"/>
  <c r="Z84" i="2"/>
  <c r="AA83" i="2"/>
  <c r="Z83" i="2"/>
  <c r="AA82" i="2"/>
  <c r="Z82" i="2"/>
  <c r="AA81" i="2"/>
  <c r="Z81" i="2"/>
  <c r="AA80" i="2"/>
  <c r="Z80" i="2"/>
  <c r="AA79" i="2"/>
  <c r="Z79" i="2"/>
  <c r="AA78" i="2"/>
  <c r="Z78" i="2"/>
  <c r="AA77" i="2"/>
  <c r="Z77" i="2"/>
  <c r="AA76" i="2"/>
  <c r="Z76" i="2"/>
  <c r="AA75" i="2"/>
  <c r="Z75" i="2"/>
  <c r="AA74" i="2"/>
  <c r="Z74" i="2"/>
  <c r="AA73" i="2"/>
  <c r="Z73" i="2"/>
  <c r="AA72" i="2"/>
  <c r="Z72" i="2"/>
  <c r="AA71" i="2"/>
  <c r="Z71" i="2"/>
  <c r="AA70" i="2"/>
  <c r="Z70" i="2"/>
  <c r="AA69" i="2"/>
  <c r="Z69" i="2"/>
  <c r="AA68" i="2"/>
  <c r="Z68" i="2"/>
  <c r="AA67" i="2"/>
  <c r="Z67" i="2"/>
  <c r="AA66" i="2"/>
  <c r="Z66" i="2"/>
  <c r="AA65" i="2"/>
  <c r="Z65" i="2"/>
  <c r="AA64" i="2"/>
  <c r="Z64" i="2"/>
  <c r="AA63" i="2"/>
  <c r="Z63" i="2"/>
  <c r="AA62" i="2"/>
  <c r="Z62" i="2"/>
  <c r="AA61" i="2"/>
  <c r="Z61" i="2"/>
  <c r="AA60" i="2"/>
  <c r="Z60" i="2"/>
  <c r="AA59" i="2"/>
  <c r="Z59" i="2"/>
  <c r="AA58" i="2"/>
  <c r="Z58" i="2"/>
  <c r="AA57" i="2"/>
  <c r="Z57" i="2"/>
  <c r="AA56" i="2"/>
  <c r="Z56" i="2"/>
  <c r="AA55" i="2"/>
  <c r="Z55" i="2"/>
  <c r="AA54" i="2"/>
  <c r="Z54" i="2"/>
  <c r="AA53" i="2"/>
  <c r="Z53" i="2"/>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AA32" i="2"/>
  <c r="Z32" i="2"/>
  <c r="AA31" i="2"/>
  <c r="Z31" i="2"/>
  <c r="AA30" i="2"/>
  <c r="Z30" i="2"/>
  <c r="AA29" i="2"/>
  <c r="Z29" i="2"/>
  <c r="AA28" i="2"/>
  <c r="Z28" i="2"/>
  <c r="AA27" i="2"/>
  <c r="Z27" i="2"/>
  <c r="AA26" i="2"/>
  <c r="Z26" i="2"/>
  <c r="AA25" i="2"/>
  <c r="Z25" i="2"/>
  <c r="AA24" i="2"/>
  <c r="Z24" i="2"/>
  <c r="AA23" i="2"/>
  <c r="Z23" i="2"/>
  <c r="AA22" i="2"/>
  <c r="Z22" i="2"/>
  <c r="AA21" i="2"/>
  <c r="Z21" i="2"/>
  <c r="AA20" i="2"/>
  <c r="Z20" i="2"/>
  <c r="AA19" i="2"/>
  <c r="Z19" i="2"/>
  <c r="AA18" i="2"/>
  <c r="Z18" i="2"/>
  <c r="AA17" i="2"/>
  <c r="Z17" i="2"/>
  <c r="AA16" i="2"/>
  <c r="Z16" i="2"/>
  <c r="AA15" i="2"/>
  <c r="Z15" i="2"/>
  <c r="AA14" i="2"/>
  <c r="Z14" i="2"/>
  <c r="AA13" i="2"/>
  <c r="Z13" i="2"/>
  <c r="AA12" i="2"/>
  <c r="Z12" i="2"/>
  <c r="AA11" i="2"/>
  <c r="Z11" i="2"/>
  <c r="AA10" i="2"/>
  <c r="Z10" i="2"/>
  <c r="AA9" i="2"/>
  <c r="Z9" i="2"/>
  <c r="AA8" i="2"/>
  <c r="Z8" i="2"/>
  <c r="AA7" i="2"/>
  <c r="Z7" i="2"/>
  <c r="AA6" i="2"/>
  <c r="Z6" i="2"/>
  <c r="AC5" i="2"/>
  <c r="AB5" i="2"/>
  <c r="AA5" i="2"/>
  <c r="Z5" i="2"/>
  <c r="F159" i="2"/>
  <c r="F138" i="2"/>
  <c r="E138" i="2"/>
  <c r="L61" i="2"/>
  <c r="D61" i="2"/>
  <c r="O73" i="2"/>
  <c r="P69" i="2"/>
  <c r="P65" i="2"/>
  <c r="O65" i="2"/>
  <c r="L51" i="2"/>
  <c r="X40" i="12"/>
  <c r="X39" i="12"/>
  <c r="X38" i="12"/>
  <c r="X37" i="12"/>
  <c r="N27" i="12"/>
  <c r="F180" i="12"/>
  <c r="F180" i="2" s="1"/>
  <c r="E180" i="12"/>
  <c r="E180" i="2" s="1"/>
  <c r="F170" i="12"/>
  <c r="F170" i="2" s="1"/>
  <c r="F169" i="12"/>
  <c r="F169" i="2" s="1"/>
  <c r="F159" i="12"/>
  <c r="F149" i="12"/>
  <c r="F149" i="2" s="1"/>
  <c r="F148" i="12"/>
  <c r="F148" i="2" s="1"/>
  <c r="F138" i="12"/>
  <c r="E138" i="12"/>
  <c r="F129" i="12"/>
  <c r="F130" i="12" s="1"/>
  <c r="F128" i="12"/>
  <c r="F128" i="2" s="1"/>
  <c r="F119" i="12"/>
  <c r="L118" i="12"/>
  <c r="L118" i="2" s="1"/>
  <c r="F118" i="12"/>
  <c r="F117" i="12"/>
  <c r="F117" i="2" s="1"/>
  <c r="H92" i="12"/>
  <c r="H92" i="2" s="1"/>
  <c r="M77" i="12"/>
  <c r="M77" i="2" s="1"/>
  <c r="F77" i="12"/>
  <c r="F77" i="2" s="1"/>
  <c r="E77" i="12"/>
  <c r="E77" i="2" s="1"/>
  <c r="P73" i="12"/>
  <c r="P73" i="2" s="1"/>
  <c r="O73" i="12"/>
  <c r="P72" i="12"/>
  <c r="P72" i="2" s="1"/>
  <c r="O72" i="12"/>
  <c r="O72" i="2" s="1"/>
  <c r="P71" i="12"/>
  <c r="P71" i="2" s="1"/>
  <c r="O71" i="12"/>
  <c r="P70" i="12"/>
  <c r="P70" i="2" s="1"/>
  <c r="O70" i="12"/>
  <c r="P69" i="12"/>
  <c r="O69" i="12"/>
  <c r="L69" i="12"/>
  <c r="D69" i="12"/>
  <c r="D69" i="2" s="1"/>
  <c r="P68" i="12"/>
  <c r="P68" i="2" s="1"/>
  <c r="O68" i="12"/>
  <c r="O68" i="2" s="1"/>
  <c r="P67" i="12"/>
  <c r="P67" i="2" s="1"/>
  <c r="O67" i="12"/>
  <c r="P66" i="12"/>
  <c r="P66" i="2" s="1"/>
  <c r="O66" i="12"/>
  <c r="P65" i="12"/>
  <c r="O65" i="12"/>
  <c r="P64" i="12"/>
  <c r="P64" i="2" s="1"/>
  <c r="O64" i="12"/>
  <c r="H64" i="12"/>
  <c r="G64" i="12"/>
  <c r="G64" i="2" s="1"/>
  <c r="F64" i="12"/>
  <c r="E64" i="12"/>
  <c r="P63" i="12"/>
  <c r="P63" i="2" s="1"/>
  <c r="O63" i="12"/>
  <c r="O63" i="2" s="1"/>
  <c r="I63" i="12"/>
  <c r="I63" i="2" s="1"/>
  <c r="H63" i="12"/>
  <c r="P62" i="12"/>
  <c r="P62" i="2" s="1"/>
  <c r="O62" i="12"/>
  <c r="P61" i="12"/>
  <c r="P61" i="2" s="1"/>
  <c r="O61" i="12"/>
  <c r="O61" i="2" s="1"/>
  <c r="L61" i="12"/>
  <c r="L70" i="12" s="1"/>
  <c r="L70" i="2" s="1"/>
  <c r="K61" i="12"/>
  <c r="J61" i="12"/>
  <c r="J61" i="2" s="1"/>
  <c r="F61" i="12"/>
  <c r="D61" i="12"/>
  <c r="D70" i="12" s="1"/>
  <c r="D70" i="2" s="1"/>
  <c r="P60" i="12"/>
  <c r="P60" i="2" s="1"/>
  <c r="O60" i="12"/>
  <c r="L60" i="12"/>
  <c r="L60" i="2" s="1"/>
  <c r="D60" i="12"/>
  <c r="D60" i="2" s="1"/>
  <c r="P59" i="12"/>
  <c r="P59" i="2" s="1"/>
  <c r="O59" i="12"/>
  <c r="K59" i="12"/>
  <c r="P58" i="12"/>
  <c r="P58" i="2" s="1"/>
  <c r="O58" i="12"/>
  <c r="O58" i="2" s="1"/>
  <c r="P57" i="12"/>
  <c r="P57" i="2" s="1"/>
  <c r="O57" i="12"/>
  <c r="L55" i="12"/>
  <c r="L55" i="2" s="1"/>
  <c r="K55" i="12"/>
  <c r="K55" i="2" s="1"/>
  <c r="J55" i="12"/>
  <c r="I55" i="12"/>
  <c r="H55" i="12"/>
  <c r="H55" i="2" s="1"/>
  <c r="G55" i="12"/>
  <c r="G55" i="2" s="1"/>
  <c r="F55" i="12"/>
  <c r="F55" i="2" s="1"/>
  <c r="E55" i="12"/>
  <c r="E55" i="2" s="1"/>
  <c r="D55" i="12"/>
  <c r="D55" i="2" s="1"/>
  <c r="I54" i="12"/>
  <c r="I54" i="2" s="1"/>
  <c r="H54" i="12"/>
  <c r="H54" i="2" s="1"/>
  <c r="G54" i="12"/>
  <c r="T52" i="12"/>
  <c r="T52" i="2" s="1"/>
  <c r="L52" i="12"/>
  <c r="L52" i="2" s="1"/>
  <c r="K52" i="12"/>
  <c r="K52" i="2" s="1"/>
  <c r="J52" i="12"/>
  <c r="J52" i="2" s="1"/>
  <c r="I52" i="12"/>
  <c r="I52" i="2" s="1"/>
  <c r="H52" i="12"/>
  <c r="H52" i="2" s="1"/>
  <c r="G52" i="12"/>
  <c r="F52" i="12"/>
  <c r="F52" i="2" s="1"/>
  <c r="E52" i="12"/>
  <c r="D52" i="12"/>
  <c r="D52" i="2" s="1"/>
  <c r="O51" i="12"/>
  <c r="O51" i="2" s="1"/>
  <c r="N51" i="12"/>
  <c r="N51" i="2" s="1"/>
  <c r="L51" i="12"/>
  <c r="K51" i="12"/>
  <c r="K51" i="2" s="1"/>
  <c r="J51" i="12"/>
  <c r="I51" i="12"/>
  <c r="H51" i="12"/>
  <c r="H51" i="2" s="1"/>
  <c r="G51" i="12"/>
  <c r="G51" i="2" s="1"/>
  <c r="F51" i="12"/>
  <c r="F51" i="2" s="1"/>
  <c r="E51" i="12"/>
  <c r="E51" i="2" s="1"/>
  <c r="D51" i="12"/>
  <c r="D51" i="2" s="1"/>
  <c r="X50" i="12"/>
  <c r="V50" i="12"/>
  <c r="O50" i="12"/>
  <c r="N50" i="12"/>
  <c r="L50" i="12"/>
  <c r="L50" i="2" s="1"/>
  <c r="K50" i="12"/>
  <c r="K50" i="2" s="1"/>
  <c r="J50" i="12"/>
  <c r="J50" i="2" s="1"/>
  <c r="I50" i="12"/>
  <c r="O49" i="12"/>
  <c r="N49" i="12"/>
  <c r="L49" i="12"/>
  <c r="L49" i="2" s="1"/>
  <c r="I49" i="12"/>
  <c r="H49" i="12"/>
  <c r="H49" i="2" s="1"/>
  <c r="G49" i="12"/>
  <c r="AB48" i="12"/>
  <c r="AB48" i="2" s="1"/>
  <c r="M42" i="12"/>
  <c r="H40" i="12"/>
  <c r="L32" i="12"/>
  <c r="L32" i="2" s="1"/>
  <c r="K32" i="12"/>
  <c r="J32" i="12"/>
  <c r="J32" i="2" s="1"/>
  <c r="AB28" i="12"/>
  <c r="AB28" i="2" s="1"/>
  <c r="L28" i="12"/>
  <c r="L28" i="2" s="1"/>
  <c r="K28" i="12"/>
  <c r="J28" i="12"/>
  <c r="J28" i="2" s="1"/>
  <c r="AB25" i="12"/>
  <c r="AB25" i="2" s="1"/>
  <c r="AB16" i="12"/>
  <c r="AB16" i="2" s="1"/>
  <c r="AB4" i="12"/>
  <c r="AB114" i="12" s="1"/>
  <c r="AB114" i="2" s="1"/>
  <c r="F21" i="8" a="1"/>
  <c r="F21" i="8" s="1"/>
  <c r="I1" i="9" s="1" a="1"/>
  <c r="I1" i="9" s="1"/>
  <c r="B2" i="11"/>
  <c r="B2" i="9" s="1"/>
  <c r="Y2" i="9" s="1"/>
  <c r="AF1" i="9"/>
  <c r="Z1" i="9"/>
  <c r="Y1" i="9"/>
  <c r="X1" i="9"/>
  <c r="I1" i="1"/>
  <c r="AF1" i="1" s="1"/>
  <c r="Z1" i="1"/>
  <c r="Y1" i="1"/>
  <c r="X1" i="1"/>
  <c r="H187" i="1"/>
  <c r="H186" i="1"/>
  <c r="H185" i="1"/>
  <c r="H184" i="1"/>
  <c r="H183" i="1"/>
  <c r="H182" i="1"/>
  <c r="H181" i="1"/>
  <c r="E179" i="1"/>
  <c r="D179" i="1"/>
  <c r="D178" i="1"/>
  <c r="E169" i="1"/>
  <c r="E168" i="1"/>
  <c r="D168" i="1"/>
  <c r="D167" i="1"/>
  <c r="H166" i="1"/>
  <c r="H165" i="1"/>
  <c r="H164" i="1"/>
  <c r="H163" i="1"/>
  <c r="H162" i="1"/>
  <c r="H161" i="1"/>
  <c r="H160" i="1"/>
  <c r="E159" i="1"/>
  <c r="E158" i="1"/>
  <c r="D158" i="1"/>
  <c r="D157" i="1"/>
  <c r="E148" i="1"/>
  <c r="E147" i="1"/>
  <c r="D147" i="1"/>
  <c r="D146" i="1"/>
  <c r="I137" i="1"/>
  <c r="H137" i="1"/>
  <c r="G137" i="1"/>
  <c r="F137" i="1"/>
  <c r="E137" i="1"/>
  <c r="D137" i="1"/>
  <c r="D136" i="1"/>
  <c r="H134" i="1"/>
  <c r="H133" i="1"/>
  <c r="H132" i="1"/>
  <c r="H131" i="1"/>
  <c r="H130" i="1"/>
  <c r="H129" i="1"/>
  <c r="H128" i="1"/>
  <c r="H127" i="1"/>
  <c r="H126" i="1"/>
  <c r="F127" i="1"/>
  <c r="E127" i="1"/>
  <c r="G126" i="1"/>
  <c r="F126" i="1"/>
  <c r="E126" i="1"/>
  <c r="D126" i="1"/>
  <c r="D125" i="1"/>
  <c r="O120" i="1"/>
  <c r="N120" i="1"/>
  <c r="M120" i="1"/>
  <c r="L121" i="1"/>
  <c r="L120" i="1"/>
  <c r="K120" i="1"/>
  <c r="M116" i="1"/>
  <c r="I115" i="1"/>
  <c r="H115" i="1"/>
  <c r="G115" i="1"/>
  <c r="F116" i="1"/>
  <c r="F115" i="1"/>
  <c r="E115" i="1"/>
  <c r="D115" i="1"/>
  <c r="K114" i="1"/>
  <c r="D114" i="1"/>
  <c r="D111" i="1"/>
  <c r="M110" i="1"/>
  <c r="L110" i="1"/>
  <c r="J110" i="1"/>
  <c r="I110" i="1"/>
  <c r="H110" i="1"/>
  <c r="G110" i="1"/>
  <c r="F110" i="1"/>
  <c r="D109" i="1"/>
  <c r="D107" i="1"/>
  <c r="D106" i="1"/>
  <c r="M105" i="1"/>
  <c r="L105" i="1"/>
  <c r="J105" i="1"/>
  <c r="I105" i="1"/>
  <c r="H105" i="1"/>
  <c r="G105" i="1"/>
  <c r="F105" i="1"/>
  <c r="D104" i="1"/>
  <c r="I101" i="1"/>
  <c r="I100" i="1"/>
  <c r="I99" i="1"/>
  <c r="I98" i="1"/>
  <c r="I97" i="1"/>
  <c r="I96" i="1"/>
  <c r="I95" i="1"/>
  <c r="I94" i="1"/>
  <c r="I93" i="1"/>
  <c r="I92" i="1"/>
  <c r="I91" i="1"/>
  <c r="F92" i="1"/>
  <c r="E92" i="1"/>
  <c r="H91" i="1"/>
  <c r="G91" i="1"/>
  <c r="F91" i="1"/>
  <c r="E91" i="1"/>
  <c r="D91" i="1"/>
  <c r="J91" i="1"/>
  <c r="D90" i="1"/>
  <c r="L87" i="1"/>
  <c r="L86" i="1"/>
  <c r="L85" i="1"/>
  <c r="H87" i="1"/>
  <c r="G87" i="1"/>
  <c r="H86" i="1"/>
  <c r="G86" i="1"/>
  <c r="H85" i="1"/>
  <c r="G85" i="1"/>
  <c r="J83" i="1"/>
  <c r="I83" i="1"/>
  <c r="F83" i="1"/>
  <c r="E83" i="1"/>
  <c r="L82" i="1"/>
  <c r="K82" i="1"/>
  <c r="J82" i="1"/>
  <c r="I82" i="1"/>
  <c r="H82" i="1"/>
  <c r="G82" i="1"/>
  <c r="F82" i="1"/>
  <c r="E82" i="1"/>
  <c r="D82" i="1"/>
  <c r="D81" i="1"/>
  <c r="E78" i="1"/>
  <c r="L77" i="1"/>
  <c r="K77" i="1"/>
  <c r="M76" i="1"/>
  <c r="L76" i="1"/>
  <c r="K76" i="1"/>
  <c r="J76" i="1"/>
  <c r="D76" i="1"/>
  <c r="G76" i="1"/>
  <c r="F76" i="1"/>
  <c r="G75" i="1"/>
  <c r="F75" i="1"/>
  <c r="R71" i="1"/>
  <c r="R70" i="1"/>
  <c r="R69" i="1"/>
  <c r="R68" i="1"/>
  <c r="R67" i="1"/>
  <c r="R66" i="1"/>
  <c r="R65" i="1"/>
  <c r="R64" i="1"/>
  <c r="R63" i="1"/>
  <c r="R62" i="1"/>
  <c r="R61" i="1"/>
  <c r="R60" i="1"/>
  <c r="R59" i="1"/>
  <c r="R58" i="1"/>
  <c r="R57" i="1"/>
  <c r="H68" i="1"/>
  <c r="G68" i="1"/>
  <c r="F68" i="1"/>
  <c r="E68" i="1"/>
  <c r="D68" i="1"/>
  <c r="D67" i="1"/>
  <c r="H59" i="1"/>
  <c r="G59" i="1"/>
  <c r="F59" i="1"/>
  <c r="E59" i="1"/>
  <c r="D59" i="1"/>
  <c r="D58" i="1"/>
  <c r="R54" i="1"/>
  <c r="S53" i="1"/>
  <c r="R53" i="1"/>
  <c r="R52" i="1"/>
  <c r="U51" i="1"/>
  <c r="T51" i="1"/>
  <c r="R50" i="1"/>
  <c r="H50" i="1"/>
  <c r="G50" i="1"/>
  <c r="F50" i="1"/>
  <c r="E50" i="1"/>
  <c r="D50" i="1"/>
  <c r="W50" i="1"/>
  <c r="X49" i="1"/>
  <c r="W49" i="1"/>
  <c r="V49" i="1"/>
  <c r="D49" i="1"/>
  <c r="F33" i="9"/>
  <c r="I32" i="1"/>
  <c r="H32" i="1"/>
  <c r="G32" i="1"/>
  <c r="N30" i="9"/>
  <c r="N29" i="9"/>
  <c r="I28" i="1"/>
  <c r="H28" i="1"/>
  <c r="G28" i="1"/>
  <c r="H27" i="9"/>
  <c r="O24" i="1"/>
  <c r="O23" i="1"/>
  <c r="O22" i="1"/>
  <c r="O21" i="1"/>
  <c r="O20" i="1"/>
  <c r="O19" i="1"/>
  <c r="O18" i="1"/>
  <c r="O17" i="1"/>
  <c r="O16" i="1"/>
  <c r="O15" i="1"/>
  <c r="O14" i="1"/>
  <c r="O13" i="1"/>
  <c r="O12" i="1"/>
  <c r="O11" i="1"/>
  <c r="O10" i="1"/>
  <c r="O9" i="1"/>
  <c r="O8" i="1"/>
  <c r="AA199" i="1"/>
  <c r="Z199" i="1"/>
  <c r="AA198" i="1"/>
  <c r="Z198" i="1"/>
  <c r="AA197" i="1"/>
  <c r="Z197" i="1"/>
  <c r="AA196" i="1"/>
  <c r="Z196" i="1"/>
  <c r="AA195" i="1"/>
  <c r="Z195" i="1"/>
  <c r="AA194" i="1"/>
  <c r="Z194" i="1"/>
  <c r="AA193" i="1"/>
  <c r="Z193" i="1"/>
  <c r="AA192" i="1"/>
  <c r="Z192" i="1"/>
  <c r="AA191" i="1"/>
  <c r="Z191" i="1"/>
  <c r="AA190" i="1"/>
  <c r="Z190" i="1"/>
  <c r="AA189" i="1"/>
  <c r="Z189" i="1"/>
  <c r="AA188" i="1"/>
  <c r="Z188" i="1"/>
  <c r="AA187" i="1"/>
  <c r="Z187" i="1"/>
  <c r="AA186" i="1"/>
  <c r="Z186" i="1"/>
  <c r="AA185" i="1"/>
  <c r="Z185"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70" i="1"/>
  <c r="Z170" i="1"/>
  <c r="AA169" i="1"/>
  <c r="Z169" i="1"/>
  <c r="AA168" i="1"/>
  <c r="Z168" i="1"/>
  <c r="AA167" i="1"/>
  <c r="Z167"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52" i="1"/>
  <c r="Z152" i="1"/>
  <c r="AA151" i="1"/>
  <c r="Z151" i="1"/>
  <c r="AA150" i="1"/>
  <c r="Z150" i="1"/>
  <c r="AA149" i="1"/>
  <c r="Z149"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4" i="1"/>
  <c r="Z134" i="1"/>
  <c r="AA133" i="1"/>
  <c r="Z133" i="1"/>
  <c r="AA132" i="1"/>
  <c r="Z132" i="1"/>
  <c r="AA131" i="1"/>
  <c r="Z131" i="1"/>
  <c r="AA130" i="1"/>
  <c r="Z130" i="1"/>
  <c r="AA129" i="1"/>
  <c r="Z129" i="1"/>
  <c r="AA128" i="1"/>
  <c r="Z128" i="1"/>
  <c r="AA127" i="1"/>
  <c r="Z127" i="1"/>
  <c r="AA126" i="1"/>
  <c r="Z126" i="1"/>
  <c r="AA125" i="1"/>
  <c r="Z125" i="1"/>
  <c r="AA124" i="1"/>
  <c r="Z124" i="1"/>
  <c r="AA123" i="1"/>
  <c r="Z123" i="1"/>
  <c r="AA122" i="1"/>
  <c r="Z122" i="1"/>
  <c r="AA121" i="1"/>
  <c r="Z121" i="1"/>
  <c r="AA120" i="1"/>
  <c r="Z120" i="1"/>
  <c r="AA119" i="1"/>
  <c r="Z119" i="1"/>
  <c r="AA118" i="1"/>
  <c r="Z118" i="1"/>
  <c r="AA117" i="1"/>
  <c r="Z117" i="1"/>
  <c r="AA116" i="1"/>
  <c r="Z116" i="1"/>
  <c r="AA115" i="1"/>
  <c r="Z115" i="1"/>
  <c r="AA114" i="1"/>
  <c r="Z114" i="1"/>
  <c r="AA113" i="1"/>
  <c r="Z113"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8" i="1"/>
  <c r="Z98" i="1"/>
  <c r="AA97" i="1"/>
  <c r="Z97" i="1"/>
  <c r="AA96" i="1"/>
  <c r="Z96" i="1"/>
  <c r="AA95" i="1"/>
  <c r="Z95"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80" i="1"/>
  <c r="Z80" i="1"/>
  <c r="AA79" i="1"/>
  <c r="Z79" i="1"/>
  <c r="AA78" i="1"/>
  <c r="Z78" i="1"/>
  <c r="AA77" i="1"/>
  <c r="Z77"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62" i="1"/>
  <c r="Z62" i="1"/>
  <c r="AA61" i="1"/>
  <c r="Z61" i="1"/>
  <c r="AA60" i="1"/>
  <c r="Z60" i="1"/>
  <c r="AA59" i="1"/>
  <c r="Z59" i="1"/>
  <c r="AA58" i="1"/>
  <c r="Z58" i="1"/>
  <c r="AA57" i="1"/>
  <c r="Z57" i="1"/>
  <c r="AA56" i="1"/>
  <c r="Z56" i="1"/>
  <c r="AA55" i="1"/>
  <c r="Z55" i="1"/>
  <c r="AA54" i="1"/>
  <c r="Z54" i="1"/>
  <c r="AA53" i="1"/>
  <c r="Z53" i="1"/>
  <c r="AA52" i="1"/>
  <c r="Z52" i="1"/>
  <c r="AA51" i="1"/>
  <c r="Z51" i="1"/>
  <c r="AA50" i="1"/>
  <c r="Z50" i="1"/>
  <c r="AA49" i="1"/>
  <c r="Z49" i="1"/>
  <c r="AA48" i="1"/>
  <c r="Z48" i="1"/>
  <c r="AA47" i="1"/>
  <c r="Z47" i="1"/>
  <c r="AA46" i="1"/>
  <c r="Z46" i="1"/>
  <c r="AA45" i="1"/>
  <c r="Z45" i="1"/>
  <c r="AA44" i="1"/>
  <c r="Z44" i="1"/>
  <c r="AA43" i="1"/>
  <c r="Z43" i="1"/>
  <c r="AA42" i="1"/>
  <c r="Z42" i="1"/>
  <c r="AA41" i="1"/>
  <c r="Z41" i="1"/>
  <c r="AA40" i="1"/>
  <c r="Z40" i="1"/>
  <c r="AA39" i="1"/>
  <c r="Z39" i="1"/>
  <c r="AA38" i="1"/>
  <c r="Z38" i="1"/>
  <c r="AA37" i="1"/>
  <c r="Z37" i="1"/>
  <c r="AA36" i="1"/>
  <c r="Z36" i="1"/>
  <c r="AA35" i="1"/>
  <c r="Z35" i="1"/>
  <c r="AA34" i="1"/>
  <c r="Z34" i="1"/>
  <c r="AA33" i="1"/>
  <c r="Z33" i="1"/>
  <c r="AA32" i="1"/>
  <c r="Z32" i="1"/>
  <c r="AA31" i="1"/>
  <c r="Z31" i="1"/>
  <c r="AA30" i="1"/>
  <c r="Z30" i="1"/>
  <c r="AA29" i="1"/>
  <c r="Z29" i="1"/>
  <c r="AA28" i="1"/>
  <c r="Z28" i="1"/>
  <c r="AA27" i="1"/>
  <c r="Z27" i="1"/>
  <c r="AA26" i="1"/>
  <c r="Z26" i="1"/>
  <c r="AA25" i="1"/>
  <c r="Z25" i="1"/>
  <c r="AA24" i="1"/>
  <c r="Z24" i="1"/>
  <c r="AA23" i="1"/>
  <c r="Z23" i="1"/>
  <c r="AA22" i="1"/>
  <c r="Z22" i="1"/>
  <c r="AA21" i="1"/>
  <c r="Z21" i="1"/>
  <c r="AA20" i="1"/>
  <c r="Z20" i="1"/>
  <c r="AA19" i="1"/>
  <c r="Z19" i="1"/>
  <c r="AA18" i="1"/>
  <c r="Z18" i="1"/>
  <c r="AA17" i="1"/>
  <c r="Z17" i="1"/>
  <c r="AA16" i="1"/>
  <c r="Z16" i="1"/>
  <c r="AA15" i="1"/>
  <c r="Z15" i="1"/>
  <c r="AA14" i="1"/>
  <c r="Z14" i="1"/>
  <c r="AA13" i="1"/>
  <c r="Z13" i="1"/>
  <c r="AA12" i="1"/>
  <c r="Z12" i="1"/>
  <c r="AA11" i="1"/>
  <c r="Z11" i="1"/>
  <c r="AA10" i="1"/>
  <c r="Z10" i="1"/>
  <c r="AA9" i="1"/>
  <c r="Z9" i="1"/>
  <c r="AA8" i="1"/>
  <c r="Z8" i="1"/>
  <c r="AA7" i="1"/>
  <c r="Z7" i="1"/>
  <c r="AA6" i="1"/>
  <c r="Z6" i="1"/>
  <c r="AC5" i="1"/>
  <c r="AB5" i="1"/>
  <c r="AA5" i="1"/>
  <c r="Z5" i="1"/>
  <c r="F180" i="1"/>
  <c r="F159" i="1"/>
  <c r="F148" i="1"/>
  <c r="F129" i="1"/>
  <c r="O68" i="1"/>
  <c r="O67" i="1"/>
  <c r="H52" i="1"/>
  <c r="X40" i="9"/>
  <c r="X39" i="9"/>
  <c r="X38" i="9"/>
  <c r="X37" i="9"/>
  <c r="N27" i="9"/>
  <c r="E180" i="9"/>
  <c r="E180" i="1" s="1"/>
  <c r="F169" i="9"/>
  <c r="F169" i="1" s="1"/>
  <c r="F160" i="9"/>
  <c r="F159" i="9"/>
  <c r="F180" i="9" s="1"/>
  <c r="F149" i="9"/>
  <c r="F149" i="1" s="1"/>
  <c r="F148" i="9"/>
  <c r="F138" i="9"/>
  <c r="F138" i="1" s="1"/>
  <c r="E138" i="9"/>
  <c r="E138" i="1" s="1"/>
  <c r="F131" i="9"/>
  <c r="F129" i="9"/>
  <c r="F130" i="9" s="1"/>
  <c r="F130" i="1" s="1"/>
  <c r="AB128" i="9"/>
  <c r="AB128" i="1" s="1"/>
  <c r="F128" i="9"/>
  <c r="F128" i="1" s="1"/>
  <c r="F117" i="9"/>
  <c r="AB108" i="9"/>
  <c r="AB108" i="1" s="1"/>
  <c r="AB102" i="9"/>
  <c r="AB102" i="1" s="1"/>
  <c r="H92" i="9"/>
  <c r="H92" i="1" s="1"/>
  <c r="AB85" i="9"/>
  <c r="AB85" i="1" s="1"/>
  <c r="G83" i="9"/>
  <c r="G83" i="1" s="1"/>
  <c r="D83" i="9"/>
  <c r="AB79" i="9"/>
  <c r="AB79" i="1" s="1"/>
  <c r="M77" i="9"/>
  <c r="M77" i="1" s="1"/>
  <c r="E77" i="9"/>
  <c r="E77" i="1" s="1"/>
  <c r="AB73" i="9"/>
  <c r="AB73" i="1" s="1"/>
  <c r="P73" i="9"/>
  <c r="P73" i="1" s="1"/>
  <c r="O73" i="9"/>
  <c r="O73" i="1" s="1"/>
  <c r="P72" i="9"/>
  <c r="P72" i="1" s="1"/>
  <c r="O72" i="9"/>
  <c r="O72" i="1" s="1"/>
  <c r="P71" i="9"/>
  <c r="P71" i="1" s="1"/>
  <c r="O71" i="9"/>
  <c r="O71" i="1" s="1"/>
  <c r="P70" i="9"/>
  <c r="P70" i="1" s="1"/>
  <c r="O70" i="9"/>
  <c r="P69" i="9"/>
  <c r="P69" i="1" s="1"/>
  <c r="O69" i="9"/>
  <c r="P68" i="9"/>
  <c r="P68" i="1" s="1"/>
  <c r="O68" i="9"/>
  <c r="P67" i="9"/>
  <c r="P67" i="1" s="1"/>
  <c r="O67" i="9"/>
  <c r="K104" i="9" s="1"/>
  <c r="AB66" i="9"/>
  <c r="AB66" i="1" s="1"/>
  <c r="P66" i="9"/>
  <c r="P66" i="1" s="1"/>
  <c r="O66" i="9"/>
  <c r="O66" i="1" s="1"/>
  <c r="P65" i="9"/>
  <c r="P65" i="1" s="1"/>
  <c r="O65" i="9"/>
  <c r="O65" i="1" s="1"/>
  <c r="P64" i="9"/>
  <c r="P64" i="1" s="1"/>
  <c r="O64" i="9"/>
  <c r="J64" i="9"/>
  <c r="I64" i="9"/>
  <c r="H64" i="9"/>
  <c r="G64" i="9"/>
  <c r="G64" i="1" s="1"/>
  <c r="F64" i="9"/>
  <c r="F64" i="1" s="1"/>
  <c r="P63" i="9"/>
  <c r="P63" i="1" s="1"/>
  <c r="O63" i="9"/>
  <c r="H63" i="9"/>
  <c r="H63" i="1" s="1"/>
  <c r="P62" i="9"/>
  <c r="P62" i="1" s="1"/>
  <c r="O62" i="9"/>
  <c r="P61" i="9"/>
  <c r="P61" i="1" s="1"/>
  <c r="O61" i="9"/>
  <c r="O61" i="1" s="1"/>
  <c r="H61" i="9"/>
  <c r="H70" i="9" s="1"/>
  <c r="H70" i="1" s="1"/>
  <c r="F61" i="9"/>
  <c r="P60" i="9"/>
  <c r="P60" i="1" s="1"/>
  <c r="O60" i="9"/>
  <c r="J60" i="9"/>
  <c r="I60" i="9"/>
  <c r="H60" i="9"/>
  <c r="H60" i="1" s="1"/>
  <c r="G60" i="9"/>
  <c r="G60" i="1" s="1"/>
  <c r="F60" i="9"/>
  <c r="F60" i="1" s="1"/>
  <c r="P59" i="9"/>
  <c r="P59" i="1" s="1"/>
  <c r="O59" i="9"/>
  <c r="O59" i="1" s="1"/>
  <c r="P58" i="9"/>
  <c r="P58" i="1" s="1"/>
  <c r="O58" i="9"/>
  <c r="O58" i="1" s="1"/>
  <c r="J58" i="9"/>
  <c r="H58" i="9"/>
  <c r="H58" i="1" s="1"/>
  <c r="G58" i="9"/>
  <c r="G58" i="1" s="1"/>
  <c r="P57" i="9"/>
  <c r="P57" i="1" s="1"/>
  <c r="O57" i="9"/>
  <c r="L55" i="9"/>
  <c r="K55" i="9"/>
  <c r="J55" i="9"/>
  <c r="J55" i="1" s="1"/>
  <c r="I55" i="9"/>
  <c r="I55" i="1" s="1"/>
  <c r="H55" i="9"/>
  <c r="H55" i="1" s="1"/>
  <c r="G55" i="9"/>
  <c r="G55" i="1" s="1"/>
  <c r="F55" i="9"/>
  <c r="F55" i="1" s="1"/>
  <c r="E55" i="9"/>
  <c r="E55" i="1" s="1"/>
  <c r="AB54" i="9"/>
  <c r="AB54" i="1" s="1"/>
  <c r="I54" i="9"/>
  <c r="H54" i="9"/>
  <c r="H54" i="1" s="1"/>
  <c r="G54" i="9"/>
  <c r="G54" i="1" s="1"/>
  <c r="AB53" i="9"/>
  <c r="AB53" i="1" s="1"/>
  <c r="L52" i="9"/>
  <c r="K52" i="9"/>
  <c r="K52" i="1" s="1"/>
  <c r="J52" i="9"/>
  <c r="J61" i="9" s="1"/>
  <c r="I52" i="9"/>
  <c r="I52" i="1" s="1"/>
  <c r="H52" i="9"/>
  <c r="G52" i="9"/>
  <c r="F52" i="9"/>
  <c r="F52" i="1" s="1"/>
  <c r="E52" i="9"/>
  <c r="D52" i="9"/>
  <c r="O51" i="9"/>
  <c r="O51" i="1" s="1"/>
  <c r="N51" i="9"/>
  <c r="L51" i="9"/>
  <c r="K51" i="9"/>
  <c r="K51" i="1" s="1"/>
  <c r="J51" i="9"/>
  <c r="J51" i="1" s="1"/>
  <c r="I51" i="9"/>
  <c r="I51" i="1" s="1"/>
  <c r="H51" i="9"/>
  <c r="H51" i="1" s="1"/>
  <c r="G51" i="9"/>
  <c r="G51" i="1" s="1"/>
  <c r="F51" i="9"/>
  <c r="F51" i="1" s="1"/>
  <c r="E51" i="9"/>
  <c r="D51" i="9"/>
  <c r="X50" i="9"/>
  <c r="O50" i="9"/>
  <c r="N50" i="9"/>
  <c r="N50" i="1" s="1"/>
  <c r="L50" i="9"/>
  <c r="L50" i="1" s="1"/>
  <c r="K50" i="9"/>
  <c r="J50" i="9"/>
  <c r="J50" i="1" s="1"/>
  <c r="I50" i="9"/>
  <c r="O49" i="9"/>
  <c r="N49" i="9"/>
  <c r="K115" i="9" s="1"/>
  <c r="K115" i="1" s="1"/>
  <c r="L49" i="9"/>
  <c r="K49" i="9"/>
  <c r="J49" i="9"/>
  <c r="J49" i="1" s="1"/>
  <c r="I49" i="9"/>
  <c r="H49" i="9"/>
  <c r="H49" i="1" s="1"/>
  <c r="G49" i="9"/>
  <c r="G49" i="1" s="1"/>
  <c r="AB47" i="9"/>
  <c r="AB47" i="1" s="1"/>
  <c r="AB46" i="9"/>
  <c r="AB46" i="1" s="1"/>
  <c r="AB43" i="9"/>
  <c r="AB43" i="1" s="1"/>
  <c r="AB42" i="9"/>
  <c r="AB42" i="1" s="1"/>
  <c r="M42" i="9"/>
  <c r="AB40" i="9"/>
  <c r="AB40" i="1" s="1"/>
  <c r="H40" i="9"/>
  <c r="AB39" i="9"/>
  <c r="AB39" i="1" s="1"/>
  <c r="AB36" i="9"/>
  <c r="AB36" i="1" s="1"/>
  <c r="AB35" i="9"/>
  <c r="AB35" i="1" s="1"/>
  <c r="AB32" i="9"/>
  <c r="AB32" i="1" s="1"/>
  <c r="L32" i="9"/>
  <c r="K32" i="9"/>
  <c r="J32" i="9"/>
  <c r="J32" i="1" s="1"/>
  <c r="AB30" i="9"/>
  <c r="AB30" i="1" s="1"/>
  <c r="AB29" i="9"/>
  <c r="AB29" i="1" s="1"/>
  <c r="L28" i="9"/>
  <c r="L28" i="1" s="1"/>
  <c r="K28" i="9"/>
  <c r="K28" i="1" s="1"/>
  <c r="J28" i="9"/>
  <c r="J28" i="1" s="1"/>
  <c r="AB27" i="9"/>
  <c r="AB27" i="1" s="1"/>
  <c r="AB26" i="9"/>
  <c r="AB26" i="1" s="1"/>
  <c r="AB25" i="9"/>
  <c r="AB25" i="1" s="1"/>
  <c r="AB23" i="9"/>
  <c r="AB23" i="1" s="1"/>
  <c r="AB22" i="9"/>
  <c r="AB22" i="1" s="1"/>
  <c r="AB21" i="9"/>
  <c r="AB21" i="1" s="1"/>
  <c r="AB19" i="9"/>
  <c r="AB19" i="1" s="1"/>
  <c r="AB18" i="9"/>
  <c r="AB18" i="1" s="1"/>
  <c r="AB17" i="9"/>
  <c r="AB17" i="1" s="1"/>
  <c r="AB15" i="9"/>
  <c r="AB15" i="1" s="1"/>
  <c r="AB14" i="9"/>
  <c r="AB14" i="1" s="1"/>
  <c r="AB13" i="9"/>
  <c r="AB13" i="1" s="1"/>
  <c r="AB11" i="9"/>
  <c r="AB11" i="1" s="1"/>
  <c r="AB10" i="9"/>
  <c r="AB10" i="1" s="1"/>
  <c r="AB9" i="9"/>
  <c r="AB9" i="1" s="1"/>
  <c r="AB7" i="9"/>
  <c r="AB7" i="1" s="1"/>
  <c r="AB6" i="9"/>
  <c r="AB6" i="1" s="1"/>
  <c r="AB4" i="9"/>
  <c r="AB156" i="9" s="1"/>
  <c r="AB156" i="1" s="1"/>
  <c r="F4" i="8" a="1"/>
  <c r="F4" i="8" s="1"/>
  <c r="E4" i="8"/>
  <c r="P2" i="18" s="1"/>
  <c r="G60" i="5"/>
  <c r="G45" i="5"/>
  <c r="G31" i="5"/>
  <c r="G16" i="5"/>
  <c r="M42" i="4"/>
  <c r="X40" i="4"/>
  <c r="H40" i="4"/>
  <c r="X39" i="4"/>
  <c r="X38" i="4"/>
  <c r="X37" i="4"/>
  <c r="J33" i="4"/>
  <c r="H33" i="4"/>
  <c r="F33" i="4"/>
  <c r="N30" i="4"/>
  <c r="L30" i="4"/>
  <c r="H30" i="4"/>
  <c r="D30" i="4"/>
  <c r="N29" i="4"/>
  <c r="L29" i="4"/>
  <c r="D29" i="4"/>
  <c r="I29" i="4" s="1"/>
  <c r="O28" i="4"/>
  <c r="N27" i="4"/>
  <c r="H27" i="4"/>
  <c r="M42" i="3"/>
  <c r="X40" i="3"/>
  <c r="H40" i="3"/>
  <c r="X39" i="3"/>
  <c r="X38" i="3"/>
  <c r="X37" i="3"/>
  <c r="H33" i="3"/>
  <c r="F33" i="3"/>
  <c r="N30" i="3"/>
  <c r="L30" i="3"/>
  <c r="H30" i="3"/>
  <c r="D30" i="3"/>
  <c r="K30" i="3" s="1"/>
  <c r="N29" i="3"/>
  <c r="L29" i="3"/>
  <c r="N27" i="3"/>
  <c r="H27" i="3"/>
  <c r="E25" i="3"/>
  <c r="E23" i="3"/>
  <c r="J33" i="3" s="1"/>
  <c r="D23" i="3"/>
  <c r="D29" i="3" s="1"/>
  <c r="M42" i="2"/>
  <c r="X40" i="2"/>
  <c r="H40" i="2"/>
  <c r="X39" i="2"/>
  <c r="X38" i="2"/>
  <c r="X37" i="2"/>
  <c r="H33" i="2"/>
  <c r="F33" i="2"/>
  <c r="N30" i="2"/>
  <c r="N29" i="2"/>
  <c r="N27" i="2"/>
  <c r="H27" i="2"/>
  <c r="E25" i="2"/>
  <c r="E23" i="2"/>
  <c r="J33" i="2" s="1"/>
  <c r="D23" i="2"/>
  <c r="D29" i="2" s="1"/>
  <c r="M42" i="1"/>
  <c r="X40" i="1"/>
  <c r="H40" i="1"/>
  <c r="X39" i="1"/>
  <c r="X38" i="1"/>
  <c r="X37" i="1"/>
  <c r="J33" i="1"/>
  <c r="H33" i="1"/>
  <c r="F33" i="1"/>
  <c r="O30" i="1"/>
  <c r="N30" i="1"/>
  <c r="L30" i="1"/>
  <c r="H30" i="1"/>
  <c r="N29" i="1"/>
  <c r="L29" i="1"/>
  <c r="I29" i="1"/>
  <c r="D29" i="1"/>
  <c r="N27" i="1"/>
  <c r="H27" i="1"/>
  <c r="E25" i="1"/>
  <c r="O28" i="1" s="1"/>
  <c r="E23" i="1"/>
  <c r="D23" i="1"/>
  <c r="C2" i="18" a="1"/>
  <c r="C2" i="21" a="1"/>
  <c r="C2" i="5" a="1"/>
  <c r="G16" i="23"/>
  <c r="G60" i="23"/>
  <c r="G45" i="23"/>
  <c r="G31" i="23"/>
  <c r="C2" i="4" a="1"/>
  <c r="I27" i="20"/>
  <c r="E29" i="20"/>
  <c r="D30" i="20"/>
  <c r="L30" i="20"/>
  <c r="E33" i="20"/>
  <c r="J27" i="20"/>
  <c r="F29" i="20"/>
  <c r="E30" i="20"/>
  <c r="G33" i="20"/>
  <c r="R37" i="20"/>
  <c r="E24" i="20"/>
  <c r="O29" i="20"/>
  <c r="J29" i="20"/>
  <c r="I30" i="20"/>
  <c r="K33" i="20"/>
  <c r="R41" i="20"/>
  <c r="K27" i="20"/>
  <c r="K29" i="20"/>
  <c r="I33" i="20"/>
  <c r="L27" i="20"/>
  <c r="L29" i="20"/>
  <c r="J33" i="20"/>
  <c r="O28" i="20"/>
  <c r="F30" i="20"/>
  <c r="L33" i="20"/>
  <c r="D23" i="20"/>
  <c r="D29" i="20"/>
  <c r="H30" i="20"/>
  <c r="R38" i="20"/>
  <c r="E23" i="20"/>
  <c r="G29" i="20"/>
  <c r="J30" i="20"/>
  <c r="R39" i="20"/>
  <c r="D25" i="20"/>
  <c r="H29" i="20"/>
  <c r="K30" i="20"/>
  <c r="R40" i="20"/>
  <c r="E25" i="20"/>
  <c r="I29" i="20"/>
  <c r="H33" i="20"/>
  <c r="D33" i="20"/>
  <c r="O30" i="20"/>
  <c r="G30" i="20"/>
  <c r="C2" i="15" a="1"/>
  <c r="M42" i="20"/>
  <c r="H40" i="20"/>
  <c r="C2" i="3" a="1"/>
  <c r="I27" i="17"/>
  <c r="E29" i="17"/>
  <c r="D30" i="17"/>
  <c r="L30" i="17"/>
  <c r="E33" i="17"/>
  <c r="J27" i="17"/>
  <c r="F29" i="17"/>
  <c r="E30" i="17"/>
  <c r="G33" i="17"/>
  <c r="R37" i="17"/>
  <c r="D23" i="17"/>
  <c r="L27" i="17"/>
  <c r="H29" i="17"/>
  <c r="G30" i="17"/>
  <c r="I33" i="17"/>
  <c r="R39" i="17"/>
  <c r="O28" i="17"/>
  <c r="O29" i="17"/>
  <c r="F30" i="17"/>
  <c r="L33" i="17"/>
  <c r="O30" i="17"/>
  <c r="H30" i="17"/>
  <c r="D33" i="17"/>
  <c r="E23" i="17"/>
  <c r="D29" i="17"/>
  <c r="I30" i="17"/>
  <c r="R38" i="17"/>
  <c r="E24" i="17"/>
  <c r="G29" i="17"/>
  <c r="J30" i="17"/>
  <c r="R40" i="17"/>
  <c r="E25" i="17"/>
  <c r="J29" i="17"/>
  <c r="H33" i="17"/>
  <c r="K27" i="17"/>
  <c r="K29" i="17"/>
  <c r="J33" i="17"/>
  <c r="K30" i="17"/>
  <c r="K33" i="17"/>
  <c r="R41" i="17"/>
  <c r="D25" i="17"/>
  <c r="I29" i="17"/>
  <c r="L29" i="17"/>
  <c r="M42" i="17"/>
  <c r="C2" i="12" a="1"/>
  <c r="H40" i="17"/>
  <c r="C2" i="2" a="1"/>
  <c r="I27" i="14"/>
  <c r="H29" i="14"/>
  <c r="G33" i="14"/>
  <c r="R37" i="14"/>
  <c r="J27" i="14"/>
  <c r="I29" i="14"/>
  <c r="H33" i="14"/>
  <c r="R38" i="14"/>
  <c r="E23" i="14"/>
  <c r="D29" i="14"/>
  <c r="L29" i="14"/>
  <c r="K33" i="14"/>
  <c r="R41" i="14"/>
  <c r="K27" i="14"/>
  <c r="O29" i="14"/>
  <c r="R40" i="14"/>
  <c r="L27" i="14"/>
  <c r="E29" i="14"/>
  <c r="F29" i="14"/>
  <c r="J33" i="14"/>
  <c r="D23" i="14"/>
  <c r="E24" i="14"/>
  <c r="J29" i="14"/>
  <c r="D33" i="14"/>
  <c r="E25" i="14"/>
  <c r="R39" i="14"/>
  <c r="G29" i="14"/>
  <c r="K29" i="14"/>
  <c r="I33" i="14"/>
  <c r="O30" i="14"/>
  <c r="L33" i="14"/>
  <c r="E33" i="14"/>
  <c r="D25" i="14"/>
  <c r="O28" i="14"/>
  <c r="H40" i="14"/>
  <c r="M42" i="14"/>
  <c r="C2" i="9" a="1"/>
  <c r="C2" i="1" a="1"/>
  <c r="I27" i="11"/>
  <c r="E29" i="11"/>
  <c r="D30" i="11"/>
  <c r="L30" i="11"/>
  <c r="E33" i="11"/>
  <c r="J27" i="11"/>
  <c r="K27" i="11"/>
  <c r="D23" i="11"/>
  <c r="D25" i="11"/>
  <c r="O30" i="11"/>
  <c r="K29" i="11"/>
  <c r="J30" i="11"/>
  <c r="L33" i="11"/>
  <c r="L27" i="11"/>
  <c r="J29" i="11"/>
  <c r="G33" i="11"/>
  <c r="R39" i="11"/>
  <c r="O28" i="11"/>
  <c r="L29" i="11"/>
  <c r="H33" i="11"/>
  <c r="R40" i="11"/>
  <c r="O29" i="11"/>
  <c r="E23" i="11"/>
  <c r="G29" i="11"/>
  <c r="H30" i="11"/>
  <c r="D33" i="11"/>
  <c r="E24" i="11"/>
  <c r="G30" i="11"/>
  <c r="R41" i="11"/>
  <c r="E25" i="11"/>
  <c r="I30" i="11"/>
  <c r="D29" i="11"/>
  <c r="K30" i="11"/>
  <c r="F29" i="11"/>
  <c r="I33" i="11"/>
  <c r="H29" i="11"/>
  <c r="J33" i="11"/>
  <c r="I29" i="11"/>
  <c r="E30" i="11"/>
  <c r="R37" i="11"/>
  <c r="F30" i="11"/>
  <c r="R38" i="11"/>
  <c r="K33" i="11"/>
  <c r="M42" i="11"/>
  <c r="H40" i="11"/>
  <c r="P2" i="21" l="1"/>
  <c r="C2" i="5"/>
  <c r="C2" i="21"/>
  <c r="C2" i="18"/>
  <c r="B2" i="21"/>
  <c r="Y2" i="21" s="1"/>
  <c r="J92" i="15" a="1"/>
  <c r="J92" i="15" s="1"/>
  <c r="J92" i="3" s="1"/>
  <c r="C25" i="8"/>
  <c r="C27" i="8" s="1"/>
  <c r="C2" i="15"/>
  <c r="C2" i="4"/>
  <c r="J54" i="18"/>
  <c r="F55" i="4"/>
  <c r="F64" i="18"/>
  <c r="I68" i="4"/>
  <c r="F178" i="18"/>
  <c r="F178" i="4" s="1"/>
  <c r="F157" i="18"/>
  <c r="F157" i="4" s="1"/>
  <c r="J28" i="4"/>
  <c r="J49" i="18"/>
  <c r="K49" i="18"/>
  <c r="K52" i="4"/>
  <c r="K61" i="18"/>
  <c r="K54" i="18"/>
  <c r="L58" i="18"/>
  <c r="D60" i="18"/>
  <c r="J61" i="4"/>
  <c r="J70" i="18"/>
  <c r="J70" i="4" s="1"/>
  <c r="J64" i="18"/>
  <c r="AB78" i="18"/>
  <c r="AB78" i="4" s="1"/>
  <c r="K118" i="18"/>
  <c r="F141" i="18"/>
  <c r="F141" i="4" s="1"/>
  <c r="F173" i="18"/>
  <c r="F173" i="4" s="1"/>
  <c r="F152" i="18"/>
  <c r="F152" i="4" s="1"/>
  <c r="F121" i="18"/>
  <c r="H120" i="18"/>
  <c r="H120" i="4" s="1"/>
  <c r="F163" i="18"/>
  <c r="F120" i="4"/>
  <c r="F129" i="4"/>
  <c r="F130" i="18"/>
  <c r="N50" i="4"/>
  <c r="K117" i="18"/>
  <c r="D61" i="18"/>
  <c r="D52" i="4"/>
  <c r="G60" i="4"/>
  <c r="G69" i="18" a="1"/>
  <c r="G69" i="18" s="1"/>
  <c r="L61" i="18"/>
  <c r="O67" i="4"/>
  <c r="K109" i="18"/>
  <c r="K104" i="18"/>
  <c r="N49" i="4"/>
  <c r="K115" i="18"/>
  <c r="K115" i="4" s="1"/>
  <c r="E52" i="4"/>
  <c r="E61" i="18"/>
  <c r="I60" i="18"/>
  <c r="O61" i="4"/>
  <c r="D148" i="18"/>
  <c r="J69" i="18"/>
  <c r="J69" i="4" s="1"/>
  <c r="X50" i="4"/>
  <c r="T52" i="4"/>
  <c r="I73" i="18"/>
  <c r="K121" i="4"/>
  <c r="N121" i="18"/>
  <c r="N121" i="4" s="1"/>
  <c r="D169" i="4"/>
  <c r="G174" i="18"/>
  <c r="G174" i="4" s="1"/>
  <c r="G176" i="18"/>
  <c r="G176" i="4" s="1"/>
  <c r="G175" i="18"/>
  <c r="G175" i="4" s="1"/>
  <c r="G172" i="18"/>
  <c r="G172" i="4" s="1"/>
  <c r="G169" i="18"/>
  <c r="G169" i="4" s="1"/>
  <c r="G170" i="18"/>
  <c r="G170" i="4" s="1"/>
  <c r="G171" i="18"/>
  <c r="G171" i="4" s="1"/>
  <c r="K60" i="18"/>
  <c r="G70" i="18" a="1"/>
  <c r="G70" i="18" s="1"/>
  <c r="AB197" i="18"/>
  <c r="AB197" i="4" s="1"/>
  <c r="AB4" i="4"/>
  <c r="AB195" i="18"/>
  <c r="AB195" i="4" s="1"/>
  <c r="AB172" i="18"/>
  <c r="AB172" i="4" s="1"/>
  <c r="AB164" i="18"/>
  <c r="AB164" i="4" s="1"/>
  <c r="AB160" i="18"/>
  <c r="AB160" i="4" s="1"/>
  <c r="AB155" i="18"/>
  <c r="AB155" i="4" s="1"/>
  <c r="AB145" i="18"/>
  <c r="AB145" i="4" s="1"/>
  <c r="AB135" i="18"/>
  <c r="AB135" i="4" s="1"/>
  <c r="AB194" i="18"/>
  <c r="AB194" i="4" s="1"/>
  <c r="AB190" i="18"/>
  <c r="AB190" i="4" s="1"/>
  <c r="AB184" i="18"/>
  <c r="AB184" i="4" s="1"/>
  <c r="AB180" i="18"/>
  <c r="AB180" i="4" s="1"/>
  <c r="AB179" i="18"/>
  <c r="AB179" i="4" s="1"/>
  <c r="AB175" i="18"/>
  <c r="AB175" i="4" s="1"/>
  <c r="AB178" i="18"/>
  <c r="AB178" i="4" s="1"/>
  <c r="AB174" i="18"/>
  <c r="AB174" i="4" s="1"/>
  <c r="AB189" i="18"/>
  <c r="AB189" i="4" s="1"/>
  <c r="AB183" i="18"/>
  <c r="AB183" i="4" s="1"/>
  <c r="AB167" i="18"/>
  <c r="AB167" i="4" s="1"/>
  <c r="AB166" i="18"/>
  <c r="AB166" i="4" s="1"/>
  <c r="AB152" i="18"/>
  <c r="AB152" i="4" s="1"/>
  <c r="AB141" i="18"/>
  <c r="AB141" i="4" s="1"/>
  <c r="AB120" i="18"/>
  <c r="AB120" i="4" s="1"/>
  <c r="AB80" i="18"/>
  <c r="AB80" i="4" s="1"/>
  <c r="AB77" i="18"/>
  <c r="AB77" i="4" s="1"/>
  <c r="AB182" i="18"/>
  <c r="AB182" i="4" s="1"/>
  <c r="AB181" i="18"/>
  <c r="AB181" i="4" s="1"/>
  <c r="AB163" i="18"/>
  <c r="AB163" i="4" s="1"/>
  <c r="AB161" i="18"/>
  <c r="AB161" i="4" s="1"/>
  <c r="AB154" i="18"/>
  <c r="AB154" i="4" s="1"/>
  <c r="AB147" i="18"/>
  <c r="AB147" i="4" s="1"/>
  <c r="AB132" i="18"/>
  <c r="AB132" i="4" s="1"/>
  <c r="AB130" i="18"/>
  <c r="AB130" i="4" s="1"/>
  <c r="AB128" i="18"/>
  <c r="AB128" i="4" s="1"/>
  <c r="AB126" i="18"/>
  <c r="AB126" i="4" s="1"/>
  <c r="AB113" i="18"/>
  <c r="AB113" i="4" s="1"/>
  <c r="AB196" i="18"/>
  <c r="AB196" i="4" s="1"/>
  <c r="AB192" i="18"/>
  <c r="AB192" i="4" s="1"/>
  <c r="AB186" i="18"/>
  <c r="AB186" i="4" s="1"/>
  <c r="AB185" i="18"/>
  <c r="AB185" i="4" s="1"/>
  <c r="AB150" i="18"/>
  <c r="AB150" i="4" s="1"/>
  <c r="AB144" i="18"/>
  <c r="AB144" i="4" s="1"/>
  <c r="AB140" i="18"/>
  <c r="AB140" i="4" s="1"/>
  <c r="AB121" i="18"/>
  <c r="AB121" i="4" s="1"/>
  <c r="AB119" i="18"/>
  <c r="AB119" i="4" s="1"/>
  <c r="AB116" i="18"/>
  <c r="AB116" i="4" s="1"/>
  <c r="AB109" i="18"/>
  <c r="AB109" i="4" s="1"/>
  <c r="AB107" i="18"/>
  <c r="AB107" i="4" s="1"/>
  <c r="AB193" i="18"/>
  <c r="AB193" i="4" s="1"/>
  <c r="AB191" i="18"/>
  <c r="AB191" i="4" s="1"/>
  <c r="AB187" i="18"/>
  <c r="AB187" i="4" s="1"/>
  <c r="AB170" i="18"/>
  <c r="AB170" i="4" s="1"/>
  <c r="AB149" i="18"/>
  <c r="AB149" i="4" s="1"/>
  <c r="AB148" i="18"/>
  <c r="AB148" i="4" s="1"/>
  <c r="AB134" i="18"/>
  <c r="AB134" i="4" s="1"/>
  <c r="AB125" i="18"/>
  <c r="AB125" i="4" s="1"/>
  <c r="AB117" i="18"/>
  <c r="AB117" i="4" s="1"/>
  <c r="AB85" i="18"/>
  <c r="AB85" i="4" s="1"/>
  <c r="AB84" i="18"/>
  <c r="AB84" i="4" s="1"/>
  <c r="AB82" i="18"/>
  <c r="AB82" i="4" s="1"/>
  <c r="AB53" i="18"/>
  <c r="AB53" i="4" s="1"/>
  <c r="AB49" i="18"/>
  <c r="AB49" i="4" s="1"/>
  <c r="AB45" i="18"/>
  <c r="AB45" i="4" s="1"/>
  <c r="AB38" i="18"/>
  <c r="AB38" i="4" s="1"/>
  <c r="AB34" i="18"/>
  <c r="AB34" i="4" s="1"/>
  <c r="AB25" i="18"/>
  <c r="AB25" i="4" s="1"/>
  <c r="AB21" i="18"/>
  <c r="AB21" i="4" s="1"/>
  <c r="AB17" i="18"/>
  <c r="AB17" i="4" s="1"/>
  <c r="AB13" i="18"/>
  <c r="AB13" i="4" s="1"/>
  <c r="AB9" i="18"/>
  <c r="AB9" i="4" s="1"/>
  <c r="AB173" i="18"/>
  <c r="AB173" i="4" s="1"/>
  <c r="AB157" i="18"/>
  <c r="AB157" i="4" s="1"/>
  <c r="AB156" i="18"/>
  <c r="AB156" i="4" s="1"/>
  <c r="AB97" i="18"/>
  <c r="AB97" i="4" s="1"/>
  <c r="AB83" i="18"/>
  <c r="AB83" i="4" s="1"/>
  <c r="AB81" i="18"/>
  <c r="AB81" i="4" s="1"/>
  <c r="AB70" i="18"/>
  <c r="AB70" i="4" s="1"/>
  <c r="AB41" i="18"/>
  <c r="AB41" i="4" s="1"/>
  <c r="AB199" i="18"/>
  <c r="AB199" i="4" s="1"/>
  <c r="AB176" i="18"/>
  <c r="AB176" i="4" s="1"/>
  <c r="AB159" i="18"/>
  <c r="AB159" i="4" s="1"/>
  <c r="AB177" i="18"/>
  <c r="AB177" i="4" s="1"/>
  <c r="AB169" i="18"/>
  <c r="AB169" i="4" s="1"/>
  <c r="AB122" i="18"/>
  <c r="AB122" i="4" s="1"/>
  <c r="AB112" i="18"/>
  <c r="AB112" i="4" s="1"/>
  <c r="AB87" i="18"/>
  <c r="AB87" i="4" s="1"/>
  <c r="AB73" i="18"/>
  <c r="AB73" i="4" s="1"/>
  <c r="AB62" i="18"/>
  <c r="AB62" i="4" s="1"/>
  <c r="AB57" i="18"/>
  <c r="AB57" i="4" s="1"/>
  <c r="AB51" i="18"/>
  <c r="AB51" i="4" s="1"/>
  <c r="AB50" i="18"/>
  <c r="AB50" i="4" s="1"/>
  <c r="AB198" i="18"/>
  <c r="AB198" i="4" s="1"/>
  <c r="AB188" i="18"/>
  <c r="AB188" i="4" s="1"/>
  <c r="AB153" i="18"/>
  <c r="AB153" i="4" s="1"/>
  <c r="AB151" i="18"/>
  <c r="AB151" i="4" s="1"/>
  <c r="AB138" i="18"/>
  <c r="AB138" i="4" s="1"/>
  <c r="AB129" i="18"/>
  <c r="AB129" i="4" s="1"/>
  <c r="AB103" i="18"/>
  <c r="AB103" i="4" s="1"/>
  <c r="AB101" i="18"/>
  <c r="AB101" i="4" s="1"/>
  <c r="AB96" i="18"/>
  <c r="AB96" i="4" s="1"/>
  <c r="AB88" i="18"/>
  <c r="AB88" i="4" s="1"/>
  <c r="AB75" i="18"/>
  <c r="AB75" i="4" s="1"/>
  <c r="AB66" i="18"/>
  <c r="AB66" i="4" s="1"/>
  <c r="AB63" i="18"/>
  <c r="AB63" i="4" s="1"/>
  <c r="AB56" i="18"/>
  <c r="AB56" i="4" s="1"/>
  <c r="AB162" i="18"/>
  <c r="AB162" i="4" s="1"/>
  <c r="AB146" i="18"/>
  <c r="AB146" i="4" s="1"/>
  <c r="AB142" i="18"/>
  <c r="AB142" i="4" s="1"/>
  <c r="AB118" i="18"/>
  <c r="AB118" i="4" s="1"/>
  <c r="AB114" i="18"/>
  <c r="AB114" i="4" s="1"/>
  <c r="AB93" i="18"/>
  <c r="AB93" i="4" s="1"/>
  <c r="AB69" i="18"/>
  <c r="AB69" i="4" s="1"/>
  <c r="AB68" i="18"/>
  <c r="AB68" i="4" s="1"/>
  <c r="AB65" i="18"/>
  <c r="AB65" i="4" s="1"/>
  <c r="AB64" i="18"/>
  <c r="AB64" i="4" s="1"/>
  <c r="AB59" i="18"/>
  <c r="AB59" i="4" s="1"/>
  <c r="AB46" i="18"/>
  <c r="AB46" i="4" s="1"/>
  <c r="AB36" i="18"/>
  <c r="AB36" i="4" s="1"/>
  <c r="AB26" i="18"/>
  <c r="AB26" i="4" s="1"/>
  <c r="AB12" i="18"/>
  <c r="AB12" i="4" s="1"/>
  <c r="AB158" i="18"/>
  <c r="AB158" i="4" s="1"/>
  <c r="AB139" i="18"/>
  <c r="AB139" i="4" s="1"/>
  <c r="AB136" i="18"/>
  <c r="AB136" i="4" s="1"/>
  <c r="AB143" i="18"/>
  <c r="AB143" i="4" s="1"/>
  <c r="AB168" i="18"/>
  <c r="AB168" i="4" s="1"/>
  <c r="AB165" i="18"/>
  <c r="AB165" i="4" s="1"/>
  <c r="AB133" i="18"/>
  <c r="AB133" i="4" s="1"/>
  <c r="AB111" i="18"/>
  <c r="AB111" i="4" s="1"/>
  <c r="AB105" i="18"/>
  <c r="AB105" i="4" s="1"/>
  <c r="AB98" i="18"/>
  <c r="AB98" i="4" s="1"/>
  <c r="AB95" i="18"/>
  <c r="AB95" i="4" s="1"/>
  <c r="AB137" i="18"/>
  <c r="AB137" i="4" s="1"/>
  <c r="AB131" i="18"/>
  <c r="AB131" i="4" s="1"/>
  <c r="AB124" i="18"/>
  <c r="AB124" i="4" s="1"/>
  <c r="AB108" i="18"/>
  <c r="AB108" i="4" s="1"/>
  <c r="AB92" i="18"/>
  <c r="AB92" i="4" s="1"/>
  <c r="AB91" i="18"/>
  <c r="AB91" i="4" s="1"/>
  <c r="AB43" i="18"/>
  <c r="AB43" i="4" s="1"/>
  <c r="D55" i="18"/>
  <c r="L55" i="4"/>
  <c r="L64" i="18"/>
  <c r="L60" i="18"/>
  <c r="AB60" i="18"/>
  <c r="AB60" i="4" s="1"/>
  <c r="G63" i="4"/>
  <c r="G72" i="18" a="1"/>
  <c r="G72" i="18" s="1"/>
  <c r="AB67" i="18"/>
  <c r="AB67" i="4" s="1"/>
  <c r="AB71" i="18"/>
  <c r="AB71" i="4" s="1"/>
  <c r="K73" i="18"/>
  <c r="K73" i="4" s="1"/>
  <c r="AB74" i="18"/>
  <c r="AB74" i="4" s="1"/>
  <c r="H92" i="4"/>
  <c r="J92" i="18" a="1"/>
  <c r="J92" i="18" s="1"/>
  <c r="J92" i="4" s="1"/>
  <c r="AB100" i="18"/>
  <c r="AB100" i="4" s="1"/>
  <c r="J104" i="4"/>
  <c r="J106" i="18"/>
  <c r="J106" i="4" s="1"/>
  <c r="J107" i="18"/>
  <c r="J107" i="4" s="1"/>
  <c r="AB106" i="18"/>
  <c r="AB106" i="4" s="1"/>
  <c r="AB6" i="18"/>
  <c r="AB6" i="4" s="1"/>
  <c r="AB11" i="18"/>
  <c r="AB11" i="4" s="1"/>
  <c r="AB16" i="18"/>
  <c r="AB16" i="4" s="1"/>
  <c r="AB22" i="18"/>
  <c r="AB22" i="4" s="1"/>
  <c r="AB27" i="18"/>
  <c r="AB27" i="4" s="1"/>
  <c r="AB30" i="18"/>
  <c r="AB30" i="4" s="1"/>
  <c r="AB33" i="18"/>
  <c r="AB33" i="4" s="1"/>
  <c r="AB39" i="18"/>
  <c r="AB39" i="4" s="1"/>
  <c r="J50" i="4"/>
  <c r="J59" i="18"/>
  <c r="E60" i="18"/>
  <c r="E51" i="4"/>
  <c r="AB52" i="18"/>
  <c r="AB52" i="4" s="1"/>
  <c r="I54" i="4"/>
  <c r="I63" i="18"/>
  <c r="E55" i="4"/>
  <c r="E64" i="18"/>
  <c r="H58" i="18"/>
  <c r="H58" i="4" s="1"/>
  <c r="AB58" i="18"/>
  <c r="AB58" i="4" s="1"/>
  <c r="F61" i="18"/>
  <c r="H63" i="18"/>
  <c r="G64" i="18"/>
  <c r="AB76" i="18"/>
  <c r="AB76" i="4" s="1"/>
  <c r="AB94" i="18"/>
  <c r="AB94" i="4" s="1"/>
  <c r="N122" i="18"/>
  <c r="N122" i="4" s="1"/>
  <c r="F119" i="4"/>
  <c r="F162" i="18"/>
  <c r="F140" i="18"/>
  <c r="F140" i="4" s="1"/>
  <c r="F151" i="18"/>
  <c r="F151" i="4" s="1"/>
  <c r="F172" i="18"/>
  <c r="F172" i="4" s="1"/>
  <c r="I119" i="18"/>
  <c r="I119" i="4" s="1"/>
  <c r="F51" i="4"/>
  <c r="L32" i="4"/>
  <c r="L54" i="18"/>
  <c r="K50" i="4"/>
  <c r="K59" i="18"/>
  <c r="F60" i="4"/>
  <c r="F69" i="18"/>
  <c r="L118" i="18"/>
  <c r="O51" i="4"/>
  <c r="I52" i="4"/>
  <c r="I61" i="18"/>
  <c r="L59" i="18"/>
  <c r="D180" i="4"/>
  <c r="G180" i="18"/>
  <c r="O65" i="4"/>
  <c r="V50" i="18"/>
  <c r="O68" i="4"/>
  <c r="D83" i="18"/>
  <c r="H60" i="18"/>
  <c r="H64" i="18"/>
  <c r="L117" i="18"/>
  <c r="F171" i="18"/>
  <c r="F171" i="4" s="1"/>
  <c r="F139" i="18"/>
  <c r="F139" i="4" s="1"/>
  <c r="F118" i="4"/>
  <c r="F150" i="18"/>
  <c r="F150" i="4" s="1"/>
  <c r="O64" i="4"/>
  <c r="F182" i="18"/>
  <c r="F182" i="4" s="1"/>
  <c r="F161" i="4"/>
  <c r="D138" i="18"/>
  <c r="O60" i="4"/>
  <c r="H61" i="18"/>
  <c r="L104" i="4"/>
  <c r="O66" i="4"/>
  <c r="J109" i="18"/>
  <c r="F117" i="4"/>
  <c r="F138" i="18"/>
  <c r="F138" i="4" s="1"/>
  <c r="F160" i="18"/>
  <c r="D127" i="18"/>
  <c r="D116" i="4"/>
  <c r="I118" i="18"/>
  <c r="I118" i="4" s="1"/>
  <c r="E116" i="18"/>
  <c r="E116" i="4" s="1"/>
  <c r="I120" i="18"/>
  <c r="I120" i="4" s="1"/>
  <c r="I117" i="18"/>
  <c r="I117" i="4" s="1"/>
  <c r="G109" i="18"/>
  <c r="L115" i="18"/>
  <c r="L115" i="4" s="1"/>
  <c r="G116" i="18"/>
  <c r="I121" i="18"/>
  <c r="I121" i="4" s="1"/>
  <c r="G159" i="18"/>
  <c r="Z2" i="18"/>
  <c r="C24" i="8"/>
  <c r="B2" i="4"/>
  <c r="Y2" i="4" s="1"/>
  <c r="C2" i="12"/>
  <c r="Z2" i="12" s="1"/>
  <c r="C2" i="3"/>
  <c r="I59" i="15"/>
  <c r="J60" i="15"/>
  <c r="G63" i="15"/>
  <c r="H69" i="3"/>
  <c r="N50" i="3"/>
  <c r="K117" i="15"/>
  <c r="I52" i="3"/>
  <c r="I61" i="15"/>
  <c r="AB197" i="15"/>
  <c r="AB197" i="3" s="1"/>
  <c r="AB193" i="15"/>
  <c r="AB193" i="3" s="1"/>
  <c r="AB189" i="15"/>
  <c r="AB189" i="3" s="1"/>
  <c r="AB199" i="15"/>
  <c r="AB199" i="3" s="1"/>
  <c r="AB192" i="15"/>
  <c r="AB192" i="3" s="1"/>
  <c r="AB184" i="15"/>
  <c r="AB184" i="3" s="1"/>
  <c r="AB180" i="15"/>
  <c r="AB180" i="3" s="1"/>
  <c r="AB179" i="15"/>
  <c r="AB179" i="3" s="1"/>
  <c r="AB175" i="15"/>
  <c r="AB175" i="3" s="1"/>
  <c r="AB150" i="15"/>
  <c r="AB150" i="3" s="1"/>
  <c r="AB147" i="15"/>
  <c r="AB147" i="3" s="1"/>
  <c r="AB191" i="15"/>
  <c r="AB191" i="3" s="1"/>
  <c r="AB4" i="3"/>
  <c r="AB195" i="15"/>
  <c r="AB195" i="3" s="1"/>
  <c r="AB187" i="15"/>
  <c r="AB187" i="3" s="1"/>
  <c r="AB194" i="15"/>
  <c r="AB194" i="3" s="1"/>
  <c r="AB186" i="15"/>
  <c r="AB186" i="3" s="1"/>
  <c r="AB183" i="15"/>
  <c r="AB183" i="3" s="1"/>
  <c r="AB181" i="15"/>
  <c r="AB181" i="3" s="1"/>
  <c r="AB177" i="15"/>
  <c r="AB177" i="3" s="1"/>
  <c r="AB174" i="15"/>
  <c r="AB174" i="3" s="1"/>
  <c r="AB167" i="15"/>
  <c r="AB167" i="3" s="1"/>
  <c r="AB151" i="15"/>
  <c r="AB151" i="3" s="1"/>
  <c r="AB137" i="15"/>
  <c r="AB137" i="3" s="1"/>
  <c r="AB121" i="15"/>
  <c r="AB121" i="3" s="1"/>
  <c r="AB119" i="15"/>
  <c r="AB119" i="3" s="1"/>
  <c r="AB116" i="15"/>
  <c r="AB116" i="3" s="1"/>
  <c r="AB188" i="15"/>
  <c r="AB188" i="3" s="1"/>
  <c r="AB176" i="15"/>
  <c r="AB176" i="3" s="1"/>
  <c r="AB169" i="15"/>
  <c r="AB169" i="3" s="1"/>
  <c r="AB166" i="15"/>
  <c r="AB166" i="3" s="1"/>
  <c r="AB196" i="15"/>
  <c r="AB196" i="3" s="1"/>
  <c r="AB190" i="15"/>
  <c r="AB190" i="3" s="1"/>
  <c r="AB170" i="15"/>
  <c r="AB170" i="3" s="1"/>
  <c r="AB168" i="15"/>
  <c r="AB168" i="3" s="1"/>
  <c r="AB165" i="15"/>
  <c r="AB165" i="3" s="1"/>
  <c r="AB198" i="15"/>
  <c r="AB198" i="3" s="1"/>
  <c r="AB144" i="15"/>
  <c r="AB144" i="3" s="1"/>
  <c r="AB136" i="15"/>
  <c r="AB136" i="3" s="1"/>
  <c r="AB135" i="15"/>
  <c r="AB135" i="3" s="1"/>
  <c r="AB128" i="15"/>
  <c r="AB128" i="3" s="1"/>
  <c r="AB79" i="15"/>
  <c r="AB79" i="3" s="1"/>
  <c r="AB75" i="15"/>
  <c r="AB75" i="3" s="1"/>
  <c r="AB154" i="15"/>
  <c r="AB154" i="3" s="1"/>
  <c r="AB146" i="15"/>
  <c r="AB146" i="3" s="1"/>
  <c r="AB145" i="15"/>
  <c r="AB145" i="3" s="1"/>
  <c r="AB142" i="15"/>
  <c r="AB142" i="3" s="1"/>
  <c r="AB140" i="15"/>
  <c r="AB140" i="3" s="1"/>
  <c r="AB133" i="15"/>
  <c r="AB133" i="3" s="1"/>
  <c r="AB112" i="15"/>
  <c r="AB112" i="3" s="1"/>
  <c r="AB110" i="15"/>
  <c r="AB110" i="3" s="1"/>
  <c r="AB100" i="15"/>
  <c r="AB100" i="3" s="1"/>
  <c r="AB96" i="15"/>
  <c r="AB96" i="3" s="1"/>
  <c r="AB92" i="15"/>
  <c r="AB92" i="3" s="1"/>
  <c r="AB91" i="15"/>
  <c r="AB91" i="3" s="1"/>
  <c r="AB87" i="15"/>
  <c r="AB87" i="3" s="1"/>
  <c r="AB83" i="15"/>
  <c r="AB83" i="3" s="1"/>
  <c r="AB156" i="15"/>
  <c r="AB156" i="3" s="1"/>
  <c r="AB155" i="15"/>
  <c r="AB155" i="3" s="1"/>
  <c r="AB134" i="15"/>
  <c r="AB134" i="3" s="1"/>
  <c r="AB124" i="15"/>
  <c r="AB124" i="3" s="1"/>
  <c r="AB123" i="15"/>
  <c r="AB123" i="3" s="1"/>
  <c r="AB113" i="15"/>
  <c r="AB113" i="3" s="1"/>
  <c r="AB101" i="15"/>
  <c r="AB101" i="3" s="1"/>
  <c r="AB97" i="15"/>
  <c r="AB97" i="3" s="1"/>
  <c r="AB93" i="15"/>
  <c r="AB93" i="3" s="1"/>
  <c r="AB88" i="15"/>
  <c r="AB88" i="3" s="1"/>
  <c r="AB84" i="15"/>
  <c r="AB84" i="3" s="1"/>
  <c r="AB158" i="15"/>
  <c r="AB158" i="3" s="1"/>
  <c r="AB138" i="15"/>
  <c r="AB138" i="3" s="1"/>
  <c r="AB125" i="15"/>
  <c r="AB125" i="3" s="1"/>
  <c r="AB99" i="15"/>
  <c r="AB99" i="3" s="1"/>
  <c r="AB94" i="15"/>
  <c r="AB94" i="3" s="1"/>
  <c r="AB80" i="15"/>
  <c r="AB80" i="3" s="1"/>
  <c r="AB53" i="15"/>
  <c r="AB53" i="3" s="1"/>
  <c r="AB49" i="15"/>
  <c r="AB49" i="3" s="1"/>
  <c r="AB45" i="15"/>
  <c r="AB45" i="3" s="1"/>
  <c r="AB38" i="15"/>
  <c r="AB38" i="3" s="1"/>
  <c r="AB34" i="15"/>
  <c r="AB34" i="3" s="1"/>
  <c r="AB25" i="15"/>
  <c r="AB25" i="3" s="1"/>
  <c r="AB21" i="15"/>
  <c r="AB21" i="3" s="1"/>
  <c r="AB17" i="15"/>
  <c r="AB17" i="3" s="1"/>
  <c r="AB13" i="15"/>
  <c r="AB13" i="3" s="1"/>
  <c r="AB9" i="15"/>
  <c r="AB9" i="3" s="1"/>
  <c r="AB173" i="15"/>
  <c r="AB173" i="3" s="1"/>
  <c r="AB171" i="15"/>
  <c r="AB171" i="3" s="1"/>
  <c r="AB164" i="15"/>
  <c r="AB164" i="3" s="1"/>
  <c r="AB159" i="15"/>
  <c r="AB159" i="3" s="1"/>
  <c r="AB139" i="15"/>
  <c r="AB139" i="3" s="1"/>
  <c r="AB131" i="15"/>
  <c r="AB131" i="3" s="1"/>
  <c r="AB106" i="15"/>
  <c r="AB106" i="3" s="1"/>
  <c r="AB95" i="15"/>
  <c r="AB95" i="3" s="1"/>
  <c r="AB81" i="15"/>
  <c r="AB81" i="3" s="1"/>
  <c r="AB72" i="15"/>
  <c r="AB72" i="3" s="1"/>
  <c r="AB41" i="15"/>
  <c r="AB41" i="3" s="1"/>
  <c r="AB31" i="15"/>
  <c r="AB31" i="3" s="1"/>
  <c r="AB185" i="15"/>
  <c r="AB185" i="3" s="1"/>
  <c r="AB162" i="15"/>
  <c r="AB162" i="3" s="1"/>
  <c r="AB143" i="15"/>
  <c r="AB143" i="3" s="1"/>
  <c r="AB141" i="15"/>
  <c r="AB141" i="3" s="1"/>
  <c r="AB126" i="15"/>
  <c r="AB126" i="3" s="1"/>
  <c r="AB122" i="15"/>
  <c r="AB122" i="3" s="1"/>
  <c r="AB132" i="15"/>
  <c r="AB132" i="3" s="1"/>
  <c r="AB127" i="15"/>
  <c r="AB127" i="3" s="1"/>
  <c r="AB107" i="15"/>
  <c r="AB107" i="3" s="1"/>
  <c r="AB178" i="15"/>
  <c r="AB178" i="3" s="1"/>
  <c r="AB160" i="15"/>
  <c r="AB160" i="3" s="1"/>
  <c r="AB153" i="15"/>
  <c r="AB153" i="3" s="1"/>
  <c r="AB152" i="15"/>
  <c r="AB152" i="3" s="1"/>
  <c r="AB148" i="15"/>
  <c r="AB148" i="3" s="1"/>
  <c r="AB120" i="15"/>
  <c r="AB120" i="3" s="1"/>
  <c r="AB118" i="15"/>
  <c r="AB118" i="3" s="1"/>
  <c r="AB109" i="15"/>
  <c r="AB109" i="3" s="1"/>
  <c r="AB108" i="15"/>
  <c r="AB108" i="3" s="1"/>
  <c r="AB172" i="15"/>
  <c r="AB172" i="3" s="1"/>
  <c r="AB163" i="15"/>
  <c r="AB163" i="3" s="1"/>
  <c r="AB149" i="15"/>
  <c r="AB149" i="3" s="1"/>
  <c r="AB129" i="15"/>
  <c r="AB129" i="3" s="1"/>
  <c r="AB114" i="15"/>
  <c r="AB114" i="3" s="1"/>
  <c r="AB102" i="15"/>
  <c r="AB102" i="3" s="1"/>
  <c r="AB76" i="15"/>
  <c r="AB76" i="3" s="1"/>
  <c r="AB73" i="15"/>
  <c r="AB73" i="3" s="1"/>
  <c r="AB182" i="15"/>
  <c r="AB182" i="3" s="1"/>
  <c r="AB161" i="15"/>
  <c r="AB161" i="3" s="1"/>
  <c r="AB157" i="15"/>
  <c r="AB157" i="3" s="1"/>
  <c r="AB130" i="15"/>
  <c r="AB130" i="3" s="1"/>
  <c r="AB115" i="15"/>
  <c r="AB115" i="3" s="1"/>
  <c r="AB111" i="15"/>
  <c r="AB111" i="3" s="1"/>
  <c r="AB105" i="15"/>
  <c r="AB105" i="3" s="1"/>
  <c r="AB104" i="15"/>
  <c r="AB104" i="3" s="1"/>
  <c r="AB103" i="15"/>
  <c r="AB103" i="3" s="1"/>
  <c r="AB98" i="15"/>
  <c r="AB98" i="3" s="1"/>
  <c r="AB29" i="15"/>
  <c r="AB29" i="3" s="1"/>
  <c r="AB51" i="15"/>
  <c r="AB51" i="3" s="1"/>
  <c r="E55" i="3"/>
  <c r="E64" i="15"/>
  <c r="L59" i="15"/>
  <c r="K60" i="15"/>
  <c r="H63" i="15"/>
  <c r="AB66" i="15"/>
  <c r="AB66" i="3" s="1"/>
  <c r="AB74" i="15"/>
  <c r="AB74" i="3" s="1"/>
  <c r="AB77" i="15"/>
  <c r="AB77" i="3" s="1"/>
  <c r="AB117" i="15"/>
  <c r="AB117" i="3" s="1"/>
  <c r="X50" i="3"/>
  <c r="F55" i="3"/>
  <c r="F64" i="15"/>
  <c r="D127" i="15"/>
  <c r="O59" i="3"/>
  <c r="L60" i="15"/>
  <c r="I63" i="15"/>
  <c r="J64" i="3"/>
  <c r="J73" i="15"/>
  <c r="J73" i="3" s="1"/>
  <c r="G70" i="3"/>
  <c r="I107" i="15" a="1"/>
  <c r="I107" i="15" s="1"/>
  <c r="I107" i="3" s="1"/>
  <c r="H107" i="15" a="1"/>
  <c r="H107" i="15" s="1"/>
  <c r="H107" i="3" s="1"/>
  <c r="P2" i="12"/>
  <c r="P2" i="15"/>
  <c r="K61" i="15"/>
  <c r="K64" i="3"/>
  <c r="K73" i="15"/>
  <c r="K73" i="3" s="1"/>
  <c r="O68" i="3"/>
  <c r="D83" i="15"/>
  <c r="H73" i="3"/>
  <c r="L104" i="3"/>
  <c r="I58" i="15"/>
  <c r="I58" i="3" s="1"/>
  <c r="D60" i="15"/>
  <c r="L61" i="15"/>
  <c r="O63" i="3"/>
  <c r="G109" i="15"/>
  <c r="L64" i="3"/>
  <c r="L73" i="15"/>
  <c r="L73" i="3" s="1"/>
  <c r="J70" i="15"/>
  <c r="J70" i="3" s="1"/>
  <c r="I73" i="3"/>
  <c r="G178" i="15"/>
  <c r="D116" i="3"/>
  <c r="G116" i="15"/>
  <c r="E116" i="15"/>
  <c r="E116" i="3" s="1"/>
  <c r="I118" i="15"/>
  <c r="I118" i="3" s="1"/>
  <c r="I117" i="15"/>
  <c r="I117" i="3" s="1"/>
  <c r="J50" i="3"/>
  <c r="J59" i="15"/>
  <c r="T52" i="3"/>
  <c r="L67" i="15" a="1"/>
  <c r="L67" i="15" s="1"/>
  <c r="L67" i="3" s="1"/>
  <c r="L58" i="3"/>
  <c r="G60" i="3"/>
  <c r="G69" i="15" a="1"/>
  <c r="G69" i="15" s="1"/>
  <c r="D61" i="15"/>
  <c r="O61" i="3"/>
  <c r="D148" i="15"/>
  <c r="K29" i="4"/>
  <c r="D33" i="4"/>
  <c r="AB36" i="15"/>
  <c r="AB36" i="3" s="1"/>
  <c r="AB46" i="15"/>
  <c r="AB46" i="3" s="1"/>
  <c r="J49" i="15"/>
  <c r="K50" i="3"/>
  <c r="K59" i="15"/>
  <c r="E51" i="3"/>
  <c r="E60" i="15"/>
  <c r="N51" i="3"/>
  <c r="K118" i="15"/>
  <c r="J54" i="15"/>
  <c r="AB54" i="15"/>
  <c r="AB54" i="3" s="1"/>
  <c r="AB58" i="15"/>
  <c r="AB58" i="3" s="1"/>
  <c r="E61" i="15"/>
  <c r="AB62" i="15"/>
  <c r="AB62" i="3" s="1"/>
  <c r="D64" i="15"/>
  <c r="AB70" i="15"/>
  <c r="AB70" i="3" s="1"/>
  <c r="AB71" i="15"/>
  <c r="AB71" i="3" s="1"/>
  <c r="AB86" i="15"/>
  <c r="AB86" i="3" s="1"/>
  <c r="K30" i="4"/>
  <c r="L32" i="3"/>
  <c r="L54" i="15"/>
  <c r="K49" i="3"/>
  <c r="K58" i="15"/>
  <c r="F51" i="3"/>
  <c r="F60" i="15"/>
  <c r="L118" i="15"/>
  <c r="O51" i="3"/>
  <c r="K54" i="3"/>
  <c r="K63" i="15"/>
  <c r="AB55" i="15"/>
  <c r="AB55" i="3" s="1"/>
  <c r="AB56" i="15"/>
  <c r="AB56" i="3" s="1"/>
  <c r="I60" i="15"/>
  <c r="F61" i="15"/>
  <c r="G64" i="15"/>
  <c r="O65" i="3"/>
  <c r="V50" i="15"/>
  <c r="AB65" i="15"/>
  <c r="AB65" i="3" s="1"/>
  <c r="O67" i="3"/>
  <c r="K104" i="15"/>
  <c r="K109" i="15"/>
  <c r="AB67" i="15"/>
  <c r="AB67" i="3" s="1"/>
  <c r="O70" i="3"/>
  <c r="D169" i="15"/>
  <c r="D180" i="15"/>
  <c r="O71" i="3"/>
  <c r="AB78" i="15"/>
  <c r="AB78" i="3" s="1"/>
  <c r="AB82" i="15"/>
  <c r="AB82" i="3" s="1"/>
  <c r="F130" i="3"/>
  <c r="F131" i="15"/>
  <c r="F129" i="3"/>
  <c r="D159" i="15"/>
  <c r="L117" i="3"/>
  <c r="M117" i="15"/>
  <c r="O60" i="3"/>
  <c r="D138" i="15"/>
  <c r="O66" i="3"/>
  <c r="J104" i="15"/>
  <c r="J109" i="15"/>
  <c r="H70" i="15"/>
  <c r="H70" i="3" s="1"/>
  <c r="N121" i="15"/>
  <c r="N121" i="3" s="1"/>
  <c r="F117" i="3"/>
  <c r="F149" i="15"/>
  <c r="F149" i="3" s="1"/>
  <c r="F160" i="15"/>
  <c r="F118" i="15"/>
  <c r="F170" i="15"/>
  <c r="F170" i="3" s="1"/>
  <c r="Z2" i="15"/>
  <c r="B2" i="15"/>
  <c r="Y2" i="15" s="1"/>
  <c r="B2" i="3"/>
  <c r="Y2" i="3" s="1"/>
  <c r="C23" i="8"/>
  <c r="C2" i="9"/>
  <c r="Z2" i="9" s="1"/>
  <c r="C2" i="2"/>
  <c r="D33" i="3"/>
  <c r="AB9" i="12"/>
  <c r="AB9" i="2" s="1"/>
  <c r="AB18" i="12"/>
  <c r="AB18" i="2" s="1"/>
  <c r="AB38" i="12"/>
  <c r="AB38" i="2" s="1"/>
  <c r="I49" i="2"/>
  <c r="I58" i="12"/>
  <c r="I58" i="2" s="1"/>
  <c r="G54" i="2"/>
  <c r="G63" i="12"/>
  <c r="L59" i="12"/>
  <c r="D138" i="12"/>
  <c r="O60" i="2"/>
  <c r="O62" i="2"/>
  <c r="D159" i="12"/>
  <c r="H72" i="12" a="1"/>
  <c r="H72" i="12" s="1"/>
  <c r="H72" i="2" s="1"/>
  <c r="H63" i="2"/>
  <c r="H64" i="2"/>
  <c r="H73" i="12"/>
  <c r="O70" i="2"/>
  <c r="D169" i="12"/>
  <c r="O71" i="2"/>
  <c r="D180" i="12"/>
  <c r="AB83" i="12"/>
  <c r="AB83" i="2" s="1"/>
  <c r="AB93" i="12"/>
  <c r="AB93" i="2" s="1"/>
  <c r="AB152" i="12"/>
  <c r="AB152" i="2" s="1"/>
  <c r="AB14" i="12"/>
  <c r="AB14" i="2" s="1"/>
  <c r="AB31" i="12"/>
  <c r="AB31" i="2" s="1"/>
  <c r="AB34" i="12"/>
  <c r="AB34" i="2" s="1"/>
  <c r="AB46" i="12"/>
  <c r="AB46" i="2" s="1"/>
  <c r="J49" i="12"/>
  <c r="E61" i="12"/>
  <c r="E52" i="2"/>
  <c r="AB57" i="12"/>
  <c r="AB57" i="2" s="1"/>
  <c r="O59" i="2"/>
  <c r="D127" i="12"/>
  <c r="K64" i="12"/>
  <c r="AB64" i="12"/>
  <c r="AB64" i="2" s="1"/>
  <c r="AB66" i="12"/>
  <c r="AB66" i="2" s="1"/>
  <c r="AB73" i="12"/>
  <c r="AB73" i="2" s="1"/>
  <c r="AB76" i="12"/>
  <c r="AB76" i="2" s="1"/>
  <c r="AB78" i="12"/>
  <c r="AB78" i="2" s="1"/>
  <c r="AB81" i="12"/>
  <c r="AB81" i="2" s="1"/>
  <c r="D83" i="12"/>
  <c r="AB86" i="12"/>
  <c r="AB86" i="2" s="1"/>
  <c r="AB95" i="12"/>
  <c r="AB95" i="2" s="1"/>
  <c r="AB110" i="12"/>
  <c r="AB110" i="2" s="1"/>
  <c r="AB197" i="12"/>
  <c r="AB197" i="2" s="1"/>
  <c r="AB177" i="12"/>
  <c r="AB177" i="2" s="1"/>
  <c r="AB170" i="12"/>
  <c r="AB170" i="2" s="1"/>
  <c r="AB167" i="12"/>
  <c r="AB167" i="2" s="1"/>
  <c r="AB165" i="12"/>
  <c r="AB165" i="2" s="1"/>
  <c r="AB161" i="12"/>
  <c r="AB161" i="2" s="1"/>
  <c r="AB157" i="12"/>
  <c r="AB157" i="2" s="1"/>
  <c r="AB153" i="12"/>
  <c r="AB153" i="2" s="1"/>
  <c r="AB144" i="12"/>
  <c r="AB144" i="2" s="1"/>
  <c r="AB143" i="12"/>
  <c r="AB143" i="2" s="1"/>
  <c r="AB142" i="12"/>
  <c r="AB142" i="2" s="1"/>
  <c r="AB141" i="12"/>
  <c r="AB141" i="2" s="1"/>
  <c r="AB140" i="12"/>
  <c r="AB140" i="2" s="1"/>
  <c r="AB139" i="12"/>
  <c r="AB139" i="2" s="1"/>
  <c r="AB138" i="12"/>
  <c r="AB138" i="2" s="1"/>
  <c r="AB134" i="12"/>
  <c r="AB134" i="2" s="1"/>
  <c r="AB132" i="12"/>
  <c r="AB132" i="2" s="1"/>
  <c r="AB130" i="12"/>
  <c r="AB130" i="2" s="1"/>
  <c r="AB196" i="12"/>
  <c r="AB196" i="2" s="1"/>
  <c r="AB189" i="12"/>
  <c r="AB189" i="2" s="1"/>
  <c r="AB185" i="12"/>
  <c r="AB185" i="2" s="1"/>
  <c r="AB181" i="12"/>
  <c r="AB181" i="2" s="1"/>
  <c r="AB173" i="12"/>
  <c r="AB173" i="2" s="1"/>
  <c r="AB148" i="12"/>
  <c r="AB148" i="2" s="1"/>
  <c r="AB198" i="12"/>
  <c r="AB198" i="2" s="1"/>
  <c r="AB172" i="12"/>
  <c r="AB172" i="2" s="1"/>
  <c r="AB164" i="12"/>
  <c r="AB164" i="2" s="1"/>
  <c r="AB160" i="12"/>
  <c r="AB160" i="2" s="1"/>
  <c r="AB155" i="12"/>
  <c r="AB155" i="2" s="1"/>
  <c r="AB190" i="12"/>
  <c r="AB190" i="2" s="1"/>
  <c r="AB180" i="12"/>
  <c r="AB180" i="2" s="1"/>
  <c r="AB175" i="12"/>
  <c r="AB175" i="2" s="1"/>
  <c r="AB174" i="12"/>
  <c r="AB174" i="2" s="1"/>
  <c r="AB171" i="12"/>
  <c r="AB171" i="2" s="1"/>
  <c r="AB166" i="12"/>
  <c r="AB166" i="2" s="1"/>
  <c r="AB158" i="12"/>
  <c r="AB158" i="2" s="1"/>
  <c r="AB156" i="12"/>
  <c r="AB156" i="2" s="1"/>
  <c r="AB147" i="12"/>
  <c r="AB147" i="2" s="1"/>
  <c r="AB146" i="12"/>
  <c r="AB146" i="2" s="1"/>
  <c r="AB120" i="12"/>
  <c r="AB120" i="2" s="1"/>
  <c r="AB80" i="12"/>
  <c r="AB80" i="2" s="1"/>
  <c r="AB77" i="12"/>
  <c r="AB77" i="2" s="1"/>
  <c r="AB4" i="2"/>
  <c r="AB194" i="12"/>
  <c r="AB194" i="2" s="1"/>
  <c r="AB169" i="12"/>
  <c r="AB169" i="2" s="1"/>
  <c r="AB128" i="12"/>
  <c r="AB128" i="2" s="1"/>
  <c r="AB126" i="12"/>
  <c r="AB126" i="2" s="1"/>
  <c r="AB113" i="12"/>
  <c r="AB113" i="2" s="1"/>
  <c r="AB192" i="12"/>
  <c r="AB192" i="2" s="1"/>
  <c r="AB188" i="12"/>
  <c r="AB188" i="2" s="1"/>
  <c r="AB118" i="12"/>
  <c r="AB118" i="2" s="1"/>
  <c r="AB108" i="12"/>
  <c r="AB108" i="2" s="1"/>
  <c r="AB105" i="12"/>
  <c r="AB105" i="2" s="1"/>
  <c r="AB162" i="12"/>
  <c r="AB162" i="2" s="1"/>
  <c r="AB145" i="12"/>
  <c r="AB145" i="2" s="1"/>
  <c r="AB136" i="12"/>
  <c r="AB136" i="2" s="1"/>
  <c r="AB117" i="12"/>
  <c r="AB117" i="2" s="1"/>
  <c r="AB112" i="12"/>
  <c r="AB112" i="2" s="1"/>
  <c r="AB106" i="12"/>
  <c r="AB106" i="2" s="1"/>
  <c r="AB101" i="12"/>
  <c r="AB101" i="2" s="1"/>
  <c r="AB100" i="12"/>
  <c r="AB100" i="2" s="1"/>
  <c r="AB91" i="12"/>
  <c r="AB91" i="2" s="1"/>
  <c r="AB90" i="12"/>
  <c r="AB90" i="2" s="1"/>
  <c r="AB75" i="12"/>
  <c r="AB75" i="2" s="1"/>
  <c r="AB63" i="12"/>
  <c r="AB63" i="2" s="1"/>
  <c r="AB59" i="12"/>
  <c r="AB59" i="2" s="1"/>
  <c r="AB58" i="12"/>
  <c r="AB58" i="2" s="1"/>
  <c r="AB55" i="12"/>
  <c r="AB55" i="2" s="1"/>
  <c r="AB47" i="12"/>
  <c r="AB47" i="2" s="1"/>
  <c r="AB43" i="12"/>
  <c r="AB43" i="2" s="1"/>
  <c r="AB36" i="12"/>
  <c r="AB36" i="2" s="1"/>
  <c r="AB32" i="12"/>
  <c r="AB32" i="2" s="1"/>
  <c r="AB27" i="12"/>
  <c r="AB27" i="2" s="1"/>
  <c r="AB23" i="12"/>
  <c r="AB23" i="2" s="1"/>
  <c r="AB19" i="12"/>
  <c r="AB19" i="2" s="1"/>
  <c r="AB15" i="12"/>
  <c r="AB15" i="2" s="1"/>
  <c r="AB11" i="12"/>
  <c r="AB11" i="2" s="1"/>
  <c r="AB7" i="12"/>
  <c r="AB7" i="2" s="1"/>
  <c r="AB199" i="12"/>
  <c r="AB199" i="2" s="1"/>
  <c r="AB186" i="12"/>
  <c r="AB186" i="2" s="1"/>
  <c r="AB179" i="12"/>
  <c r="AB179" i="2" s="1"/>
  <c r="AB168" i="12"/>
  <c r="AB168" i="2" s="1"/>
  <c r="AB159" i="12"/>
  <c r="AB159" i="2" s="1"/>
  <c r="AB151" i="12"/>
  <c r="AB151" i="2" s="1"/>
  <c r="AB133" i="12"/>
  <c r="AB133" i="2" s="1"/>
  <c r="AB125" i="12"/>
  <c r="AB125" i="2" s="1"/>
  <c r="AB121" i="12"/>
  <c r="AB121" i="2" s="1"/>
  <c r="AB103" i="12"/>
  <c r="AB103" i="2" s="1"/>
  <c r="AB102" i="12"/>
  <c r="AB102" i="2" s="1"/>
  <c r="AB89" i="12"/>
  <c r="AB89" i="2" s="1"/>
  <c r="AB88" i="12"/>
  <c r="AB88" i="2" s="1"/>
  <c r="AB74" i="12"/>
  <c r="AB74" i="2" s="1"/>
  <c r="AB183" i="12"/>
  <c r="AB183" i="2" s="1"/>
  <c r="AB154" i="12"/>
  <c r="AB154" i="2" s="1"/>
  <c r="AB137" i="12"/>
  <c r="AB137" i="2" s="1"/>
  <c r="AB163" i="12"/>
  <c r="AB163" i="2" s="1"/>
  <c r="AB127" i="12"/>
  <c r="AB127" i="2" s="1"/>
  <c r="AB191" i="12"/>
  <c r="AB191" i="2" s="1"/>
  <c r="AB187" i="12"/>
  <c r="AB187" i="2" s="1"/>
  <c r="AB184" i="12"/>
  <c r="AB184" i="2" s="1"/>
  <c r="AB149" i="12"/>
  <c r="AB149" i="2" s="1"/>
  <c r="AB129" i="12"/>
  <c r="AB129" i="2" s="1"/>
  <c r="AB195" i="12"/>
  <c r="AB195" i="2" s="1"/>
  <c r="AB193" i="12"/>
  <c r="AB193" i="2" s="1"/>
  <c r="AB178" i="12"/>
  <c r="AB178" i="2" s="1"/>
  <c r="AB135" i="12"/>
  <c r="AB135" i="2" s="1"/>
  <c r="AB123" i="12"/>
  <c r="AB123" i="2" s="1"/>
  <c r="AB122" i="12"/>
  <c r="AB122" i="2" s="1"/>
  <c r="AB111" i="12"/>
  <c r="AB111" i="2" s="1"/>
  <c r="AB97" i="12"/>
  <c r="AB97" i="2" s="1"/>
  <c r="AB96" i="12"/>
  <c r="AB96" i="2" s="1"/>
  <c r="AB79" i="12"/>
  <c r="AB79" i="2" s="1"/>
  <c r="AB72" i="12"/>
  <c r="AB72" i="2" s="1"/>
  <c r="AB70" i="12"/>
  <c r="AB70" i="2" s="1"/>
  <c r="AB68" i="12"/>
  <c r="AB68" i="2" s="1"/>
  <c r="AB61" i="12"/>
  <c r="AB61" i="2" s="1"/>
  <c r="AB56" i="12"/>
  <c r="AB56" i="2" s="1"/>
  <c r="AB52" i="12"/>
  <c r="AB52" i="2" s="1"/>
  <c r="AB182" i="12"/>
  <c r="AB182" i="2" s="1"/>
  <c r="AB176" i="12"/>
  <c r="AB176" i="2" s="1"/>
  <c r="AB150" i="12"/>
  <c r="AB150" i="2" s="1"/>
  <c r="AB131" i="12"/>
  <c r="AB131" i="2" s="1"/>
  <c r="AB124" i="12"/>
  <c r="AB124" i="2" s="1"/>
  <c r="AB104" i="12"/>
  <c r="AB104" i="2" s="1"/>
  <c r="AB10" i="12"/>
  <c r="AB10" i="2" s="1"/>
  <c r="AB24" i="12"/>
  <c r="AB24" i="2" s="1"/>
  <c r="K28" i="2"/>
  <c r="K49" i="12"/>
  <c r="AB39" i="12"/>
  <c r="AB39" i="2" s="1"/>
  <c r="AB42" i="12"/>
  <c r="AB42" i="2" s="1"/>
  <c r="I64" i="12"/>
  <c r="I55" i="2"/>
  <c r="O57" i="2"/>
  <c r="D116" i="12"/>
  <c r="H58" i="12"/>
  <c r="H58" i="2" s="1"/>
  <c r="E60" i="12"/>
  <c r="F61" i="2"/>
  <c r="F70" i="12"/>
  <c r="L104" i="12"/>
  <c r="O64" i="2"/>
  <c r="L109" i="12"/>
  <c r="AB65" i="12"/>
  <c r="AB65" i="2" s="1"/>
  <c r="AB69" i="12"/>
  <c r="AB69" i="2" s="1"/>
  <c r="F119" i="2"/>
  <c r="F172" i="12"/>
  <c r="F172" i="2" s="1"/>
  <c r="F162" i="12"/>
  <c r="F140" i="12"/>
  <c r="F140" i="2" s="1"/>
  <c r="F120" i="12"/>
  <c r="F151" i="12"/>
  <c r="F151" i="2" s="1"/>
  <c r="F131" i="12"/>
  <c r="F130" i="2"/>
  <c r="AB6" i="12"/>
  <c r="AB6" i="2" s="1"/>
  <c r="AB20" i="12"/>
  <c r="AB20" i="2" s="1"/>
  <c r="AB35" i="12"/>
  <c r="AB35" i="2" s="1"/>
  <c r="K115" i="12"/>
  <c r="K115" i="2" s="1"/>
  <c r="N49" i="2"/>
  <c r="K117" i="12"/>
  <c r="N50" i="2"/>
  <c r="G52" i="2"/>
  <c r="G61" i="12"/>
  <c r="J54" i="12"/>
  <c r="AB54" i="12"/>
  <c r="AB54" i="2" s="1"/>
  <c r="J64" i="12"/>
  <c r="J55" i="2"/>
  <c r="F60" i="12"/>
  <c r="H61" i="12"/>
  <c r="O66" i="2"/>
  <c r="J109" i="12"/>
  <c r="J104" i="12"/>
  <c r="AB67" i="12"/>
  <c r="AB67" i="2" s="1"/>
  <c r="L69" i="2"/>
  <c r="F78" i="12"/>
  <c r="F78" i="2" s="1"/>
  <c r="AB85" i="12"/>
  <c r="AB85" i="2" s="1"/>
  <c r="AB92" i="12"/>
  <c r="AB92" i="2" s="1"/>
  <c r="G109" i="12"/>
  <c r="O50" i="2"/>
  <c r="L117" i="12"/>
  <c r="L54" i="12"/>
  <c r="G60" i="12"/>
  <c r="I61" i="12"/>
  <c r="K121" i="12"/>
  <c r="O69" i="2"/>
  <c r="AB94" i="12"/>
  <c r="AB94" i="2" s="1"/>
  <c r="AB99" i="12"/>
  <c r="AB99" i="2" s="1"/>
  <c r="AB115" i="12"/>
  <c r="AB115" i="2" s="1"/>
  <c r="AB119" i="12"/>
  <c r="AB119" i="2" s="1"/>
  <c r="AB12" i="12"/>
  <c r="AB12" i="2" s="1"/>
  <c r="AB21" i="12"/>
  <c r="AB21" i="2" s="1"/>
  <c r="AB40" i="12"/>
  <c r="AB40" i="2" s="1"/>
  <c r="AB44" i="12"/>
  <c r="AB44" i="2" s="1"/>
  <c r="AB49" i="12"/>
  <c r="AB49" i="2" s="1"/>
  <c r="V50" i="2"/>
  <c r="L58" i="12"/>
  <c r="H60" i="12"/>
  <c r="G179" i="12"/>
  <c r="G179" i="2" s="1"/>
  <c r="H168" i="12"/>
  <c r="H168" i="2" s="1"/>
  <c r="G168" i="12"/>
  <c r="G168" i="2" s="1"/>
  <c r="E64" i="2"/>
  <c r="O67" i="2"/>
  <c r="K109" i="12"/>
  <c r="K104" i="12"/>
  <c r="AB8" i="12"/>
  <c r="AB8" i="2" s="1"/>
  <c r="AB17" i="12"/>
  <c r="AB17" i="2" s="1"/>
  <c r="AB26" i="12"/>
  <c r="AB26" i="2" s="1"/>
  <c r="AB29" i="12"/>
  <c r="AB29" i="2" s="1"/>
  <c r="AB37" i="12"/>
  <c r="AB37" i="2" s="1"/>
  <c r="G58" i="12"/>
  <c r="G58" i="2" s="1"/>
  <c r="G49" i="2"/>
  <c r="X50" i="2"/>
  <c r="I60" i="12"/>
  <c r="I51" i="2"/>
  <c r="AB53" i="12"/>
  <c r="AB53" i="2" s="1"/>
  <c r="J59" i="12"/>
  <c r="K60" i="12"/>
  <c r="K61" i="2"/>
  <c r="K70" i="12"/>
  <c r="F73" i="12"/>
  <c r="F64" i="2"/>
  <c r="AB71" i="12"/>
  <c r="AB71" i="2" s="1"/>
  <c r="E73" i="12"/>
  <c r="AB84" i="12"/>
  <c r="AB84" i="2" s="1"/>
  <c r="AB109" i="12"/>
  <c r="AB109" i="2" s="1"/>
  <c r="K118" i="12"/>
  <c r="K32" i="2"/>
  <c r="K54" i="12"/>
  <c r="O49" i="2"/>
  <c r="L115" i="12"/>
  <c r="L115" i="2" s="1"/>
  <c r="AB13" i="12"/>
  <c r="AB13" i="2" s="1"/>
  <c r="AB22" i="12"/>
  <c r="AB22" i="2" s="1"/>
  <c r="AB30" i="12"/>
  <c r="AB30" i="2" s="1"/>
  <c r="AB33" i="12"/>
  <c r="AB33" i="2" s="1"/>
  <c r="AB41" i="12"/>
  <c r="AB41" i="2" s="1"/>
  <c r="AB45" i="12"/>
  <c r="AB45" i="2" s="1"/>
  <c r="I50" i="2"/>
  <c r="I59" i="12"/>
  <c r="AB50" i="12"/>
  <c r="AB50" i="2" s="1"/>
  <c r="J51" i="2"/>
  <c r="J60" i="12"/>
  <c r="AB51" i="12"/>
  <c r="AB51" i="2" s="1"/>
  <c r="K59" i="2"/>
  <c r="K68" i="12"/>
  <c r="H119" i="12" s="1"/>
  <c r="H119" i="2" s="1"/>
  <c r="AB60" i="12"/>
  <c r="AB60" i="2" s="1"/>
  <c r="AB62" i="12"/>
  <c r="AB62" i="2" s="1"/>
  <c r="J70" i="12"/>
  <c r="J70" i="2" s="1"/>
  <c r="G73" i="12" a="1"/>
  <c r="G73" i="12" s="1"/>
  <c r="AB82" i="12"/>
  <c r="AB82" i="2" s="1"/>
  <c r="AB87" i="12"/>
  <c r="AB87" i="2" s="1"/>
  <c r="J92" i="12" a="1"/>
  <c r="J92" i="12" s="1"/>
  <c r="J92" i="2" s="1"/>
  <c r="AB98" i="12"/>
  <c r="AB98" i="2" s="1"/>
  <c r="AB107" i="12"/>
  <c r="AB107" i="2" s="1"/>
  <c r="AB116" i="12"/>
  <c r="AB116" i="2" s="1"/>
  <c r="F171" i="12"/>
  <c r="F171" i="2" s="1"/>
  <c r="H118" i="12"/>
  <c r="H118" i="2" s="1"/>
  <c r="F161" i="12"/>
  <c r="D64" i="12"/>
  <c r="L64" i="12"/>
  <c r="I72" i="12" a="1"/>
  <c r="I72" i="12" s="1"/>
  <c r="I72" i="2" s="1"/>
  <c r="D148" i="12"/>
  <c r="F129" i="2"/>
  <c r="F118" i="2"/>
  <c r="F150" i="12"/>
  <c r="F150" i="2" s="1"/>
  <c r="F139" i="12"/>
  <c r="F139" i="2" s="1"/>
  <c r="F160" i="12"/>
  <c r="C22" i="8"/>
  <c r="B2" i="2"/>
  <c r="Y2" i="2" s="1"/>
  <c r="C2" i="1"/>
  <c r="I29" i="2"/>
  <c r="K29" i="2"/>
  <c r="E52" i="1"/>
  <c r="E61" i="9"/>
  <c r="L59" i="9"/>
  <c r="K49" i="1"/>
  <c r="K58" i="9"/>
  <c r="D159" i="9"/>
  <c r="O62" i="1"/>
  <c r="L49" i="1"/>
  <c r="L58" i="9"/>
  <c r="K55" i="1"/>
  <c r="K64" i="9"/>
  <c r="O63" i="1"/>
  <c r="G109" i="9"/>
  <c r="D51" i="1"/>
  <c r="D60" i="9"/>
  <c r="D55" i="9"/>
  <c r="L60" i="9"/>
  <c r="L51" i="1"/>
  <c r="L32" i="1"/>
  <c r="L54" i="9"/>
  <c r="N51" i="1"/>
  <c r="K118" i="9"/>
  <c r="J61" i="1"/>
  <c r="J70" i="9"/>
  <c r="J70" i="1" s="1"/>
  <c r="J58" i="1"/>
  <c r="J67" i="9" a="1"/>
  <c r="J67" i="9" s="1"/>
  <c r="J67" i="1" s="1"/>
  <c r="F61" i="1"/>
  <c r="F70" i="9"/>
  <c r="J64" i="1"/>
  <c r="J73" i="9"/>
  <c r="J73" i="1" s="1"/>
  <c r="E51" i="1"/>
  <c r="E60" i="9"/>
  <c r="K50" i="1"/>
  <c r="K59" i="9"/>
  <c r="D52" i="1"/>
  <c r="D61" i="9"/>
  <c r="L52" i="1"/>
  <c r="L61" i="9"/>
  <c r="I60" i="1"/>
  <c r="I69" i="9"/>
  <c r="AB34" i="9"/>
  <c r="AB34" i="1" s="1"/>
  <c r="AB38" i="9"/>
  <c r="AB38" i="1" s="1"/>
  <c r="AB45" i="9"/>
  <c r="AB45" i="1" s="1"/>
  <c r="X50" i="1"/>
  <c r="I54" i="1"/>
  <c r="I63" i="9"/>
  <c r="AB57" i="9"/>
  <c r="AB57" i="1" s="1"/>
  <c r="AB58" i="9"/>
  <c r="AB58" i="1" s="1"/>
  <c r="AB60" i="9"/>
  <c r="AB60" i="1" s="1"/>
  <c r="K61" i="9"/>
  <c r="G69" i="9" a="1"/>
  <c r="G69" i="9" s="1"/>
  <c r="F73" i="9"/>
  <c r="AB136" i="9"/>
  <c r="AB136" i="1" s="1"/>
  <c r="AB141" i="9"/>
  <c r="AB141" i="1" s="1"/>
  <c r="D148" i="9"/>
  <c r="AB197" i="9"/>
  <c r="AB197" i="1" s="1"/>
  <c r="AB193" i="9"/>
  <c r="AB193" i="1" s="1"/>
  <c r="AB189" i="9"/>
  <c r="AB189" i="1" s="1"/>
  <c r="AB185" i="9"/>
  <c r="AB185" i="1" s="1"/>
  <c r="AB181" i="9"/>
  <c r="AB181" i="1" s="1"/>
  <c r="AB173" i="9"/>
  <c r="AB173" i="1" s="1"/>
  <c r="AB198" i="9"/>
  <c r="AB198" i="1" s="1"/>
  <c r="AB194" i="9"/>
  <c r="AB194" i="1" s="1"/>
  <c r="AB190" i="9"/>
  <c r="AB190" i="1" s="1"/>
  <c r="AB178" i="9"/>
  <c r="AB178" i="1" s="1"/>
  <c r="AB170" i="9"/>
  <c r="AB170" i="1" s="1"/>
  <c r="AB165" i="9"/>
  <c r="AB165" i="1" s="1"/>
  <c r="AB163" i="9"/>
  <c r="AB163" i="1" s="1"/>
  <c r="AB151" i="9"/>
  <c r="AB151" i="1" s="1"/>
  <c r="AB137" i="9"/>
  <c r="AB137" i="1" s="1"/>
  <c r="AB125" i="9"/>
  <c r="AB125" i="1" s="1"/>
  <c r="AB115" i="9"/>
  <c r="AB115" i="1" s="1"/>
  <c r="AB112" i="9"/>
  <c r="AB112" i="1" s="1"/>
  <c r="AB110" i="9"/>
  <c r="AB110" i="1" s="1"/>
  <c r="AB100" i="9"/>
  <c r="AB100" i="1" s="1"/>
  <c r="AB96" i="9"/>
  <c r="AB96" i="1" s="1"/>
  <c r="AB199" i="9"/>
  <c r="AB199" i="1" s="1"/>
  <c r="AB188" i="9"/>
  <c r="AB188" i="1" s="1"/>
  <c r="AB187" i="9"/>
  <c r="AB187" i="1" s="1"/>
  <c r="AB172" i="9"/>
  <c r="AB172" i="1" s="1"/>
  <c r="AB161" i="9"/>
  <c r="AB161" i="1" s="1"/>
  <c r="AB159" i="9"/>
  <c r="AB159" i="1" s="1"/>
  <c r="AB154" i="9"/>
  <c r="AB154" i="1" s="1"/>
  <c r="AB182" i="9"/>
  <c r="AB182" i="1" s="1"/>
  <c r="AB146" i="9"/>
  <c r="AB146" i="1" s="1"/>
  <c r="AB145" i="9"/>
  <c r="AB145" i="1" s="1"/>
  <c r="AB144" i="9"/>
  <c r="AB144" i="1" s="1"/>
  <c r="AB142" i="9"/>
  <c r="AB142" i="1" s="1"/>
  <c r="AB140" i="9"/>
  <c r="AB140" i="1" s="1"/>
  <c r="AB138" i="9"/>
  <c r="AB138" i="1" s="1"/>
  <c r="AB130" i="9"/>
  <c r="AB130" i="1" s="1"/>
  <c r="AB129" i="9"/>
  <c r="AB129" i="1" s="1"/>
  <c r="AB120" i="9"/>
  <c r="AB120" i="1" s="1"/>
  <c r="AB104" i="9"/>
  <c r="AB104" i="1" s="1"/>
  <c r="AB98" i="9"/>
  <c r="AB98" i="1" s="1"/>
  <c r="AB90" i="9"/>
  <c r="AB90" i="1" s="1"/>
  <c r="AB86" i="9"/>
  <c r="AB86" i="1" s="1"/>
  <c r="AB68" i="9"/>
  <c r="AB68" i="1" s="1"/>
  <c r="AB67" i="9"/>
  <c r="AB67" i="1" s="1"/>
  <c r="AB168" i="9"/>
  <c r="AB168" i="1" s="1"/>
  <c r="AB167" i="9"/>
  <c r="AB167" i="1" s="1"/>
  <c r="AB155" i="9"/>
  <c r="AB155" i="1" s="1"/>
  <c r="AB150" i="9"/>
  <c r="AB150" i="1" s="1"/>
  <c r="AB109" i="9"/>
  <c r="AB109" i="1" s="1"/>
  <c r="AB97" i="9"/>
  <c r="AB97" i="1" s="1"/>
  <c r="AB81" i="9"/>
  <c r="AB81" i="1" s="1"/>
  <c r="AB184" i="9"/>
  <c r="AB184" i="1" s="1"/>
  <c r="AB183" i="9"/>
  <c r="AB183" i="1" s="1"/>
  <c r="AB171" i="9"/>
  <c r="AB171" i="1" s="1"/>
  <c r="AB132" i="9"/>
  <c r="AB132" i="1" s="1"/>
  <c r="AB131" i="9"/>
  <c r="AB131" i="1" s="1"/>
  <c r="AB118" i="9"/>
  <c r="AB118" i="1" s="1"/>
  <c r="AB107" i="9"/>
  <c r="AB107" i="1" s="1"/>
  <c r="AB105" i="9"/>
  <c r="AB105" i="1" s="1"/>
  <c r="AB101" i="9"/>
  <c r="AB101" i="1" s="1"/>
  <c r="AB92" i="9"/>
  <c r="AB92" i="1" s="1"/>
  <c r="AB91" i="9"/>
  <c r="AB91" i="1" s="1"/>
  <c r="AB87" i="9"/>
  <c r="AB87" i="1" s="1"/>
  <c r="AB83" i="9"/>
  <c r="AB83" i="1" s="1"/>
  <c r="AB186" i="9"/>
  <c r="AB186" i="1" s="1"/>
  <c r="AB157" i="9"/>
  <c r="AB157" i="1" s="1"/>
  <c r="AB139" i="9"/>
  <c r="AB139" i="1" s="1"/>
  <c r="AB119" i="9"/>
  <c r="AB119" i="1" s="1"/>
  <c r="AB114" i="9"/>
  <c r="AB114" i="1" s="1"/>
  <c r="AB94" i="9"/>
  <c r="AB94" i="1" s="1"/>
  <c r="AB80" i="9"/>
  <c r="AB80" i="1" s="1"/>
  <c r="AB76" i="9"/>
  <c r="AB76" i="1" s="1"/>
  <c r="AB61" i="9"/>
  <c r="AB61" i="1" s="1"/>
  <c r="AB56" i="9"/>
  <c r="AB56" i="1" s="1"/>
  <c r="AB52" i="9"/>
  <c r="AB52" i="1" s="1"/>
  <c r="AB48" i="9"/>
  <c r="AB48" i="1" s="1"/>
  <c r="AB4" i="1"/>
  <c r="AB196" i="9"/>
  <c r="AB196" i="1" s="1"/>
  <c r="AB175" i="9"/>
  <c r="AB175" i="1" s="1"/>
  <c r="AB153" i="9"/>
  <c r="AB153" i="1" s="1"/>
  <c r="AB134" i="9"/>
  <c r="AB134" i="1" s="1"/>
  <c r="AB126" i="9"/>
  <c r="AB126" i="1" s="1"/>
  <c r="AB124" i="9"/>
  <c r="AB124" i="1" s="1"/>
  <c r="AB113" i="9"/>
  <c r="AB113" i="1" s="1"/>
  <c r="AB93" i="9"/>
  <c r="AB93" i="1" s="1"/>
  <c r="AB195" i="9"/>
  <c r="AB195" i="1" s="1"/>
  <c r="AB176" i="9"/>
  <c r="AB176" i="1" s="1"/>
  <c r="AB164" i="9"/>
  <c r="AB164" i="1" s="1"/>
  <c r="AB160" i="9"/>
  <c r="AB160" i="1" s="1"/>
  <c r="AB127" i="9"/>
  <c r="AB127" i="1" s="1"/>
  <c r="AB103" i="9"/>
  <c r="AB103" i="1" s="1"/>
  <c r="AB28" i="9"/>
  <c r="AB28" i="1" s="1"/>
  <c r="I49" i="1"/>
  <c r="I58" i="9"/>
  <c r="I58" i="1" s="1"/>
  <c r="I50" i="1"/>
  <c r="I59" i="9"/>
  <c r="AB50" i="9"/>
  <c r="AB50" i="1" s="1"/>
  <c r="AB51" i="9"/>
  <c r="AB51" i="1" s="1"/>
  <c r="J54" i="9"/>
  <c r="G73" i="9" a="1"/>
  <c r="G73" i="9" s="1"/>
  <c r="AB75" i="9"/>
  <c r="AB75" i="1" s="1"/>
  <c r="J104" i="9"/>
  <c r="AB106" i="9"/>
  <c r="AB106" i="1" s="1"/>
  <c r="F117" i="1"/>
  <c r="F118" i="9"/>
  <c r="F170" i="9"/>
  <c r="F170" i="1" s="1"/>
  <c r="T52" i="9"/>
  <c r="AB143" i="9"/>
  <c r="AB143" i="1" s="1"/>
  <c r="J52" i="1"/>
  <c r="K32" i="1"/>
  <c r="K54" i="9"/>
  <c r="J59" i="9"/>
  <c r="H64" i="1"/>
  <c r="H73" i="9"/>
  <c r="AB65" i="9"/>
  <c r="AB65" i="1" s="1"/>
  <c r="K104" i="1"/>
  <c r="H69" i="9"/>
  <c r="AB70" i="9"/>
  <c r="AB70" i="1" s="1"/>
  <c r="AB74" i="9"/>
  <c r="AB74" i="1" s="1"/>
  <c r="AB77" i="9"/>
  <c r="AB77" i="1" s="1"/>
  <c r="AB82" i="9"/>
  <c r="AB82" i="1" s="1"/>
  <c r="AB88" i="9"/>
  <c r="AB88" i="1" s="1"/>
  <c r="AB99" i="9"/>
  <c r="AB99" i="1" s="1"/>
  <c r="AB121" i="9"/>
  <c r="AB121" i="1" s="1"/>
  <c r="AB123" i="9"/>
  <c r="AB123" i="1" s="1"/>
  <c r="AB148" i="9"/>
  <c r="AB148" i="1" s="1"/>
  <c r="AB152" i="9"/>
  <c r="AB152" i="1" s="1"/>
  <c r="I73" i="9"/>
  <c r="I64" i="1"/>
  <c r="AB69" i="9"/>
  <c r="AB69" i="1" s="1"/>
  <c r="D169" i="9"/>
  <c r="O70" i="1"/>
  <c r="AB71" i="9"/>
  <c r="AB71" i="1" s="1"/>
  <c r="D83" i="1"/>
  <c r="K83" i="9"/>
  <c r="K83" i="1" s="1"/>
  <c r="D127" i="9"/>
  <c r="F160" i="1"/>
  <c r="F181" i="9"/>
  <c r="F181" i="1" s="1"/>
  <c r="AB180" i="9"/>
  <c r="AB180" i="1" s="1"/>
  <c r="AB166" i="9"/>
  <c r="AB166" i="1" s="1"/>
  <c r="AB169" i="9"/>
  <c r="AB169" i="1" s="1"/>
  <c r="AB191" i="9"/>
  <c r="AB191" i="1" s="1"/>
  <c r="H61" i="1"/>
  <c r="AB62" i="9"/>
  <c r="AB62" i="1" s="1"/>
  <c r="AB72" i="9"/>
  <c r="AB72" i="1" s="1"/>
  <c r="AB8" i="9"/>
  <c r="AB8" i="1" s="1"/>
  <c r="AB12" i="9"/>
  <c r="AB12" i="1" s="1"/>
  <c r="AB16" i="9"/>
  <c r="AB16" i="1" s="1"/>
  <c r="AB20" i="9"/>
  <c r="AB20" i="1" s="1"/>
  <c r="AB24" i="9"/>
  <c r="AB24" i="1" s="1"/>
  <c r="AB33" i="9"/>
  <c r="AB33" i="1" s="1"/>
  <c r="AB37" i="9"/>
  <c r="AB37" i="1" s="1"/>
  <c r="AB44" i="9"/>
  <c r="AB44" i="1" s="1"/>
  <c r="O49" i="1"/>
  <c r="L115" i="9"/>
  <c r="L115" i="1" s="1"/>
  <c r="O50" i="1"/>
  <c r="L117" i="9"/>
  <c r="G52" i="1"/>
  <c r="G61" i="9"/>
  <c r="AB59" i="9"/>
  <c r="AB59" i="1" s="1"/>
  <c r="K60" i="9"/>
  <c r="I61" i="9"/>
  <c r="L104" i="9"/>
  <c r="L109" i="9"/>
  <c r="O64" i="1"/>
  <c r="AB95" i="9"/>
  <c r="AB95" i="1" s="1"/>
  <c r="J109" i="9"/>
  <c r="AB122" i="9"/>
  <c r="AB122" i="1" s="1"/>
  <c r="AB135" i="9"/>
  <c r="AB135" i="1" s="1"/>
  <c r="AB162" i="9"/>
  <c r="AB162" i="1" s="1"/>
  <c r="AB179" i="9"/>
  <c r="AB179" i="1" s="1"/>
  <c r="AB192" i="9"/>
  <c r="AB192" i="1" s="1"/>
  <c r="O69" i="1"/>
  <c r="K121" i="9"/>
  <c r="L55" i="1"/>
  <c r="L64" i="9"/>
  <c r="AB55" i="9"/>
  <c r="AB55" i="1" s="1"/>
  <c r="J60" i="1"/>
  <c r="J69" i="9"/>
  <c r="J69" i="1" s="1"/>
  <c r="AB63" i="9"/>
  <c r="AB63" i="1" s="1"/>
  <c r="AB111" i="9"/>
  <c r="AB111" i="1" s="1"/>
  <c r="AB117" i="9"/>
  <c r="AB117" i="1" s="1"/>
  <c r="C8" i="8"/>
  <c r="P2" i="9"/>
  <c r="AB31" i="9"/>
  <c r="AB31" i="1" s="1"/>
  <c r="AB41" i="9"/>
  <c r="AB41" i="1" s="1"/>
  <c r="AB49" i="9"/>
  <c r="AB49" i="1" s="1"/>
  <c r="V50" i="9"/>
  <c r="D116" i="9"/>
  <c r="O57" i="1"/>
  <c r="O60" i="1"/>
  <c r="D138" i="9"/>
  <c r="G63" i="9"/>
  <c r="E64" i="9"/>
  <c r="AB64" i="9"/>
  <c r="AB64" i="1" s="1"/>
  <c r="F69" i="9"/>
  <c r="H72" i="9" a="1"/>
  <c r="H72" i="9" s="1"/>
  <c r="H72" i="1" s="1"/>
  <c r="AB78" i="9"/>
  <c r="AB78" i="1" s="1"/>
  <c r="AB84" i="9"/>
  <c r="AB84" i="1" s="1"/>
  <c r="AB89" i="9"/>
  <c r="AB89" i="1" s="1"/>
  <c r="AB116" i="9"/>
  <c r="AB116" i="1" s="1"/>
  <c r="AB133" i="9"/>
  <c r="AB133" i="1" s="1"/>
  <c r="AB147" i="9"/>
  <c r="AB147" i="1" s="1"/>
  <c r="AB149" i="9"/>
  <c r="AB149" i="1" s="1"/>
  <c r="AB158" i="9"/>
  <c r="AB158" i="1" s="1"/>
  <c r="AB174" i="9"/>
  <c r="AB174" i="1" s="1"/>
  <c r="AB177" i="9"/>
  <c r="AB177" i="1" s="1"/>
  <c r="L118" i="9"/>
  <c r="K109" i="9"/>
  <c r="K117" i="9"/>
  <c r="D180" i="9"/>
  <c r="N49" i="1"/>
  <c r="F131" i="1"/>
  <c r="F132" i="9"/>
  <c r="J92" i="9" a="1"/>
  <c r="J92" i="9" s="1"/>
  <c r="J92" i="1" s="1"/>
  <c r="C21" i="8"/>
  <c r="B2" i="1"/>
  <c r="Y2" i="1" s="1"/>
  <c r="I30" i="1"/>
  <c r="D33" i="1"/>
  <c r="I33" i="2"/>
  <c r="K33" i="2"/>
  <c r="J29" i="2"/>
  <c r="I33" i="1"/>
  <c r="D30" i="1"/>
  <c r="O29" i="1"/>
  <c r="O28" i="2"/>
  <c r="D33" i="2"/>
  <c r="K29" i="1"/>
  <c r="O30" i="3"/>
  <c r="O28" i="3"/>
  <c r="I29" i="3"/>
  <c r="K29" i="3"/>
  <c r="J29" i="4"/>
  <c r="I33" i="4"/>
  <c r="I30" i="4"/>
  <c r="O30" i="4"/>
  <c r="O29" i="4"/>
  <c r="D1" i="18" a="1"/>
  <c r="D2" i="18"/>
  <c r="D1" i="15" a="1"/>
  <c r="D2" i="15"/>
  <c r="D1" i="12" a="1"/>
  <c r="D2" i="12"/>
  <c r="D2" i="9"/>
  <c r="D1" i="9" a="1"/>
  <c r="D1" i="18" l="1"/>
  <c r="AA1" i="18" s="1"/>
  <c r="Z2" i="21"/>
  <c r="Z2" i="5"/>
  <c r="A2" i="20"/>
  <c r="AA2" i="18"/>
  <c r="V50" i="4"/>
  <c r="H168" i="18"/>
  <c r="H168" i="4" s="1"/>
  <c r="G168" i="18"/>
  <c r="G168" i="4" s="1"/>
  <c r="G179" i="18"/>
  <c r="G179" i="4" s="1"/>
  <c r="E73" i="18"/>
  <c r="E64" i="4"/>
  <c r="F163" i="4"/>
  <c r="F184" i="18"/>
  <c r="F184" i="4" s="1"/>
  <c r="G109" i="4"/>
  <c r="G111" i="18" a="1"/>
  <c r="G111" i="18" s="1"/>
  <c r="G111" i="4" s="1"/>
  <c r="D127" i="4"/>
  <c r="G127" i="18"/>
  <c r="H61" i="4"/>
  <c r="H70" i="18"/>
  <c r="H70" i="4" s="1"/>
  <c r="F160" i="4"/>
  <c r="F181" i="18"/>
  <c r="F181" i="4" s="1"/>
  <c r="L118" i="4"/>
  <c r="M118" i="18"/>
  <c r="D148" i="4"/>
  <c r="G149" i="18"/>
  <c r="G149" i="4" s="1"/>
  <c r="G152" i="18"/>
  <c r="G152" i="4" s="1"/>
  <c r="G155" i="18"/>
  <c r="G155" i="4" s="1"/>
  <c r="G148" i="18"/>
  <c r="G148" i="4" s="1"/>
  <c r="G151" i="18"/>
  <c r="G151" i="4" s="1"/>
  <c r="G150" i="18"/>
  <c r="G150" i="4" s="1"/>
  <c r="G153" i="18"/>
  <c r="G153" i="4" s="1"/>
  <c r="G154" i="18"/>
  <c r="G154" i="4" s="1"/>
  <c r="J64" i="4"/>
  <c r="J73" i="18"/>
  <c r="J73" i="4" s="1"/>
  <c r="K49" i="4"/>
  <c r="K58" i="18"/>
  <c r="F73" i="18"/>
  <c r="F64" i="4"/>
  <c r="D138" i="4"/>
  <c r="G138" i="18"/>
  <c r="G181" i="18"/>
  <c r="G180" i="4"/>
  <c r="F69" i="4"/>
  <c r="E106" i="18"/>
  <c r="E106" i="4" s="1"/>
  <c r="G64" i="4"/>
  <c r="G73" i="18" a="1"/>
  <c r="G73" i="18" s="1"/>
  <c r="I63" i="4"/>
  <c r="I72" i="18" a="1"/>
  <c r="I72" i="18" s="1"/>
  <c r="I72" i="4" s="1"/>
  <c r="L60" i="4"/>
  <c r="L69" i="18"/>
  <c r="D61" i="4"/>
  <c r="D70" i="18"/>
  <c r="D70" i="4" s="1"/>
  <c r="F121" i="4"/>
  <c r="F142" i="18"/>
  <c r="F142" i="4" s="1"/>
  <c r="F174" i="18"/>
  <c r="F174" i="4" s="1"/>
  <c r="F153" i="18"/>
  <c r="F153" i="4" s="1"/>
  <c r="H121" i="18"/>
  <c r="H121" i="4" s="1"/>
  <c r="F164" i="18"/>
  <c r="F122" i="18"/>
  <c r="J58" i="18"/>
  <c r="J49" i="4"/>
  <c r="H63" i="4"/>
  <c r="H72" i="18" a="1"/>
  <c r="H72" i="18" s="1"/>
  <c r="H72" i="4" s="1"/>
  <c r="H107" i="18" a="1"/>
  <c r="H107" i="18" s="1"/>
  <c r="H107" i="4" s="1"/>
  <c r="I107" i="18" a="1"/>
  <c r="I107" i="18" s="1"/>
  <c r="I107" i="4" s="1"/>
  <c r="G70" i="4"/>
  <c r="I60" i="4"/>
  <c r="I69" i="18"/>
  <c r="K104" i="4"/>
  <c r="K106" i="18"/>
  <c r="K106" i="4" s="1"/>
  <c r="K117" i="4"/>
  <c r="J54" i="4"/>
  <c r="J63" i="18"/>
  <c r="G159" i="4"/>
  <c r="G160" i="18"/>
  <c r="J111" i="18"/>
  <c r="J111" i="4" s="1"/>
  <c r="J109" i="4"/>
  <c r="H64" i="4"/>
  <c r="H73" i="18"/>
  <c r="K68" i="18"/>
  <c r="K59" i="4"/>
  <c r="F61" i="4"/>
  <c r="F70" i="18"/>
  <c r="E61" i="4"/>
  <c r="E70" i="18"/>
  <c r="K109" i="4"/>
  <c r="K111" i="18"/>
  <c r="K111" i="4" s="1"/>
  <c r="D60" i="4"/>
  <c r="D69" i="18"/>
  <c r="L117" i="4"/>
  <c r="M117" i="18"/>
  <c r="L64" i="4"/>
  <c r="L73" i="18"/>
  <c r="H60" i="4"/>
  <c r="H69" i="18"/>
  <c r="L59" i="4"/>
  <c r="L68" i="18"/>
  <c r="K60" i="4"/>
  <c r="K69" i="18"/>
  <c r="V52" i="18" s="1" a="1"/>
  <c r="V52" i="18" s="1"/>
  <c r="V52" i="4" s="1"/>
  <c r="I73" i="4"/>
  <c r="G178" i="18"/>
  <c r="F130" i="4"/>
  <c r="F131" i="18"/>
  <c r="L67" i="18" a="1"/>
  <c r="L67" i="18" s="1"/>
  <c r="L67" i="4" s="1"/>
  <c r="L58" i="4"/>
  <c r="Z2" i="4"/>
  <c r="G117" i="18"/>
  <c r="G116" i="4"/>
  <c r="D83" i="4"/>
  <c r="K83" i="18"/>
  <c r="K83" i="4" s="1"/>
  <c r="G83" i="18"/>
  <c r="G83" i="4" s="1"/>
  <c r="I61" i="4"/>
  <c r="I70" i="18"/>
  <c r="I70" i="4" s="1"/>
  <c r="L54" i="4"/>
  <c r="L63" i="18"/>
  <c r="F162" i="4"/>
  <c r="F183" i="18"/>
  <c r="F183" i="4" s="1"/>
  <c r="E60" i="4"/>
  <c r="E69" i="18"/>
  <c r="G72" i="4"/>
  <c r="F111" i="18"/>
  <c r="F111" i="4" s="1"/>
  <c r="L61" i="4"/>
  <c r="L70" i="18"/>
  <c r="K118" i="4"/>
  <c r="K54" i="4"/>
  <c r="K63" i="18"/>
  <c r="D55" i="4"/>
  <c r="D64" i="18"/>
  <c r="J68" i="18"/>
  <c r="J59" i="4"/>
  <c r="H106" i="18" a="1"/>
  <c r="H106" i="18" s="1"/>
  <c r="H106" i="4" s="1"/>
  <c r="G69" i="4"/>
  <c r="G104" i="18"/>
  <c r="G71" i="18"/>
  <c r="I106" i="18" a="1"/>
  <c r="I106" i="18" s="1"/>
  <c r="I106" i="4" s="1"/>
  <c r="K61" i="4"/>
  <c r="K70" i="18"/>
  <c r="K107" i="18" s="1"/>
  <c r="A2" i="17"/>
  <c r="AA2" i="15"/>
  <c r="D1" i="15"/>
  <c r="AA1" i="15" s="1"/>
  <c r="J107" i="15"/>
  <c r="J104" i="3"/>
  <c r="G69" i="3"/>
  <c r="I106" i="15" a="1"/>
  <c r="I106" i="15" s="1"/>
  <c r="I106" i="3" s="1"/>
  <c r="G104" i="15"/>
  <c r="G71" i="15"/>
  <c r="H106" i="15" a="1"/>
  <c r="H106" i="15" s="1"/>
  <c r="H106" i="3" s="1"/>
  <c r="J59" i="3"/>
  <c r="J68" i="15"/>
  <c r="L61" i="3"/>
  <c r="L70" i="15"/>
  <c r="I72" i="15" a="1"/>
  <c r="I72" i="15" s="1"/>
  <c r="I72" i="3" s="1"/>
  <c r="I63" i="3"/>
  <c r="H63" i="3"/>
  <c r="H72" i="15" a="1"/>
  <c r="H72" i="15" s="1"/>
  <c r="H72" i="3" s="1"/>
  <c r="G64" i="3"/>
  <c r="G73" i="15" a="1"/>
  <c r="G73" i="15" s="1"/>
  <c r="L118" i="3"/>
  <c r="M118" i="15"/>
  <c r="F118" i="3"/>
  <c r="F161" i="15"/>
  <c r="F171" i="15"/>
  <c r="F150" i="15"/>
  <c r="F139" i="15"/>
  <c r="F139" i="3" s="1"/>
  <c r="F119" i="15"/>
  <c r="F131" i="3"/>
  <c r="F132" i="15"/>
  <c r="F61" i="3"/>
  <c r="F70" i="15"/>
  <c r="F60" i="3"/>
  <c r="F69" i="15"/>
  <c r="J49" i="3"/>
  <c r="J58" i="15"/>
  <c r="G178" i="3"/>
  <c r="I187" i="15"/>
  <c r="I187" i="3" s="1"/>
  <c r="I183" i="15"/>
  <c r="I183" i="3" s="1"/>
  <c r="I186" i="15"/>
  <c r="I186" i="3" s="1"/>
  <c r="I181" i="15"/>
  <c r="I181" i="3" s="1"/>
  <c r="I182" i="15"/>
  <c r="I182" i="3" s="1"/>
  <c r="I180" i="15"/>
  <c r="I180" i="3" s="1"/>
  <c r="I184" i="15"/>
  <c r="I184" i="3" s="1"/>
  <c r="I185" i="15"/>
  <c r="I185" i="3" s="1"/>
  <c r="D60" i="3"/>
  <c r="D69" i="15"/>
  <c r="D83" i="3"/>
  <c r="G83" i="15"/>
  <c r="G83" i="3" s="1"/>
  <c r="K83" i="15"/>
  <c r="K83" i="3" s="1"/>
  <c r="L60" i="3"/>
  <c r="L69" i="15"/>
  <c r="K60" i="3"/>
  <c r="K69" i="15"/>
  <c r="I61" i="3"/>
  <c r="I70" i="15"/>
  <c r="I70" i="3" s="1"/>
  <c r="I59" i="3"/>
  <c r="I68" i="15"/>
  <c r="F160" i="3"/>
  <c r="F181" i="15"/>
  <c r="F181" i="3" s="1"/>
  <c r="D138" i="3"/>
  <c r="G138" i="15"/>
  <c r="K109" i="3"/>
  <c r="K111" i="15"/>
  <c r="K111" i="3" s="1"/>
  <c r="I60" i="3"/>
  <c r="I69" i="15"/>
  <c r="J54" i="3"/>
  <c r="J63" i="15"/>
  <c r="G116" i="3"/>
  <c r="G117" i="15"/>
  <c r="L59" i="3"/>
  <c r="L68" i="15"/>
  <c r="D127" i="3"/>
  <c r="G127" i="15"/>
  <c r="E64" i="3"/>
  <c r="H168" i="15"/>
  <c r="H168" i="3" s="1"/>
  <c r="G179" i="15"/>
  <c r="G179" i="3" s="1"/>
  <c r="G168" i="15"/>
  <c r="G168" i="3" s="1"/>
  <c r="E73" i="15"/>
  <c r="K117" i="3"/>
  <c r="O121" i="15"/>
  <c r="O121" i="3" s="1"/>
  <c r="M117" i="3"/>
  <c r="M121" i="15"/>
  <c r="M121" i="3" s="1"/>
  <c r="H170" i="15"/>
  <c r="F64" i="3"/>
  <c r="F73" i="15"/>
  <c r="E60" i="3"/>
  <c r="E69" i="15"/>
  <c r="D148" i="3"/>
  <c r="G152" i="15"/>
  <c r="G152" i="3" s="1"/>
  <c r="G149" i="15"/>
  <c r="G149" i="3" s="1"/>
  <c r="G150" i="15"/>
  <c r="G150" i="3" s="1"/>
  <c r="G154" i="15"/>
  <c r="G154" i="3" s="1"/>
  <c r="G153" i="15"/>
  <c r="G153" i="3" s="1"/>
  <c r="G148" i="15"/>
  <c r="G148" i="3" s="1"/>
  <c r="G155" i="15"/>
  <c r="G155" i="3" s="1"/>
  <c r="G151" i="15"/>
  <c r="G151" i="3" s="1"/>
  <c r="K63" i="3"/>
  <c r="K72" i="15" a="1"/>
  <c r="K72" i="15" s="1"/>
  <c r="K72" i="3" s="1"/>
  <c r="L54" i="3"/>
  <c r="L63" i="15"/>
  <c r="D73" i="15"/>
  <c r="D73" i="3" s="1"/>
  <c r="D64" i="3"/>
  <c r="D159" i="3"/>
  <c r="G159" i="15"/>
  <c r="D180" i="3"/>
  <c r="G180" i="15"/>
  <c r="V50" i="3"/>
  <c r="V52" i="15" a="1"/>
  <c r="V52" i="15" s="1"/>
  <c r="V52" i="3" s="1"/>
  <c r="G109" i="3"/>
  <c r="G111" i="15" a="1"/>
  <c r="G111" i="15" s="1"/>
  <c r="G111" i="3" s="1"/>
  <c r="K61" i="3"/>
  <c r="K70" i="15"/>
  <c r="H149" i="15"/>
  <c r="G63" i="3"/>
  <c r="G72" i="15" a="1"/>
  <c r="G72" i="15" s="1"/>
  <c r="Z2" i="3"/>
  <c r="K104" i="3"/>
  <c r="K107" i="15"/>
  <c r="K107" i="3" s="1"/>
  <c r="K106" i="15"/>
  <c r="K106" i="3" s="1"/>
  <c r="K58" i="3"/>
  <c r="K67" i="15" a="1"/>
  <c r="K67" i="15" s="1"/>
  <c r="K67" i="3" s="1"/>
  <c r="K118" i="3"/>
  <c r="O122" i="15"/>
  <c r="O122" i="3" s="1"/>
  <c r="J109" i="3"/>
  <c r="J111" i="15"/>
  <c r="J111" i="3" s="1"/>
  <c r="L111" i="15"/>
  <c r="L111" i="3" s="1"/>
  <c r="D169" i="3"/>
  <c r="G169" i="15"/>
  <c r="G169" i="3" s="1"/>
  <c r="G174" i="15"/>
  <c r="G174" i="3" s="1"/>
  <c r="G175" i="15"/>
  <c r="G175" i="3" s="1"/>
  <c r="G171" i="15"/>
  <c r="G171" i="3" s="1"/>
  <c r="G172" i="15"/>
  <c r="G172" i="3" s="1"/>
  <c r="G170" i="15"/>
  <c r="G170" i="3" s="1"/>
  <c r="G173" i="15"/>
  <c r="G173" i="3" s="1"/>
  <c r="G176" i="15"/>
  <c r="G176" i="3" s="1"/>
  <c r="E61" i="3"/>
  <c r="E70" i="15"/>
  <c r="K59" i="3"/>
  <c r="K68" i="15"/>
  <c r="D61" i="3"/>
  <c r="D70" i="15"/>
  <c r="D70" i="3" s="1"/>
  <c r="J60" i="3"/>
  <c r="J69" i="15"/>
  <c r="J69" i="3" s="1"/>
  <c r="A2" i="14"/>
  <c r="AA2" i="12"/>
  <c r="D1" i="12"/>
  <c r="AA1" i="12" s="1"/>
  <c r="K121" i="2"/>
  <c r="N121" i="12"/>
  <c r="N121" i="2" s="1"/>
  <c r="N122" i="12"/>
  <c r="N122" i="2" s="1"/>
  <c r="F162" i="2"/>
  <c r="F183" i="12"/>
  <c r="F183" i="2" s="1"/>
  <c r="K49" i="2"/>
  <c r="K58" i="12"/>
  <c r="K64" i="2"/>
  <c r="K73" i="12"/>
  <c r="K73" i="2" s="1"/>
  <c r="J109" i="2"/>
  <c r="J54" i="2"/>
  <c r="J63" i="12"/>
  <c r="E60" i="2"/>
  <c r="E69" i="12"/>
  <c r="O29" i="3"/>
  <c r="J60" i="2"/>
  <c r="J69" i="12"/>
  <c r="J69" i="2" s="1"/>
  <c r="I61" i="2"/>
  <c r="I70" i="12"/>
  <c r="I70" i="2" s="1"/>
  <c r="G61" i="2"/>
  <c r="G70" i="12" a="1"/>
  <c r="G70" i="12" s="1"/>
  <c r="K54" i="2"/>
  <c r="K63" i="12"/>
  <c r="F160" i="2"/>
  <c r="F181" i="12"/>
  <c r="F181" i="2" s="1"/>
  <c r="D148" i="2"/>
  <c r="G155" i="12"/>
  <c r="G155" i="2" s="1"/>
  <c r="G150" i="12"/>
  <c r="G150" i="2" s="1"/>
  <c r="G149" i="12"/>
  <c r="G149" i="2" s="1"/>
  <c r="G153" i="12"/>
  <c r="G153" i="2" s="1"/>
  <c r="G152" i="12"/>
  <c r="G152" i="2" s="1"/>
  <c r="G148" i="12"/>
  <c r="G148" i="2" s="1"/>
  <c r="G154" i="12"/>
  <c r="G154" i="2" s="1"/>
  <c r="G151" i="12"/>
  <c r="G151" i="2" s="1"/>
  <c r="E111" i="12"/>
  <c r="E111" i="2" s="1"/>
  <c r="F73" i="2"/>
  <c r="I60" i="2"/>
  <c r="I69" i="12"/>
  <c r="G109" i="2"/>
  <c r="G111" i="12" a="1"/>
  <c r="G111" i="12" s="1"/>
  <c r="G111" i="2" s="1"/>
  <c r="H70" i="12"/>
  <c r="H70" i="2" s="1"/>
  <c r="H61" i="2"/>
  <c r="L109" i="2"/>
  <c r="D116" i="2"/>
  <c r="I118" i="12"/>
  <c r="I118" i="2" s="1"/>
  <c r="E116" i="12"/>
  <c r="E116" i="2" s="1"/>
  <c r="I120" i="12"/>
  <c r="I120" i="2" s="1"/>
  <c r="I117" i="12"/>
  <c r="I117" i="2" s="1"/>
  <c r="I119" i="12"/>
  <c r="I119" i="2" s="1"/>
  <c r="D127" i="2"/>
  <c r="G127" i="12"/>
  <c r="D180" i="2"/>
  <c r="G180" i="12"/>
  <c r="G72" i="12" a="1"/>
  <c r="G72" i="12" s="1"/>
  <c r="G63" i="2"/>
  <c r="F60" i="2"/>
  <c r="F69" i="12"/>
  <c r="F131" i="2"/>
  <c r="F132" i="12"/>
  <c r="D159" i="2"/>
  <c r="G159" i="12"/>
  <c r="H69" i="12"/>
  <c r="H60" i="2"/>
  <c r="L64" i="2"/>
  <c r="L73" i="12"/>
  <c r="L73" i="2" s="1"/>
  <c r="H111" i="12" a="1"/>
  <c r="H111" i="12" s="1"/>
  <c r="H111" i="2" s="1"/>
  <c r="G73" i="2"/>
  <c r="I111" i="12" a="1"/>
  <c r="I111" i="12" s="1"/>
  <c r="I111" i="2" s="1"/>
  <c r="K68" i="2"/>
  <c r="H117" i="12"/>
  <c r="H117" i="2" s="1"/>
  <c r="K105" i="12"/>
  <c r="I59" i="2"/>
  <c r="I68" i="12"/>
  <c r="E73" i="2"/>
  <c r="X51" i="12"/>
  <c r="X51" i="2" s="1"/>
  <c r="K111" i="12"/>
  <c r="K111" i="2" s="1"/>
  <c r="K109" i="2"/>
  <c r="L54" i="2"/>
  <c r="L63" i="12"/>
  <c r="K117" i="2"/>
  <c r="L104" i="2"/>
  <c r="L107" i="12"/>
  <c r="L107" i="2" s="1"/>
  <c r="L106" i="12"/>
  <c r="L106" i="2" s="1"/>
  <c r="D83" i="2"/>
  <c r="G83" i="12"/>
  <c r="G83" i="2" s="1"/>
  <c r="K83" i="12"/>
  <c r="K83" i="2" s="1"/>
  <c r="D169" i="2"/>
  <c r="G172" i="12"/>
  <c r="G172" i="2" s="1"/>
  <c r="G175" i="12"/>
  <c r="G175" i="2" s="1"/>
  <c r="G174" i="12"/>
  <c r="G174" i="2" s="1"/>
  <c r="G170" i="12"/>
  <c r="G170" i="2" s="1"/>
  <c r="G173" i="12"/>
  <c r="G173" i="2" s="1"/>
  <c r="G176" i="12"/>
  <c r="G176" i="2" s="1"/>
  <c r="G171" i="12"/>
  <c r="G171" i="2" s="1"/>
  <c r="G169" i="12"/>
  <c r="G169" i="2" s="1"/>
  <c r="D64" i="2"/>
  <c r="D73" i="12"/>
  <c r="D73" i="2" s="1"/>
  <c r="K60" i="2"/>
  <c r="K69" i="12"/>
  <c r="L58" i="2"/>
  <c r="L67" i="12" a="1"/>
  <c r="L67" i="12" s="1"/>
  <c r="L67" i="2" s="1"/>
  <c r="J64" i="2"/>
  <c r="J73" i="12"/>
  <c r="J73" i="2" s="1"/>
  <c r="F163" i="12"/>
  <c r="F152" i="12"/>
  <c r="F152" i="2" s="1"/>
  <c r="F120" i="2"/>
  <c r="F141" i="12"/>
  <c r="F141" i="2" s="1"/>
  <c r="H120" i="12"/>
  <c r="H120" i="2" s="1"/>
  <c r="F173" i="12"/>
  <c r="F173" i="2" s="1"/>
  <c r="F121" i="12"/>
  <c r="F70" i="2"/>
  <c r="E107" i="12"/>
  <c r="E107" i="2" s="1"/>
  <c r="I64" i="2"/>
  <c r="I73" i="12"/>
  <c r="K70" i="2"/>
  <c r="F107" i="12" a="1"/>
  <c r="F107" i="12" s="1"/>
  <c r="F107" i="2" s="1"/>
  <c r="K106" i="12"/>
  <c r="K106" i="2" s="1"/>
  <c r="K107" i="12"/>
  <c r="K107" i="2" s="1"/>
  <c r="K104" i="2"/>
  <c r="G60" i="2"/>
  <c r="G69" i="12" a="1"/>
  <c r="G69" i="12" s="1"/>
  <c r="F182" i="12"/>
  <c r="F182" i="2" s="1"/>
  <c r="F161" i="2"/>
  <c r="K118" i="2"/>
  <c r="J68" i="12"/>
  <c r="J59" i="2"/>
  <c r="X52" i="12" a="1"/>
  <c r="X52" i="12" s="1"/>
  <c r="X52" i="2" s="1"/>
  <c r="L117" i="2"/>
  <c r="J104" i="2"/>
  <c r="J106" i="12"/>
  <c r="J106" i="2" s="1"/>
  <c r="J107" i="12"/>
  <c r="J107" i="2" s="1"/>
  <c r="E61" i="2"/>
  <c r="E70" i="12"/>
  <c r="G138" i="12"/>
  <c r="D138" i="2"/>
  <c r="Z2" i="2"/>
  <c r="J49" i="2"/>
  <c r="J58" i="12"/>
  <c r="H170" i="12"/>
  <c r="H73" i="2"/>
  <c r="H171" i="12"/>
  <c r="H171" i="2" s="1"/>
  <c r="M118" i="12"/>
  <c r="O122" i="12" s="1"/>
  <c r="O122" i="2" s="1"/>
  <c r="L68" i="12"/>
  <c r="L59" i="2"/>
  <c r="D1" i="9"/>
  <c r="AA1" i="9" s="1"/>
  <c r="A2" i="11"/>
  <c r="AA2" i="9"/>
  <c r="L118" i="1"/>
  <c r="M118" i="9"/>
  <c r="G63" i="1"/>
  <c r="G72" i="9" a="1"/>
  <c r="G72" i="9" s="1"/>
  <c r="J59" i="1"/>
  <c r="J68" i="9"/>
  <c r="I63" i="1"/>
  <c r="I72" i="9" a="1"/>
  <c r="I72" i="9" s="1"/>
  <c r="I72" i="1" s="1"/>
  <c r="D69" i="9"/>
  <c r="D60" i="1"/>
  <c r="K64" i="1"/>
  <c r="K73" i="9"/>
  <c r="K73" i="1" s="1"/>
  <c r="F69" i="1"/>
  <c r="E106" i="9"/>
  <c r="E106" i="1" s="1"/>
  <c r="L64" i="1"/>
  <c r="L73" i="9"/>
  <c r="L73" i="1" s="1"/>
  <c r="L109" i="1"/>
  <c r="G179" i="9"/>
  <c r="G179" i="1" s="1"/>
  <c r="E64" i="1"/>
  <c r="G168" i="9"/>
  <c r="G168" i="1" s="1"/>
  <c r="H168" i="9"/>
  <c r="H168" i="1" s="1"/>
  <c r="E73" i="9"/>
  <c r="D180" i="1"/>
  <c r="G180" i="9"/>
  <c r="D138" i="1"/>
  <c r="G138" i="9"/>
  <c r="K60" i="1"/>
  <c r="K69" i="9"/>
  <c r="D169" i="1"/>
  <c r="G175" i="9"/>
  <c r="G175" i="1" s="1"/>
  <c r="G170" i="9"/>
  <c r="G170" i="1" s="1"/>
  <c r="G169" i="9"/>
  <c r="G169" i="1" s="1"/>
  <c r="G174" i="9"/>
  <c r="G174" i="1" s="1"/>
  <c r="G171" i="9"/>
  <c r="G171" i="1" s="1"/>
  <c r="G172" i="9"/>
  <c r="G172" i="1" s="1"/>
  <c r="G176" i="9"/>
  <c r="G176" i="1" s="1"/>
  <c r="G173" i="9"/>
  <c r="G173" i="1" s="1"/>
  <c r="H149" i="9"/>
  <c r="H69" i="1"/>
  <c r="K54" i="1"/>
  <c r="K63" i="9"/>
  <c r="F150" i="9"/>
  <c r="F150" i="1" s="1"/>
  <c r="F171" i="9"/>
  <c r="F171" i="1" s="1"/>
  <c r="F139" i="9"/>
  <c r="F139" i="1" s="1"/>
  <c r="F119" i="9"/>
  <c r="F118" i="1"/>
  <c r="F161" i="9"/>
  <c r="H118" i="9"/>
  <c r="H118" i="1" s="1"/>
  <c r="I106" i="9" a="1"/>
  <c r="I106" i="9" s="1"/>
  <c r="I106" i="1" s="1"/>
  <c r="G104" i="9"/>
  <c r="H106" i="9" a="1"/>
  <c r="H106" i="9" s="1"/>
  <c r="H106" i="1" s="1"/>
  <c r="G69" i="1"/>
  <c r="D61" i="1"/>
  <c r="D70" i="9"/>
  <c r="D70" i="1" s="1"/>
  <c r="K118" i="1"/>
  <c r="O122" i="9"/>
  <c r="O122" i="1" s="1"/>
  <c r="L59" i="1"/>
  <c r="L68" i="9"/>
  <c r="K117" i="1"/>
  <c r="O121" i="9"/>
  <c r="O121" i="1" s="1"/>
  <c r="J109" i="1"/>
  <c r="J111" i="9"/>
  <c r="J111" i="1" s="1"/>
  <c r="G127" i="9"/>
  <c r="D127" i="1"/>
  <c r="J54" i="1"/>
  <c r="J63" i="9"/>
  <c r="E60" i="1"/>
  <c r="E69" i="9"/>
  <c r="F70" i="1"/>
  <c r="E107" i="9"/>
  <c r="E107" i="1" s="1"/>
  <c r="L58" i="1"/>
  <c r="L67" i="9" a="1"/>
  <c r="L67" i="9" s="1"/>
  <c r="L67" i="1" s="1"/>
  <c r="E61" i="1"/>
  <c r="E70" i="9"/>
  <c r="K59" i="1"/>
  <c r="K68" i="9"/>
  <c r="L54" i="1"/>
  <c r="L63" i="9"/>
  <c r="G178" i="9"/>
  <c r="I73" i="1"/>
  <c r="J104" i="1"/>
  <c r="J107" i="9"/>
  <c r="J107" i="1" s="1"/>
  <c r="J106" i="9"/>
  <c r="J106" i="1" s="1"/>
  <c r="K70" i="9"/>
  <c r="K61" i="1"/>
  <c r="I59" i="1"/>
  <c r="I68" i="9"/>
  <c r="D148" i="1"/>
  <c r="G153" i="9"/>
  <c r="G153" i="1" s="1"/>
  <c r="G148" i="9"/>
  <c r="G148" i="1" s="1"/>
  <c r="G155" i="9"/>
  <c r="G155" i="1" s="1"/>
  <c r="G154" i="9"/>
  <c r="G154" i="1" s="1"/>
  <c r="G150" i="9"/>
  <c r="G150" i="1" s="1"/>
  <c r="G151" i="9"/>
  <c r="G151" i="1" s="1"/>
  <c r="G149" i="9"/>
  <c r="G149" i="1" s="1"/>
  <c r="G152" i="9"/>
  <c r="G152" i="1" s="1"/>
  <c r="J165" i="9"/>
  <c r="J165" i="1" s="1"/>
  <c r="J161" i="9"/>
  <c r="J161" i="1" s="1"/>
  <c r="G157" i="9"/>
  <c r="J163" i="9"/>
  <c r="J163" i="1" s="1"/>
  <c r="J187" i="9"/>
  <c r="J187" i="1" s="1"/>
  <c r="J185" i="9"/>
  <c r="J185" i="1" s="1"/>
  <c r="J159" i="9"/>
  <c r="J159" i="1" s="1"/>
  <c r="J164" i="9"/>
  <c r="J164" i="1" s="1"/>
  <c r="J186" i="9"/>
  <c r="J186" i="1" s="1"/>
  <c r="J180" i="9"/>
  <c r="J180" i="1" s="1"/>
  <c r="J182" i="9"/>
  <c r="J182" i="1" s="1"/>
  <c r="J181" i="9"/>
  <c r="J181" i="1" s="1"/>
  <c r="J184" i="9"/>
  <c r="J184" i="1" s="1"/>
  <c r="J166" i="9"/>
  <c r="J166" i="1" s="1"/>
  <c r="J162" i="9"/>
  <c r="J162" i="1" s="1"/>
  <c r="I69" i="1"/>
  <c r="J160" i="9"/>
  <c r="J160" i="1" s="1"/>
  <c r="J183" i="9"/>
  <c r="J183" i="1" s="1"/>
  <c r="D159" i="1"/>
  <c r="G159" i="9"/>
  <c r="K111" i="9"/>
  <c r="K111" i="1" s="1"/>
  <c r="K109" i="1"/>
  <c r="D116" i="1"/>
  <c r="I117" i="9"/>
  <c r="I117" i="1" s="1"/>
  <c r="I118" i="9"/>
  <c r="I118" i="1" s="1"/>
  <c r="I119" i="9"/>
  <c r="I119" i="1" s="1"/>
  <c r="E116" i="9"/>
  <c r="E116" i="1" s="1"/>
  <c r="F132" i="1"/>
  <c r="F133" i="9"/>
  <c r="L104" i="1"/>
  <c r="L107" i="9"/>
  <c r="L107" i="1" s="1"/>
  <c r="H170" i="9"/>
  <c r="H73" i="1"/>
  <c r="H171" i="9"/>
  <c r="H171" i="1" s="1"/>
  <c r="T52" i="1"/>
  <c r="L60" i="1"/>
  <c r="L69" i="9"/>
  <c r="G109" i="1"/>
  <c r="G111" i="9" a="1"/>
  <c r="G111" i="9" s="1"/>
  <c r="G111" i="1" s="1"/>
  <c r="K58" i="1"/>
  <c r="K67" i="9" a="1"/>
  <c r="K67" i="9" s="1"/>
  <c r="K67" i="1" s="1"/>
  <c r="V50" i="1"/>
  <c r="V52" i="9" a="1"/>
  <c r="V52" i="9" s="1"/>
  <c r="V52" i="1" s="1"/>
  <c r="W52" i="9" a="1"/>
  <c r="W52" i="9" s="1"/>
  <c r="W52" i="1" s="1"/>
  <c r="G61" i="1"/>
  <c r="G70" i="9" a="1"/>
  <c r="G70" i="9" s="1"/>
  <c r="K121" i="1"/>
  <c r="N121" i="9"/>
  <c r="N121" i="1" s="1"/>
  <c r="N122" i="9"/>
  <c r="N122" i="1" s="1"/>
  <c r="I61" i="1"/>
  <c r="I70" i="9"/>
  <c r="I70" i="1" s="1"/>
  <c r="M117" i="9"/>
  <c r="L117" i="1"/>
  <c r="I111" i="9" a="1"/>
  <c r="I111" i="9" s="1"/>
  <c r="I111" i="1" s="1"/>
  <c r="G73" i="1"/>
  <c r="X52" i="9" a="1"/>
  <c r="X52" i="9" s="1"/>
  <c r="X52" i="1" s="1"/>
  <c r="H111" i="9" a="1"/>
  <c r="H111" i="9" s="1"/>
  <c r="H111" i="1" s="1"/>
  <c r="F73" i="1"/>
  <c r="E111" i="9"/>
  <c r="E111" i="1" s="1"/>
  <c r="L61" i="1"/>
  <c r="L70" i="9"/>
  <c r="L70" i="1" s="1"/>
  <c r="D55" i="1"/>
  <c r="D64" i="9"/>
  <c r="Z2" i="1"/>
  <c r="J30" i="4"/>
  <c r="I33" i="3"/>
  <c r="I30" i="3"/>
  <c r="K33" i="4"/>
  <c r="J29" i="3"/>
  <c r="K30" i="1"/>
  <c r="O30" i="2"/>
  <c r="O29" i="2"/>
  <c r="L33" i="2"/>
  <c r="K33" i="1"/>
  <c r="J29" i="1"/>
  <c r="D1" i="21" a="1"/>
  <c r="D2" i="21"/>
  <c r="D2" i="5"/>
  <c r="D1" i="5" a="1"/>
  <c r="D2" i="4"/>
  <c r="D1" i="4" a="1"/>
  <c r="D2" i="3"/>
  <c r="D1" i="3" a="1"/>
  <c r="D2" i="2"/>
  <c r="D1" i="2" a="1"/>
  <c r="D1" i="1" a="1"/>
  <c r="D2" i="1"/>
  <c r="D1" i="5" l="1"/>
  <c r="AA1" i="5" s="1"/>
  <c r="AA2" i="5"/>
  <c r="A2" i="23"/>
  <c r="AA2" i="21"/>
  <c r="D1" i="21"/>
  <c r="AA1" i="21" s="1"/>
  <c r="D1" i="4"/>
  <c r="AA1" i="4" s="1"/>
  <c r="AA2" i="4"/>
  <c r="K107" i="4"/>
  <c r="M121" i="18"/>
  <c r="M121" i="4" s="1"/>
  <c r="M117" i="4"/>
  <c r="G181" i="4"/>
  <c r="G182" i="18"/>
  <c r="G127" i="4"/>
  <c r="G128" i="18"/>
  <c r="L70" i="4"/>
  <c r="L107" i="18"/>
  <c r="L107" i="4" s="1"/>
  <c r="L63" i="4"/>
  <c r="L72" i="18" a="1"/>
  <c r="L72" i="18" s="1"/>
  <c r="L72" i="4" s="1"/>
  <c r="G117" i="4"/>
  <c r="G118" i="18"/>
  <c r="G178" i="4"/>
  <c r="I187" i="18"/>
  <c r="I187" i="4" s="1"/>
  <c r="I183" i="18"/>
  <c r="I183" i="4" s="1"/>
  <c r="I181" i="18"/>
  <c r="I181" i="4" s="1"/>
  <c r="I180" i="18"/>
  <c r="I180" i="4" s="1"/>
  <c r="I186" i="18"/>
  <c r="I186" i="4" s="1"/>
  <c r="I184" i="18"/>
  <c r="I184" i="4" s="1"/>
  <c r="I185" i="18"/>
  <c r="I185" i="4" s="1"/>
  <c r="I182" i="18"/>
  <c r="I182" i="4" s="1"/>
  <c r="L73" i="4"/>
  <c r="L111" i="18"/>
  <c r="L111" i="4" s="1"/>
  <c r="E70" i="4"/>
  <c r="W51" i="18"/>
  <c r="W51" i="4" s="1"/>
  <c r="G139" i="18"/>
  <c r="G138" i="4"/>
  <c r="M118" i="4"/>
  <c r="M122" i="18"/>
  <c r="M122" i="4" s="1"/>
  <c r="F70" i="4"/>
  <c r="E107" i="18"/>
  <c r="E107" i="4" s="1"/>
  <c r="G160" i="4"/>
  <c r="G161" i="18"/>
  <c r="G73" i="4"/>
  <c r="I111" i="18" a="1"/>
  <c r="I111" i="18" s="1"/>
  <c r="I111" i="4" s="1"/>
  <c r="H111" i="18" a="1"/>
  <c r="H111" i="18" s="1"/>
  <c r="H111" i="4" s="1"/>
  <c r="X52" i="18" a="1"/>
  <c r="X52" i="18" s="1"/>
  <c r="X52" i="4" s="1"/>
  <c r="J187" i="18"/>
  <c r="J187" i="4" s="1"/>
  <c r="J183" i="18"/>
  <c r="J183" i="4" s="1"/>
  <c r="J186" i="18"/>
  <c r="J186" i="4" s="1"/>
  <c r="J182" i="18"/>
  <c r="J182" i="4" s="1"/>
  <c r="J165" i="18"/>
  <c r="J165" i="4" s="1"/>
  <c r="J163" i="18"/>
  <c r="J163" i="4" s="1"/>
  <c r="J161" i="18"/>
  <c r="J161" i="4" s="1"/>
  <c r="J160" i="18"/>
  <c r="J160" i="4" s="1"/>
  <c r="J180" i="18"/>
  <c r="J180" i="4" s="1"/>
  <c r="J164" i="18"/>
  <c r="J164" i="4" s="1"/>
  <c r="J162" i="18"/>
  <c r="J162" i="4" s="1"/>
  <c r="J185" i="18"/>
  <c r="J185" i="4" s="1"/>
  <c r="G157" i="18"/>
  <c r="J159" i="18"/>
  <c r="J159" i="4" s="1"/>
  <c r="I69" i="4"/>
  <c r="J184" i="18"/>
  <c r="J184" i="4" s="1"/>
  <c r="J181" i="18"/>
  <c r="J181" i="4" s="1"/>
  <c r="J166" i="18"/>
  <c r="J166" i="4" s="1"/>
  <c r="K69" i="4"/>
  <c r="F106" i="18" a="1"/>
  <c r="F106" i="18" s="1"/>
  <c r="F106" i="4" s="1"/>
  <c r="D69" i="4"/>
  <c r="F77" i="18"/>
  <c r="F77" i="4" s="1"/>
  <c r="K70" i="4"/>
  <c r="F107" i="18" a="1"/>
  <c r="F107" i="18" s="1"/>
  <c r="F107" i="4" s="1"/>
  <c r="J68" i="4"/>
  <c r="AC194" i="18"/>
  <c r="AC194" i="4" s="1"/>
  <c r="AC190" i="18"/>
  <c r="AC190" i="4" s="1"/>
  <c r="AC184" i="18"/>
  <c r="AC184" i="4" s="1"/>
  <c r="AC180" i="18"/>
  <c r="AC180" i="4" s="1"/>
  <c r="AC179" i="18"/>
  <c r="AC179" i="4" s="1"/>
  <c r="AC175" i="18"/>
  <c r="AC175" i="4" s="1"/>
  <c r="AC150" i="18"/>
  <c r="AC150" i="4" s="1"/>
  <c r="AC147" i="18"/>
  <c r="AC147" i="4" s="1"/>
  <c r="AC199" i="18"/>
  <c r="AC199" i="4" s="1"/>
  <c r="AC177" i="18"/>
  <c r="AC177" i="4" s="1"/>
  <c r="AC170" i="18"/>
  <c r="AC170" i="4" s="1"/>
  <c r="AC196" i="18"/>
  <c r="AC196" i="4" s="1"/>
  <c r="AC191" i="18"/>
  <c r="AC191" i="4" s="1"/>
  <c r="AC187" i="18"/>
  <c r="AC187" i="4" s="1"/>
  <c r="AC183" i="18"/>
  <c r="AC183" i="4" s="1"/>
  <c r="AC169" i="18"/>
  <c r="AC169" i="4" s="1"/>
  <c r="AC182" i="18"/>
  <c r="AC182" i="4" s="1"/>
  <c r="AC181" i="18"/>
  <c r="AC181" i="4" s="1"/>
  <c r="AC163" i="18"/>
  <c r="AC163" i="4" s="1"/>
  <c r="AC161" i="18"/>
  <c r="AC161" i="4" s="1"/>
  <c r="AC154" i="18"/>
  <c r="AC154" i="4" s="1"/>
  <c r="AC132" i="18"/>
  <c r="AC132" i="4" s="1"/>
  <c r="AC130" i="18"/>
  <c r="AC130" i="4" s="1"/>
  <c r="AC128" i="18"/>
  <c r="AC128" i="4" s="1"/>
  <c r="AC126" i="18"/>
  <c r="AC126" i="4" s="1"/>
  <c r="AC113" i="18"/>
  <c r="AC113" i="4" s="1"/>
  <c r="AC101" i="18"/>
  <c r="AC101" i="4" s="1"/>
  <c r="AC97" i="18"/>
  <c r="AC97" i="4" s="1"/>
  <c r="AC93" i="18"/>
  <c r="AC93" i="4" s="1"/>
  <c r="AC88" i="18"/>
  <c r="AC88" i="4" s="1"/>
  <c r="AC84" i="18"/>
  <c r="AC84" i="4" s="1"/>
  <c r="AC165" i="18"/>
  <c r="AC165" i="4" s="1"/>
  <c r="AC159" i="18"/>
  <c r="AC159" i="4" s="1"/>
  <c r="AC157" i="18"/>
  <c r="AC157" i="4" s="1"/>
  <c r="AC149" i="18"/>
  <c r="AC149" i="4" s="1"/>
  <c r="AC142" i="18"/>
  <c r="AC142" i="4" s="1"/>
  <c r="AC138" i="18"/>
  <c r="AC138" i="4" s="1"/>
  <c r="AC137" i="18"/>
  <c r="AC137" i="4" s="1"/>
  <c r="AC193" i="18"/>
  <c r="AC193" i="4" s="1"/>
  <c r="AC188" i="18"/>
  <c r="AC188" i="4" s="1"/>
  <c r="AC168" i="18"/>
  <c r="AC168" i="4" s="1"/>
  <c r="AC158" i="18"/>
  <c r="AC158" i="4" s="1"/>
  <c r="AC133" i="18"/>
  <c r="AC133" i="4" s="1"/>
  <c r="AC123" i="18"/>
  <c r="AC123" i="4" s="1"/>
  <c r="AC114" i="18"/>
  <c r="AC114" i="4" s="1"/>
  <c r="AC104" i="18"/>
  <c r="AC104" i="4" s="1"/>
  <c r="AC102" i="18"/>
  <c r="AC102" i="4" s="1"/>
  <c r="AC98" i="18"/>
  <c r="AC98" i="4" s="1"/>
  <c r="AC195" i="18"/>
  <c r="AC195" i="4" s="1"/>
  <c r="AC173" i="18"/>
  <c r="AC173" i="4" s="1"/>
  <c r="AC156" i="18"/>
  <c r="AC156" i="4" s="1"/>
  <c r="AC121" i="18"/>
  <c r="AC121" i="4" s="1"/>
  <c r="AC107" i="18"/>
  <c r="AC107" i="4" s="1"/>
  <c r="AC83" i="18"/>
  <c r="AC83" i="4" s="1"/>
  <c r="AC81" i="18"/>
  <c r="AC81" i="4" s="1"/>
  <c r="AC70" i="18"/>
  <c r="AC70" i="4" s="1"/>
  <c r="AC41" i="18"/>
  <c r="AC41" i="4" s="1"/>
  <c r="AC31" i="18"/>
  <c r="AC31" i="4" s="1"/>
  <c r="AC176" i="18"/>
  <c r="AC176" i="4" s="1"/>
  <c r="AC151" i="18"/>
  <c r="AC151" i="4" s="1"/>
  <c r="AC144" i="18"/>
  <c r="AC144" i="4" s="1"/>
  <c r="AC143" i="18"/>
  <c r="AC143" i="4" s="1"/>
  <c r="AC115" i="18"/>
  <c r="AC115" i="4" s="1"/>
  <c r="AC110" i="18"/>
  <c r="AC110" i="4" s="1"/>
  <c r="AC109" i="18"/>
  <c r="AC109" i="4" s="1"/>
  <c r="AC108" i="18"/>
  <c r="AC108" i="4" s="1"/>
  <c r="AC96" i="18"/>
  <c r="AC96" i="4" s="1"/>
  <c r="AC80" i="18"/>
  <c r="AC80" i="4" s="1"/>
  <c r="AC79" i="18"/>
  <c r="AC79" i="4" s="1"/>
  <c r="AC61" i="18"/>
  <c r="AC61" i="4" s="1"/>
  <c r="AC56" i="18"/>
  <c r="AC56" i="4" s="1"/>
  <c r="AC52" i="18"/>
  <c r="AC52" i="4" s="1"/>
  <c r="AC48" i="18"/>
  <c r="AC48" i="4" s="1"/>
  <c r="AC44" i="18"/>
  <c r="AC44" i="4" s="1"/>
  <c r="AC37" i="18"/>
  <c r="AC37" i="4" s="1"/>
  <c r="AC185" i="18"/>
  <c r="AC185" i="4" s="1"/>
  <c r="AC178" i="18"/>
  <c r="AC178" i="4" s="1"/>
  <c r="AC167" i="18"/>
  <c r="AC167" i="4" s="1"/>
  <c r="AC172" i="18"/>
  <c r="AC172" i="4" s="1"/>
  <c r="AC155" i="18"/>
  <c r="AC155" i="4" s="1"/>
  <c r="AC146" i="18"/>
  <c r="AC146" i="4" s="1"/>
  <c r="AC124" i="18"/>
  <c r="AC124" i="4" s="1"/>
  <c r="AC106" i="18"/>
  <c r="AC106" i="4" s="1"/>
  <c r="AC86" i="18"/>
  <c r="AC86" i="4" s="1"/>
  <c r="AC69" i="18"/>
  <c r="AC69" i="4" s="1"/>
  <c r="AC66" i="18"/>
  <c r="AC66" i="4" s="1"/>
  <c r="AC64" i="18"/>
  <c r="AC64" i="4" s="1"/>
  <c r="AC60" i="18"/>
  <c r="AC60" i="4" s="1"/>
  <c r="AC54" i="18"/>
  <c r="AC54" i="4" s="1"/>
  <c r="AC192" i="18"/>
  <c r="AC192" i="4" s="1"/>
  <c r="AC162" i="18"/>
  <c r="AC162" i="4" s="1"/>
  <c r="AC122" i="18"/>
  <c r="AC122" i="4" s="1"/>
  <c r="AC118" i="18"/>
  <c r="AC118" i="4" s="1"/>
  <c r="AC117" i="18"/>
  <c r="AC117" i="4" s="1"/>
  <c r="AC85" i="18"/>
  <c r="AC85" i="4" s="1"/>
  <c r="AC68" i="18"/>
  <c r="AC68" i="4" s="1"/>
  <c r="AC65" i="18"/>
  <c r="AC65" i="4" s="1"/>
  <c r="AC59" i="18"/>
  <c r="AC59" i="4" s="1"/>
  <c r="AC57" i="18"/>
  <c r="AC57" i="4" s="1"/>
  <c r="AC197" i="18"/>
  <c r="AC197" i="4" s="1"/>
  <c r="AC164" i="18"/>
  <c r="AC164" i="4" s="1"/>
  <c r="AC160" i="18"/>
  <c r="AC160" i="4" s="1"/>
  <c r="AC134" i="18"/>
  <c r="AC134" i="4" s="1"/>
  <c r="AC127" i="18"/>
  <c r="AC127" i="4" s="1"/>
  <c r="AC112" i="18"/>
  <c r="AC112" i="4" s="1"/>
  <c r="AC99" i="18"/>
  <c r="AC99" i="4" s="1"/>
  <c r="AC78" i="18"/>
  <c r="AC78" i="4" s="1"/>
  <c r="AC77" i="18"/>
  <c r="AC77" i="4" s="1"/>
  <c r="AC76" i="18"/>
  <c r="AC76" i="4" s="1"/>
  <c r="AC72" i="18"/>
  <c r="AC72" i="4" s="1"/>
  <c r="AC71" i="18"/>
  <c r="AC71" i="4" s="1"/>
  <c r="AC53" i="18"/>
  <c r="AC53" i="4" s="1"/>
  <c r="AC40" i="18"/>
  <c r="AC40" i="4" s="1"/>
  <c r="AC28" i="18"/>
  <c r="AC28" i="4" s="1"/>
  <c r="AC21" i="18"/>
  <c r="AC21" i="4" s="1"/>
  <c r="AC16" i="18"/>
  <c r="AC16" i="4" s="1"/>
  <c r="AC7" i="18"/>
  <c r="AC7" i="4" s="1"/>
  <c r="AC166" i="18"/>
  <c r="AC166" i="4" s="1"/>
  <c r="AC171" i="18"/>
  <c r="AC171" i="4" s="1"/>
  <c r="AC152" i="18"/>
  <c r="AC152" i="4" s="1"/>
  <c r="AC145" i="18"/>
  <c r="AC145" i="4" s="1"/>
  <c r="AC189" i="18"/>
  <c r="AC189" i="4" s="1"/>
  <c r="AC148" i="18"/>
  <c r="AC148" i="4" s="1"/>
  <c r="AC131" i="18"/>
  <c r="AC131" i="4" s="1"/>
  <c r="AC92" i="18"/>
  <c r="AC92" i="4" s="1"/>
  <c r="AC91" i="18"/>
  <c r="AC91" i="4" s="1"/>
  <c r="AC198" i="18"/>
  <c r="AC198" i="4" s="1"/>
  <c r="AC153" i="18"/>
  <c r="AC153" i="4" s="1"/>
  <c r="AC141" i="18"/>
  <c r="AC141" i="4" s="1"/>
  <c r="AC129" i="18"/>
  <c r="AC129" i="4" s="1"/>
  <c r="AC116" i="18"/>
  <c r="AC116" i="4" s="1"/>
  <c r="AC103" i="18"/>
  <c r="AC103" i="4" s="1"/>
  <c r="AC75" i="18"/>
  <c r="AC75" i="4" s="1"/>
  <c r="AC63" i="18"/>
  <c r="AC63" i="4" s="1"/>
  <c r="AC111" i="18"/>
  <c r="AC111" i="4" s="1"/>
  <c r="AC100" i="18"/>
  <c r="AC100" i="4" s="1"/>
  <c r="AC74" i="18"/>
  <c r="AC74" i="4" s="1"/>
  <c r="AC67" i="18"/>
  <c r="AC67" i="4" s="1"/>
  <c r="AC43" i="18"/>
  <c r="AC43" i="4" s="1"/>
  <c r="AC25" i="18"/>
  <c r="AC25" i="4" s="1"/>
  <c r="AC47" i="18"/>
  <c r="AC47" i="4" s="1"/>
  <c r="AC36" i="18"/>
  <c r="AC36" i="4" s="1"/>
  <c r="AC24" i="18"/>
  <c r="AC24" i="4" s="1"/>
  <c r="AC19" i="18"/>
  <c r="AC19" i="4" s="1"/>
  <c r="AC14" i="18"/>
  <c r="AC14" i="4" s="1"/>
  <c r="AC9" i="18"/>
  <c r="AC9" i="4" s="1"/>
  <c r="AC136" i="18"/>
  <c r="AC136" i="4" s="1"/>
  <c r="AC38" i="18"/>
  <c r="AC38" i="4" s="1"/>
  <c r="AC32" i="18"/>
  <c r="AC32" i="4" s="1"/>
  <c r="AC29" i="18"/>
  <c r="AC29" i="4" s="1"/>
  <c r="AC26" i="18"/>
  <c r="AC26" i="4" s="1"/>
  <c r="AC20" i="18"/>
  <c r="AC20" i="4" s="1"/>
  <c r="AC15" i="18"/>
  <c r="AC15" i="4" s="1"/>
  <c r="AC10" i="18"/>
  <c r="AC10" i="4" s="1"/>
  <c r="AC62" i="18"/>
  <c r="AC62" i="4" s="1"/>
  <c r="AC50" i="18"/>
  <c r="AC50" i="4" s="1"/>
  <c r="AC49" i="18"/>
  <c r="AC49" i="4" s="1"/>
  <c r="AC42" i="18"/>
  <c r="AC42" i="4" s="1"/>
  <c r="AC186" i="18"/>
  <c r="AC186" i="4" s="1"/>
  <c r="AC135" i="18"/>
  <c r="AC135" i="4" s="1"/>
  <c r="AC140" i="18"/>
  <c r="AC140" i="4" s="1"/>
  <c r="AC73" i="18"/>
  <c r="AC73" i="4" s="1"/>
  <c r="AC139" i="18"/>
  <c r="AC139" i="4" s="1"/>
  <c r="AC90" i="18"/>
  <c r="AC90" i="4" s="1"/>
  <c r="AC82" i="18"/>
  <c r="AC82" i="4" s="1"/>
  <c r="AC55" i="18"/>
  <c r="AC55" i="4" s="1"/>
  <c r="AC35" i="18"/>
  <c r="AC35" i="4" s="1"/>
  <c r="AC8" i="18"/>
  <c r="AC8" i="4" s="1"/>
  <c r="AC174" i="18"/>
  <c r="AC174" i="4" s="1"/>
  <c r="AC120" i="18"/>
  <c r="AC120" i="4" s="1"/>
  <c r="AC105" i="18"/>
  <c r="AC105" i="4" s="1"/>
  <c r="AC95" i="18"/>
  <c r="AC95" i="4" s="1"/>
  <c r="AC87" i="18"/>
  <c r="AC87" i="4" s="1"/>
  <c r="AC46" i="18"/>
  <c r="AC46" i="4" s="1"/>
  <c r="AC23" i="18"/>
  <c r="AC23" i="4" s="1"/>
  <c r="AC18" i="18"/>
  <c r="AC18" i="4" s="1"/>
  <c r="AC13" i="18"/>
  <c r="AC13" i="4" s="1"/>
  <c r="AC125" i="18"/>
  <c r="AC125" i="4" s="1"/>
  <c r="AC89" i="18"/>
  <c r="AC89" i="4" s="1"/>
  <c r="AC51" i="18"/>
  <c r="AC51" i="4" s="1"/>
  <c r="AC45" i="18"/>
  <c r="AC45" i="4" s="1"/>
  <c r="AC34" i="18"/>
  <c r="AC34" i="4" s="1"/>
  <c r="AC12" i="18"/>
  <c r="AC12" i="4" s="1"/>
  <c r="AC39" i="18"/>
  <c r="AC39" i="4" s="1"/>
  <c r="AC119" i="18"/>
  <c r="AC119" i="4" s="1"/>
  <c r="AC94" i="18"/>
  <c r="AC94" i="4" s="1"/>
  <c r="AC58" i="18"/>
  <c r="AC58" i="4" s="1"/>
  <c r="AC33" i="18"/>
  <c r="AC33" i="4" s="1"/>
  <c r="AC30" i="18"/>
  <c r="AC30" i="4" s="1"/>
  <c r="AC27" i="18"/>
  <c r="AC27" i="4" s="1"/>
  <c r="AC22" i="18"/>
  <c r="AC22" i="4" s="1"/>
  <c r="AC17" i="18"/>
  <c r="AC17" i="4" s="1"/>
  <c r="AC11" i="18"/>
  <c r="AC11" i="4" s="1"/>
  <c r="AC6" i="18"/>
  <c r="AC6" i="4" s="1"/>
  <c r="G71" i="4"/>
  <c r="H144" i="18" a="1"/>
  <c r="H144" i="18" s="1"/>
  <c r="H144" i="4" s="1"/>
  <c r="H140" i="18" a="1"/>
  <c r="H140" i="18" s="1"/>
  <c r="H143" i="18" a="1"/>
  <c r="H143" i="18" s="1"/>
  <c r="H143" i="4" s="1"/>
  <c r="H141" i="18" a="1"/>
  <c r="H141" i="18" s="1"/>
  <c r="H142" i="18" a="1"/>
  <c r="H142" i="18" s="1"/>
  <c r="H142" i="4" s="1"/>
  <c r="H139" i="18" a="1"/>
  <c r="H139" i="18" s="1"/>
  <c r="H138" i="18" a="1"/>
  <c r="H138" i="18" s="1"/>
  <c r="K63" i="4"/>
  <c r="K72" i="18" a="1"/>
  <c r="K72" i="18" s="1"/>
  <c r="K72" i="4" s="1"/>
  <c r="E69" i="4"/>
  <c r="F168" i="18"/>
  <c r="F168" i="4" s="1"/>
  <c r="F158" i="18"/>
  <c r="F158" i="4" s="1"/>
  <c r="G158" i="18"/>
  <c r="G158" i="4" s="1"/>
  <c r="H83" i="18" a="1"/>
  <c r="H83" i="18" s="1"/>
  <c r="H83" i="4" s="1"/>
  <c r="H147" i="18"/>
  <c r="H147" i="4" s="1"/>
  <c r="J158" i="18"/>
  <c r="J158" i="4" s="1"/>
  <c r="F179" i="18"/>
  <c r="F179" i="4" s="1"/>
  <c r="U52" i="18"/>
  <c r="U52" i="4" s="1"/>
  <c r="V51" i="18"/>
  <c r="V51" i="4" s="1"/>
  <c r="F147" i="18"/>
  <c r="F147" i="4" s="1"/>
  <c r="L83" i="18" a="1"/>
  <c r="L83" i="18" s="1"/>
  <c r="L83" i="4" s="1"/>
  <c r="J179" i="18"/>
  <c r="J179" i="4" s="1"/>
  <c r="G147" i="18"/>
  <c r="G147" i="4" s="1"/>
  <c r="L68" i="4"/>
  <c r="E76" i="18"/>
  <c r="H77" i="18"/>
  <c r="H77" i="4" s="1"/>
  <c r="J63" i="4"/>
  <c r="J72" i="18" a="1"/>
  <c r="J72" i="18" s="1"/>
  <c r="J72" i="4" s="1"/>
  <c r="J58" i="4"/>
  <c r="J67" i="18" a="1"/>
  <c r="J67" i="18" s="1"/>
  <c r="J67" i="4" s="1"/>
  <c r="K58" i="4"/>
  <c r="K67" i="18" a="1"/>
  <c r="K67" i="18" s="1"/>
  <c r="K67" i="4" s="1"/>
  <c r="G104" i="4"/>
  <c r="G107" i="18" a="1"/>
  <c r="G107" i="18" s="1"/>
  <c r="G107" i="4" s="1"/>
  <c r="G106" i="18" a="1"/>
  <c r="G106" i="18" s="1"/>
  <c r="G106" i="4" s="1"/>
  <c r="I143" i="18" a="1"/>
  <c r="I143" i="18" s="1"/>
  <c r="I143" i="4" s="1"/>
  <c r="K68" i="4"/>
  <c r="K105" i="18"/>
  <c r="H117" i="18"/>
  <c r="H117" i="4" s="1"/>
  <c r="H118" i="18"/>
  <c r="H118" i="4" s="1"/>
  <c r="H119" i="18"/>
  <c r="H119" i="4" s="1"/>
  <c r="F122" i="4"/>
  <c r="F154" i="18"/>
  <c r="F154" i="4" s="1"/>
  <c r="F143" i="18"/>
  <c r="F143" i="4" s="1"/>
  <c r="F165" i="18"/>
  <c r="F175" i="18"/>
  <c r="F175" i="4" s="1"/>
  <c r="F123" i="18"/>
  <c r="H122" i="18"/>
  <c r="H122" i="4" s="1"/>
  <c r="I122" i="18"/>
  <c r="I122" i="4" s="1"/>
  <c r="D73" i="18"/>
  <c r="D73" i="4" s="1"/>
  <c r="D64" i="4"/>
  <c r="F73" i="4"/>
  <c r="E111" i="18"/>
  <c r="E111" i="4" s="1"/>
  <c r="M106" i="18"/>
  <c r="M106" i="4" s="1"/>
  <c r="O122" i="18"/>
  <c r="O122" i="4" s="1"/>
  <c r="F131" i="4"/>
  <c r="F132" i="18"/>
  <c r="H152" i="18"/>
  <c r="H152" i="4" s="1"/>
  <c r="H150" i="18"/>
  <c r="H150" i="4" s="1"/>
  <c r="H153" i="18"/>
  <c r="H153" i="4" s="1"/>
  <c r="H69" i="4"/>
  <c r="H151" i="18"/>
  <c r="H151" i="4" s="1"/>
  <c r="H149" i="18"/>
  <c r="H73" i="4"/>
  <c r="H172" i="18"/>
  <c r="H172" i="4" s="1"/>
  <c r="H171" i="18"/>
  <c r="H171" i="4" s="1"/>
  <c r="H174" i="18"/>
  <c r="H174" i="4" s="1"/>
  <c r="H173" i="18"/>
  <c r="H173" i="4" s="1"/>
  <c r="H170" i="18"/>
  <c r="O121" i="18"/>
  <c r="O121" i="4" s="1"/>
  <c r="F164" i="4"/>
  <c r="F185" i="18"/>
  <c r="F185" i="4" s="1"/>
  <c r="L69" i="4"/>
  <c r="F78" i="18"/>
  <c r="F78" i="4" s="1"/>
  <c r="L106" i="18"/>
  <c r="L106" i="4" s="1"/>
  <c r="X51" i="18"/>
  <c r="X51" i="4" s="1"/>
  <c r="E73" i="4"/>
  <c r="W52" i="18" a="1"/>
  <c r="W52" i="18" s="1"/>
  <c r="W52" i="4" s="1"/>
  <c r="A2" i="18"/>
  <c r="A2" i="4"/>
  <c r="X2" i="4" s="1"/>
  <c r="B24" i="8"/>
  <c r="D1" i="3"/>
  <c r="AA1" i="3" s="1"/>
  <c r="AA2" i="3"/>
  <c r="K68" i="3"/>
  <c r="H117" i="15"/>
  <c r="H117" i="3" s="1"/>
  <c r="K105" i="15"/>
  <c r="F73" i="3"/>
  <c r="E111" i="15"/>
  <c r="E111" i="3" s="1"/>
  <c r="G117" i="3"/>
  <c r="G118" i="15"/>
  <c r="G138" i="3"/>
  <c r="G139" i="15"/>
  <c r="F106" i="15" a="1"/>
  <c r="F106" i="15" s="1"/>
  <c r="F106" i="3" s="1"/>
  <c r="K69" i="3"/>
  <c r="F132" i="3"/>
  <c r="F133" i="15"/>
  <c r="E70" i="3"/>
  <c r="W51" i="15"/>
  <c r="W51" i="3" s="1"/>
  <c r="G72" i="3"/>
  <c r="F111" i="15"/>
  <c r="F111" i="3" s="1"/>
  <c r="L63" i="3"/>
  <c r="L72" i="15" a="1"/>
  <c r="L72" i="15" s="1"/>
  <c r="L72" i="3" s="1"/>
  <c r="M118" i="3"/>
  <c r="M122" i="15"/>
  <c r="M122" i="3" s="1"/>
  <c r="L70" i="3"/>
  <c r="L107" i="15"/>
  <c r="L107" i="3" s="1"/>
  <c r="H169" i="15"/>
  <c r="H169" i="3" s="1"/>
  <c r="H170" i="3"/>
  <c r="J63" i="3"/>
  <c r="J72" i="15" a="1"/>
  <c r="J72" i="15" s="1"/>
  <c r="J72" i="3" s="1"/>
  <c r="L69" i="3"/>
  <c r="F78" i="15"/>
  <c r="F78" i="3" s="1"/>
  <c r="L106" i="15"/>
  <c r="L106" i="3" s="1"/>
  <c r="J58" i="3"/>
  <c r="J67" i="15" a="1"/>
  <c r="J67" i="15" s="1"/>
  <c r="J67" i="3" s="1"/>
  <c r="H118" i="15"/>
  <c r="H118" i="3" s="1"/>
  <c r="G71" i="3"/>
  <c r="H141" i="15" a="1"/>
  <c r="H141" i="15" s="1"/>
  <c r="H141" i="3" s="1"/>
  <c r="H139" i="15" a="1"/>
  <c r="H139" i="15" s="1"/>
  <c r="H139" i="3" s="1"/>
  <c r="H144" i="15" a="1"/>
  <c r="H144" i="15" s="1"/>
  <c r="H144" i="3" s="1"/>
  <c r="H143" i="15" a="1"/>
  <c r="H143" i="15" s="1"/>
  <c r="H143" i="3" s="1"/>
  <c r="H138" i="15" a="1"/>
  <c r="H138" i="15" s="1"/>
  <c r="H138" i="3" s="1"/>
  <c r="H142" i="15" a="1"/>
  <c r="H142" i="15" s="1"/>
  <c r="H142" i="3" s="1"/>
  <c r="H140" i="15" a="1"/>
  <c r="H140" i="15" s="1"/>
  <c r="H140" i="3" s="1"/>
  <c r="J106" i="15"/>
  <c r="H149" i="3"/>
  <c r="H148" i="15"/>
  <c r="H148" i="3" s="1"/>
  <c r="G181" i="15"/>
  <c r="G180" i="3"/>
  <c r="F119" i="3"/>
  <c r="F172" i="15"/>
  <c r="F140" i="15"/>
  <c r="F140" i="3" s="1"/>
  <c r="F162" i="15"/>
  <c r="F151" i="15"/>
  <c r="H119" i="15"/>
  <c r="H119" i="3" s="1"/>
  <c r="F120" i="15"/>
  <c r="I119" i="15"/>
  <c r="I119" i="3" s="1"/>
  <c r="G73" i="3"/>
  <c r="I111" i="15" a="1"/>
  <c r="I111" i="15" s="1"/>
  <c r="I111" i="3" s="1"/>
  <c r="H111" i="15" a="1"/>
  <c r="H111" i="15" s="1"/>
  <c r="H111" i="3" s="1"/>
  <c r="X52" i="15" a="1"/>
  <c r="X52" i="15" s="1"/>
  <c r="X52" i="3" s="1"/>
  <c r="J68" i="3"/>
  <c r="AC191" i="15"/>
  <c r="AC191" i="3" s="1"/>
  <c r="AC177" i="15"/>
  <c r="AC177" i="3" s="1"/>
  <c r="AC170" i="15"/>
  <c r="AC170" i="3" s="1"/>
  <c r="AC167" i="15"/>
  <c r="AC167" i="3" s="1"/>
  <c r="AC165" i="15"/>
  <c r="AC165" i="3" s="1"/>
  <c r="AC161" i="15"/>
  <c r="AC161" i="3" s="1"/>
  <c r="AC157" i="15"/>
  <c r="AC157" i="3" s="1"/>
  <c r="AC153" i="15"/>
  <c r="AC153" i="3" s="1"/>
  <c r="AC144" i="15"/>
  <c r="AC144" i="3" s="1"/>
  <c r="AC143" i="15"/>
  <c r="AC143" i="3" s="1"/>
  <c r="AC142" i="15"/>
  <c r="AC142" i="3" s="1"/>
  <c r="AC141" i="15"/>
  <c r="AC141" i="3" s="1"/>
  <c r="AC140" i="15"/>
  <c r="AC140" i="3" s="1"/>
  <c r="AC139" i="15"/>
  <c r="AC139" i="3" s="1"/>
  <c r="AC138" i="15"/>
  <c r="AC138" i="3" s="1"/>
  <c r="AC134" i="15"/>
  <c r="AC134" i="3" s="1"/>
  <c r="AC132" i="15"/>
  <c r="AC132" i="3" s="1"/>
  <c r="AC130" i="15"/>
  <c r="AC130" i="3" s="1"/>
  <c r="AC198" i="15"/>
  <c r="AC198" i="3" s="1"/>
  <c r="AC190" i="15"/>
  <c r="AC190" i="3" s="1"/>
  <c r="AC194" i="15"/>
  <c r="AC194" i="3" s="1"/>
  <c r="AC188" i="15"/>
  <c r="AC188" i="3" s="1"/>
  <c r="AC176" i="15"/>
  <c r="AC176" i="3" s="1"/>
  <c r="AC169" i="15"/>
  <c r="AC169" i="3" s="1"/>
  <c r="AC166" i="15"/>
  <c r="AC166" i="3" s="1"/>
  <c r="AC136" i="15"/>
  <c r="AC136" i="3" s="1"/>
  <c r="AC123" i="15"/>
  <c r="AC123" i="3" s="1"/>
  <c r="AC114" i="15"/>
  <c r="AC114" i="3" s="1"/>
  <c r="AC199" i="15"/>
  <c r="AC199" i="3" s="1"/>
  <c r="AC185" i="15"/>
  <c r="AC185" i="3" s="1"/>
  <c r="AC171" i="15"/>
  <c r="AC171" i="3" s="1"/>
  <c r="AC164" i="15"/>
  <c r="AC164" i="3" s="1"/>
  <c r="AC162" i="15"/>
  <c r="AC162" i="3" s="1"/>
  <c r="AC193" i="15"/>
  <c r="AC193" i="3" s="1"/>
  <c r="AC178" i="15"/>
  <c r="AC178" i="3" s="1"/>
  <c r="AC163" i="15"/>
  <c r="AC163" i="3" s="1"/>
  <c r="AC168" i="15"/>
  <c r="AC168" i="3" s="1"/>
  <c r="AC154" i="15"/>
  <c r="AC154" i="3" s="1"/>
  <c r="AC150" i="15"/>
  <c r="AC150" i="3" s="1"/>
  <c r="AC146" i="15"/>
  <c r="AC146" i="3" s="1"/>
  <c r="AC145" i="15"/>
  <c r="AC145" i="3" s="1"/>
  <c r="AC137" i="15"/>
  <c r="AC137" i="3" s="1"/>
  <c r="AC133" i="15"/>
  <c r="AC133" i="3" s="1"/>
  <c r="AC116" i="15"/>
  <c r="AC116" i="3" s="1"/>
  <c r="AC112" i="15"/>
  <c r="AC112" i="3" s="1"/>
  <c r="AC110" i="15"/>
  <c r="AC110" i="3" s="1"/>
  <c r="AC100" i="15"/>
  <c r="AC100" i="3" s="1"/>
  <c r="AC96" i="15"/>
  <c r="AC96" i="3" s="1"/>
  <c r="AC92" i="15"/>
  <c r="AC92" i="3" s="1"/>
  <c r="AC91" i="15"/>
  <c r="AC91" i="3" s="1"/>
  <c r="AC87" i="15"/>
  <c r="AC87" i="3" s="1"/>
  <c r="AC83" i="15"/>
  <c r="AC83" i="3" s="1"/>
  <c r="AC197" i="15"/>
  <c r="AC197" i="3" s="1"/>
  <c r="AC189" i="15"/>
  <c r="AC189" i="3" s="1"/>
  <c r="AC120" i="15"/>
  <c r="AC120" i="3" s="1"/>
  <c r="AC117" i="15"/>
  <c r="AC117" i="3" s="1"/>
  <c r="AC108" i="15"/>
  <c r="AC108" i="3" s="1"/>
  <c r="AC105" i="15"/>
  <c r="AC105" i="3" s="1"/>
  <c r="AC82" i="15"/>
  <c r="AC82" i="3" s="1"/>
  <c r="AC78" i="15"/>
  <c r="AC78" i="3" s="1"/>
  <c r="AC74" i="15"/>
  <c r="AC74" i="3" s="1"/>
  <c r="AC196" i="15"/>
  <c r="AC196" i="3" s="1"/>
  <c r="AC192" i="15"/>
  <c r="AC192" i="3" s="1"/>
  <c r="AC186" i="15"/>
  <c r="AC186" i="3" s="1"/>
  <c r="AC147" i="15"/>
  <c r="AC147" i="3" s="1"/>
  <c r="AC135" i="15"/>
  <c r="AC135" i="3" s="1"/>
  <c r="AC128" i="15"/>
  <c r="AC128" i="3" s="1"/>
  <c r="AC79" i="15"/>
  <c r="AC79" i="3" s="1"/>
  <c r="AC180" i="15"/>
  <c r="AC180" i="3" s="1"/>
  <c r="AC173" i="15"/>
  <c r="AC173" i="3" s="1"/>
  <c r="AC159" i="15"/>
  <c r="AC159" i="3" s="1"/>
  <c r="AC131" i="15"/>
  <c r="AC131" i="3" s="1"/>
  <c r="AC106" i="15"/>
  <c r="AC106" i="3" s="1"/>
  <c r="AC95" i="15"/>
  <c r="AC95" i="3" s="1"/>
  <c r="AC81" i="15"/>
  <c r="AC81" i="3" s="1"/>
  <c r="AC72" i="15"/>
  <c r="AC72" i="3" s="1"/>
  <c r="AC41" i="15"/>
  <c r="AC41" i="3" s="1"/>
  <c r="AC31" i="15"/>
  <c r="AC31" i="3" s="1"/>
  <c r="AC195" i="15"/>
  <c r="AC195" i="3" s="1"/>
  <c r="AC175" i="15"/>
  <c r="AC175" i="3" s="1"/>
  <c r="AC155" i="15"/>
  <c r="AC155" i="3" s="1"/>
  <c r="AC126" i="15"/>
  <c r="AC126" i="3" s="1"/>
  <c r="AC122" i="15"/>
  <c r="AC122" i="3" s="1"/>
  <c r="AC88" i="15"/>
  <c r="AC88" i="3" s="1"/>
  <c r="AC70" i="15"/>
  <c r="AC70" i="3" s="1"/>
  <c r="AC61" i="15"/>
  <c r="AC61" i="3" s="1"/>
  <c r="AC56" i="15"/>
  <c r="AC56" i="3" s="1"/>
  <c r="AC52" i="15"/>
  <c r="AC52" i="3" s="1"/>
  <c r="AC48" i="15"/>
  <c r="AC48" i="3" s="1"/>
  <c r="AC44" i="15"/>
  <c r="AC44" i="3" s="1"/>
  <c r="AC37" i="15"/>
  <c r="AC37" i="3" s="1"/>
  <c r="AC33" i="15"/>
  <c r="AC33" i="3" s="1"/>
  <c r="AC24" i="15"/>
  <c r="AC24" i="3" s="1"/>
  <c r="AC20" i="15"/>
  <c r="AC20" i="3" s="1"/>
  <c r="AC16" i="15"/>
  <c r="AC16" i="3" s="1"/>
  <c r="AC12" i="15"/>
  <c r="AC12" i="3" s="1"/>
  <c r="AC8" i="15"/>
  <c r="AC8" i="3" s="1"/>
  <c r="AC187" i="15"/>
  <c r="AC187" i="3" s="1"/>
  <c r="AC183" i="15"/>
  <c r="AC183" i="3" s="1"/>
  <c r="AC151" i="15"/>
  <c r="AC151" i="3" s="1"/>
  <c r="AC127" i="15"/>
  <c r="AC127" i="3" s="1"/>
  <c r="AC121" i="15"/>
  <c r="AC121" i="3" s="1"/>
  <c r="AC107" i="15"/>
  <c r="AC107" i="3" s="1"/>
  <c r="AC181" i="15"/>
  <c r="AC181" i="3" s="1"/>
  <c r="AC160" i="15"/>
  <c r="AC160" i="3" s="1"/>
  <c r="AC152" i="15"/>
  <c r="AC152" i="3" s="1"/>
  <c r="AC148" i="15"/>
  <c r="AC148" i="3" s="1"/>
  <c r="AC118" i="15"/>
  <c r="AC118" i="3" s="1"/>
  <c r="AC113" i="15"/>
  <c r="AC113" i="3" s="1"/>
  <c r="AC109" i="15"/>
  <c r="AC109" i="3" s="1"/>
  <c r="AC156" i="15"/>
  <c r="AC156" i="3" s="1"/>
  <c r="AC101" i="15"/>
  <c r="AC101" i="3" s="1"/>
  <c r="AC184" i="15"/>
  <c r="AC184" i="3" s="1"/>
  <c r="AC182" i="15"/>
  <c r="AC182" i="3" s="1"/>
  <c r="AC115" i="15"/>
  <c r="AC115" i="3" s="1"/>
  <c r="AC111" i="15"/>
  <c r="AC111" i="3" s="1"/>
  <c r="AC104" i="15"/>
  <c r="AC104" i="3" s="1"/>
  <c r="AC103" i="15"/>
  <c r="AC103" i="3" s="1"/>
  <c r="AC98" i="15"/>
  <c r="AC98" i="3" s="1"/>
  <c r="AC93" i="15"/>
  <c r="AC93" i="3" s="1"/>
  <c r="AC75" i="15"/>
  <c r="AC75" i="3" s="1"/>
  <c r="AC179" i="15"/>
  <c r="AC179" i="3" s="1"/>
  <c r="AC158" i="15"/>
  <c r="AC158" i="3" s="1"/>
  <c r="AC125" i="15"/>
  <c r="AC125" i="3" s="1"/>
  <c r="AC99" i="15"/>
  <c r="AC99" i="3" s="1"/>
  <c r="AC94" i="15"/>
  <c r="AC94" i="3" s="1"/>
  <c r="AC86" i="15"/>
  <c r="AC86" i="3" s="1"/>
  <c r="AC71" i="15"/>
  <c r="AC71" i="3" s="1"/>
  <c r="AC62" i="15"/>
  <c r="AC62" i="3" s="1"/>
  <c r="AC58" i="15"/>
  <c r="AC58" i="3" s="1"/>
  <c r="AC54" i="15"/>
  <c r="AC54" i="3" s="1"/>
  <c r="AC46" i="15"/>
  <c r="AC46" i="3" s="1"/>
  <c r="AC36" i="15"/>
  <c r="AC36" i="3" s="1"/>
  <c r="AC25" i="15"/>
  <c r="AC25" i="3" s="1"/>
  <c r="AC19" i="15"/>
  <c r="AC19" i="3" s="1"/>
  <c r="AC14" i="15"/>
  <c r="AC14" i="3" s="1"/>
  <c r="AC9" i="15"/>
  <c r="AC9" i="3" s="1"/>
  <c r="AC80" i="15"/>
  <c r="AC80" i="3" s="1"/>
  <c r="AC69" i="15"/>
  <c r="AC69" i="3" s="1"/>
  <c r="AC64" i="15"/>
  <c r="AC64" i="3" s="1"/>
  <c r="AC40" i="15"/>
  <c r="AC40" i="3" s="1"/>
  <c r="AC63" i="15"/>
  <c r="AC63" i="3" s="1"/>
  <c r="AC45" i="15"/>
  <c r="AC45" i="3" s="1"/>
  <c r="AC35" i="15"/>
  <c r="AC35" i="3" s="1"/>
  <c r="AC23" i="15"/>
  <c r="AC23" i="3" s="1"/>
  <c r="AC18" i="15"/>
  <c r="AC18" i="3" s="1"/>
  <c r="AC13" i="15"/>
  <c r="AC13" i="3" s="1"/>
  <c r="AC7" i="15"/>
  <c r="AC7" i="3" s="1"/>
  <c r="AC30" i="15"/>
  <c r="AC30" i="3" s="1"/>
  <c r="AC174" i="15"/>
  <c r="AC174" i="3" s="1"/>
  <c r="AC90" i="15"/>
  <c r="AC90" i="3" s="1"/>
  <c r="AC85" i="15"/>
  <c r="AC85" i="3" s="1"/>
  <c r="AC73" i="15"/>
  <c r="AC73" i="3" s="1"/>
  <c r="AC68" i="15"/>
  <c r="AC68" i="3" s="1"/>
  <c r="AC60" i="15"/>
  <c r="AC60" i="3" s="1"/>
  <c r="AC50" i="15"/>
  <c r="AC50" i="3" s="1"/>
  <c r="AC172" i="15"/>
  <c r="AC172" i="3" s="1"/>
  <c r="AC149" i="15"/>
  <c r="AC149" i="3" s="1"/>
  <c r="AC119" i="15"/>
  <c r="AC119" i="3" s="1"/>
  <c r="AC76" i="15"/>
  <c r="AC76" i="3" s="1"/>
  <c r="AC59" i="15"/>
  <c r="AC59" i="3" s="1"/>
  <c r="AC49" i="15"/>
  <c r="AC49" i="3" s="1"/>
  <c r="AC43" i="15"/>
  <c r="AC43" i="3" s="1"/>
  <c r="AC39" i="15"/>
  <c r="AC39" i="3" s="1"/>
  <c r="AC34" i="15"/>
  <c r="AC34" i="3" s="1"/>
  <c r="AC27" i="15"/>
  <c r="AC27" i="3" s="1"/>
  <c r="AC22" i="15"/>
  <c r="AC22" i="3" s="1"/>
  <c r="AC17" i="15"/>
  <c r="AC17" i="3" s="1"/>
  <c r="AC11" i="15"/>
  <c r="AC11" i="3" s="1"/>
  <c r="AC6" i="15"/>
  <c r="AC6" i="3" s="1"/>
  <c r="AC124" i="15"/>
  <c r="AC124" i="3" s="1"/>
  <c r="AC77" i="15"/>
  <c r="AC77" i="3" s="1"/>
  <c r="AC66" i="15"/>
  <c r="AC66" i="3" s="1"/>
  <c r="AC53" i="15"/>
  <c r="AC53" i="3" s="1"/>
  <c r="AC51" i="15"/>
  <c r="AC51" i="3" s="1"/>
  <c r="AC29" i="15"/>
  <c r="AC29" i="3" s="1"/>
  <c r="AC102" i="15"/>
  <c r="AC102" i="3" s="1"/>
  <c r="AC97" i="15"/>
  <c r="AC97" i="3" s="1"/>
  <c r="AC89" i="15"/>
  <c r="AC89" i="3" s="1"/>
  <c r="AC84" i="15"/>
  <c r="AC84" i="3" s="1"/>
  <c r="AC57" i="15"/>
  <c r="AC57" i="3" s="1"/>
  <c r="AC47" i="15"/>
  <c r="AC47" i="3" s="1"/>
  <c r="AC42" i="15"/>
  <c r="AC42" i="3" s="1"/>
  <c r="AC38" i="15"/>
  <c r="AC38" i="3" s="1"/>
  <c r="AC32" i="15"/>
  <c r="AC32" i="3" s="1"/>
  <c r="AC26" i="15"/>
  <c r="AC26" i="3" s="1"/>
  <c r="AC21" i="15"/>
  <c r="AC21" i="3" s="1"/>
  <c r="AC15" i="15"/>
  <c r="AC15" i="3" s="1"/>
  <c r="AC10" i="15"/>
  <c r="AC10" i="3" s="1"/>
  <c r="AC129" i="15"/>
  <c r="AC129" i="3" s="1"/>
  <c r="AC67" i="15"/>
  <c r="AC67" i="3" s="1"/>
  <c r="AC65" i="15"/>
  <c r="AC65" i="3" s="1"/>
  <c r="AC55" i="15"/>
  <c r="AC55" i="3" s="1"/>
  <c r="AC28" i="15"/>
  <c r="AC28" i="3" s="1"/>
  <c r="G104" i="3"/>
  <c r="G107" i="15" a="1"/>
  <c r="G107" i="15" s="1"/>
  <c r="G107" i="3" s="1"/>
  <c r="G106" i="15" a="1"/>
  <c r="G106" i="15" s="1"/>
  <c r="G106" i="3" s="1"/>
  <c r="K70" i="3"/>
  <c r="F107" i="15" a="1"/>
  <c r="F107" i="15" s="1"/>
  <c r="F107" i="3" s="1"/>
  <c r="W52" i="15" a="1"/>
  <c r="W52" i="15" s="1"/>
  <c r="W52" i="3" s="1"/>
  <c r="G127" i="3"/>
  <c r="G128" i="15"/>
  <c r="J164" i="15"/>
  <c r="J164" i="3" s="1"/>
  <c r="J160" i="15"/>
  <c r="J160" i="3" s="1"/>
  <c r="I69" i="3"/>
  <c r="J183" i="15"/>
  <c r="J183" i="3" s="1"/>
  <c r="J181" i="15"/>
  <c r="J181" i="3" s="1"/>
  <c r="J185" i="15"/>
  <c r="J185" i="3" s="1"/>
  <c r="J166" i="15"/>
  <c r="J166" i="3" s="1"/>
  <c r="J187" i="15"/>
  <c r="J187" i="3" s="1"/>
  <c r="J165" i="15"/>
  <c r="J165" i="3" s="1"/>
  <c r="J184" i="15"/>
  <c r="J184" i="3" s="1"/>
  <c r="J182" i="15"/>
  <c r="J182" i="3" s="1"/>
  <c r="J162" i="15"/>
  <c r="J162" i="3" s="1"/>
  <c r="J161" i="15"/>
  <c r="J161" i="3" s="1"/>
  <c r="J159" i="15"/>
  <c r="J159" i="3" s="1"/>
  <c r="J163" i="15"/>
  <c r="J163" i="3" s="1"/>
  <c r="J180" i="15"/>
  <c r="J180" i="3" s="1"/>
  <c r="J186" i="15"/>
  <c r="J186" i="3" s="1"/>
  <c r="G157" i="15"/>
  <c r="I68" i="3"/>
  <c r="F157" i="15"/>
  <c r="F157" i="3" s="1"/>
  <c r="F178" i="15"/>
  <c r="F178" i="3" s="1"/>
  <c r="F69" i="3"/>
  <c r="E106" i="15"/>
  <c r="E106" i="3" s="1"/>
  <c r="J107" i="3"/>
  <c r="G160" i="15"/>
  <c r="G159" i="3"/>
  <c r="F150" i="3"/>
  <c r="H150" i="15"/>
  <c r="H150" i="3" s="1"/>
  <c r="I140" i="15" a="1"/>
  <c r="I140" i="15" s="1"/>
  <c r="I140" i="3" s="1"/>
  <c r="E69" i="3"/>
  <c r="F147" i="15"/>
  <c r="F147" i="3" s="1"/>
  <c r="J179" i="15"/>
  <c r="J179" i="3" s="1"/>
  <c r="F168" i="15"/>
  <c r="F168" i="3" s="1"/>
  <c r="G147" i="15"/>
  <c r="G147" i="3" s="1"/>
  <c r="H147" i="15"/>
  <c r="H147" i="3" s="1"/>
  <c r="H83" i="15" a="1"/>
  <c r="H83" i="15" s="1"/>
  <c r="H83" i="3" s="1"/>
  <c r="U52" i="15"/>
  <c r="U52" i="3" s="1"/>
  <c r="V51" i="15"/>
  <c r="V51" i="3" s="1"/>
  <c r="F179" i="15"/>
  <c r="F179" i="3" s="1"/>
  <c r="J158" i="15"/>
  <c r="J158" i="3" s="1"/>
  <c r="F158" i="15"/>
  <c r="F158" i="3" s="1"/>
  <c r="L83" i="15" a="1"/>
  <c r="L83" i="15" s="1"/>
  <c r="L83" i="3" s="1"/>
  <c r="G158" i="15"/>
  <c r="G158" i="3" s="1"/>
  <c r="L68" i="3"/>
  <c r="H77" i="15"/>
  <c r="H77" i="3" s="1"/>
  <c r="E76" i="15"/>
  <c r="F70" i="3"/>
  <c r="E107" i="15"/>
  <c r="E107" i="3" s="1"/>
  <c r="F171" i="3"/>
  <c r="H171" i="15"/>
  <c r="H171" i="3" s="1"/>
  <c r="I141" i="15" a="1"/>
  <c r="I141" i="15" s="1"/>
  <c r="I141" i="3" s="1"/>
  <c r="I144" i="15" a="1"/>
  <c r="I144" i="15" s="1"/>
  <c r="I144" i="3" s="1"/>
  <c r="E73" i="3"/>
  <c r="X51" i="15"/>
  <c r="X51" i="3" s="1"/>
  <c r="D69" i="3"/>
  <c r="F77" i="15"/>
  <c r="F77" i="3" s="1"/>
  <c r="F182" i="15"/>
  <c r="F182" i="3" s="1"/>
  <c r="F161" i="3"/>
  <c r="I143" i="15" a="1"/>
  <c r="I143" i="15" s="1"/>
  <c r="I143" i="3" s="1"/>
  <c r="I138" i="15" a="1"/>
  <c r="I138" i="15" s="1"/>
  <c r="I138" i="3" s="1"/>
  <c r="A2" i="15"/>
  <c r="B23" i="8"/>
  <c r="A2" i="3"/>
  <c r="X2" i="3" s="1"/>
  <c r="D1" i="2"/>
  <c r="AA1" i="2" s="1"/>
  <c r="AA2" i="2"/>
  <c r="I73" i="2"/>
  <c r="G178" i="12"/>
  <c r="I68" i="2"/>
  <c r="F178" i="12"/>
  <c r="F178" i="2" s="1"/>
  <c r="F157" i="12"/>
  <c r="F157" i="2" s="1"/>
  <c r="G159" i="2"/>
  <c r="G160" i="12"/>
  <c r="G180" i="2"/>
  <c r="G181" i="12"/>
  <c r="J63" i="2"/>
  <c r="J72" i="12" a="1"/>
  <c r="J72" i="12" s="1"/>
  <c r="J72" i="2" s="1"/>
  <c r="K58" i="2"/>
  <c r="K67" i="12" a="1"/>
  <c r="K67" i="12" s="1"/>
  <c r="K67" i="2" s="1"/>
  <c r="L68" i="2"/>
  <c r="E76" i="12"/>
  <c r="H77" i="12"/>
  <c r="H77" i="2" s="1"/>
  <c r="G69" i="2"/>
  <c r="G104" i="12"/>
  <c r="I106" i="12" a="1"/>
  <c r="I106" i="12" s="1"/>
  <c r="I106" i="2" s="1"/>
  <c r="G71" i="12"/>
  <c r="H106" i="12" a="1"/>
  <c r="H106" i="12" s="1"/>
  <c r="H106" i="2" s="1"/>
  <c r="V52" i="12" a="1"/>
  <c r="V52" i="12" s="1"/>
  <c r="V52" i="2" s="1"/>
  <c r="H173" i="12"/>
  <c r="H173" i="2" s="1"/>
  <c r="M117" i="12"/>
  <c r="J68" i="2"/>
  <c r="AC196" i="12"/>
  <c r="AC196" i="2" s="1"/>
  <c r="AC192" i="12"/>
  <c r="AC192" i="2" s="1"/>
  <c r="AC189" i="12"/>
  <c r="AC189" i="2" s="1"/>
  <c r="AC185" i="12"/>
  <c r="AC185" i="2" s="1"/>
  <c r="AC181" i="12"/>
  <c r="AC181" i="2" s="1"/>
  <c r="AC173" i="12"/>
  <c r="AC173" i="2" s="1"/>
  <c r="AC148" i="12"/>
  <c r="AC148" i="2" s="1"/>
  <c r="AC195" i="12"/>
  <c r="AC195" i="2" s="1"/>
  <c r="AC176" i="12"/>
  <c r="AC176" i="2" s="1"/>
  <c r="AC166" i="12"/>
  <c r="AC166" i="2" s="1"/>
  <c r="AC162" i="12"/>
  <c r="AC162" i="2" s="1"/>
  <c r="AC151" i="12"/>
  <c r="AC151" i="2" s="1"/>
  <c r="AC190" i="12"/>
  <c r="AC190" i="2" s="1"/>
  <c r="AC184" i="12"/>
  <c r="AC184" i="2" s="1"/>
  <c r="AC180" i="12"/>
  <c r="AC180" i="2" s="1"/>
  <c r="AC179" i="12"/>
  <c r="AC179" i="2" s="1"/>
  <c r="AC175" i="12"/>
  <c r="AC175" i="2" s="1"/>
  <c r="AC150" i="12"/>
  <c r="AC150" i="2" s="1"/>
  <c r="AC147" i="12"/>
  <c r="AC147" i="2" s="1"/>
  <c r="AC194" i="12"/>
  <c r="AC194" i="2" s="1"/>
  <c r="AC172" i="12"/>
  <c r="AC172" i="2" s="1"/>
  <c r="AC170" i="12"/>
  <c r="AC170" i="2" s="1"/>
  <c r="AC169" i="12"/>
  <c r="AC169" i="2" s="1"/>
  <c r="AC157" i="12"/>
  <c r="AC157" i="2" s="1"/>
  <c r="AC128" i="12"/>
  <c r="AC128" i="2" s="1"/>
  <c r="AC126" i="12"/>
  <c r="AC126" i="2" s="1"/>
  <c r="AC113" i="12"/>
  <c r="AC113" i="2" s="1"/>
  <c r="AC101" i="12"/>
  <c r="AC101" i="2" s="1"/>
  <c r="AC97" i="12"/>
  <c r="AC97" i="2" s="1"/>
  <c r="AC93" i="12"/>
  <c r="AC93" i="2" s="1"/>
  <c r="AC88" i="12"/>
  <c r="AC88" i="2" s="1"/>
  <c r="AC84" i="12"/>
  <c r="AC84" i="2" s="1"/>
  <c r="AC70" i="12"/>
  <c r="AC70" i="2" s="1"/>
  <c r="AC191" i="12"/>
  <c r="AC191" i="2" s="1"/>
  <c r="AC178" i="12"/>
  <c r="AC178" i="2" s="1"/>
  <c r="AC177" i="12"/>
  <c r="AC177" i="2" s="1"/>
  <c r="AC168" i="12"/>
  <c r="AC168" i="2" s="1"/>
  <c r="AC165" i="12"/>
  <c r="AC165" i="2" s="1"/>
  <c r="AC133" i="12"/>
  <c r="AC133" i="2" s="1"/>
  <c r="AC130" i="12"/>
  <c r="AC130" i="2" s="1"/>
  <c r="AC198" i="12"/>
  <c r="AC198" i="2" s="1"/>
  <c r="AC161" i="12"/>
  <c r="AC161" i="2" s="1"/>
  <c r="AC137" i="12"/>
  <c r="AC137" i="2" s="1"/>
  <c r="AC132" i="12"/>
  <c r="AC132" i="2" s="1"/>
  <c r="AC129" i="12"/>
  <c r="AC129" i="2" s="1"/>
  <c r="AC127" i="12"/>
  <c r="AC127" i="2" s="1"/>
  <c r="AC124" i="12"/>
  <c r="AC124" i="2" s="1"/>
  <c r="AC122" i="12"/>
  <c r="AC122" i="2" s="1"/>
  <c r="AC117" i="12"/>
  <c r="AC117" i="2" s="1"/>
  <c r="AC111" i="12"/>
  <c r="AC111" i="2" s="1"/>
  <c r="AC106" i="12"/>
  <c r="AC106" i="2" s="1"/>
  <c r="AC103" i="12"/>
  <c r="AC103" i="2" s="1"/>
  <c r="AC99" i="12"/>
  <c r="AC99" i="2" s="1"/>
  <c r="AC95" i="12"/>
  <c r="AC95" i="2" s="1"/>
  <c r="AC199" i="12"/>
  <c r="AC199" i="2" s="1"/>
  <c r="AC186" i="12"/>
  <c r="AC186" i="2" s="1"/>
  <c r="AC171" i="12"/>
  <c r="AC171" i="2" s="1"/>
  <c r="AC159" i="12"/>
  <c r="AC159" i="2" s="1"/>
  <c r="AC125" i="12"/>
  <c r="AC125" i="2" s="1"/>
  <c r="AC121" i="12"/>
  <c r="AC121" i="2" s="1"/>
  <c r="AC102" i="12"/>
  <c r="AC102" i="2" s="1"/>
  <c r="AC89" i="12"/>
  <c r="AC89" i="2" s="1"/>
  <c r="AC74" i="12"/>
  <c r="AC74" i="2" s="1"/>
  <c r="AC29" i="12"/>
  <c r="AC29" i="2" s="1"/>
  <c r="AC183" i="12"/>
  <c r="AC183" i="2" s="1"/>
  <c r="AC174" i="12"/>
  <c r="AC174" i="2" s="1"/>
  <c r="AC156" i="12"/>
  <c r="AC156" i="2" s="1"/>
  <c r="AC154" i="12"/>
  <c r="AC154" i="2" s="1"/>
  <c r="AC139" i="12"/>
  <c r="AC139" i="2" s="1"/>
  <c r="AC138" i="12"/>
  <c r="AC138" i="2" s="1"/>
  <c r="AC107" i="12"/>
  <c r="AC107" i="2" s="1"/>
  <c r="AC87" i="12"/>
  <c r="AC87" i="2" s="1"/>
  <c r="AC77" i="12"/>
  <c r="AC77" i="2" s="1"/>
  <c r="AC73" i="12"/>
  <c r="AC73" i="2" s="1"/>
  <c r="AC69" i="12"/>
  <c r="AC69" i="2" s="1"/>
  <c r="AC62" i="12"/>
  <c r="AC62" i="2" s="1"/>
  <c r="AC57" i="12"/>
  <c r="AC57" i="2" s="1"/>
  <c r="AC51" i="12"/>
  <c r="AC51" i="2" s="1"/>
  <c r="AC197" i="12"/>
  <c r="AC197" i="2" s="1"/>
  <c r="AC163" i="12"/>
  <c r="AC163" i="2" s="1"/>
  <c r="AC141" i="12"/>
  <c r="AC141" i="2" s="1"/>
  <c r="AC140" i="12"/>
  <c r="AC140" i="2" s="1"/>
  <c r="AC187" i="12"/>
  <c r="AC187" i="2" s="1"/>
  <c r="AC160" i="12"/>
  <c r="AC160" i="2" s="1"/>
  <c r="AC149" i="12"/>
  <c r="AC149" i="2" s="1"/>
  <c r="AC146" i="12"/>
  <c r="AC146" i="2" s="1"/>
  <c r="AC143" i="12"/>
  <c r="AC143" i="2" s="1"/>
  <c r="AC142" i="12"/>
  <c r="AC142" i="2" s="1"/>
  <c r="AC134" i="12"/>
  <c r="AC134" i="2" s="1"/>
  <c r="AC152" i="12"/>
  <c r="AC152" i="2" s="1"/>
  <c r="AC144" i="12"/>
  <c r="AC144" i="2" s="1"/>
  <c r="AC120" i="12"/>
  <c r="AC120" i="2" s="1"/>
  <c r="AC193" i="12"/>
  <c r="AC193" i="2" s="1"/>
  <c r="AC164" i="12"/>
  <c r="AC164" i="2" s="1"/>
  <c r="AC155" i="12"/>
  <c r="AC155" i="2" s="1"/>
  <c r="AC182" i="12"/>
  <c r="AC182" i="2" s="1"/>
  <c r="AC167" i="12"/>
  <c r="AC167" i="2" s="1"/>
  <c r="AC131" i="12"/>
  <c r="AC131" i="2" s="1"/>
  <c r="AC105" i="12"/>
  <c r="AC105" i="2" s="1"/>
  <c r="AC104" i="12"/>
  <c r="AC104" i="2" s="1"/>
  <c r="AC98" i="12"/>
  <c r="AC98" i="2" s="1"/>
  <c r="AC78" i="12"/>
  <c r="AC78" i="2" s="1"/>
  <c r="AC76" i="12"/>
  <c r="AC76" i="2" s="1"/>
  <c r="AC65" i="12"/>
  <c r="AC65" i="2" s="1"/>
  <c r="AC188" i="12"/>
  <c r="AC188" i="2" s="1"/>
  <c r="AC158" i="12"/>
  <c r="AC158" i="2" s="1"/>
  <c r="AC153" i="12"/>
  <c r="AC153" i="2" s="1"/>
  <c r="AC145" i="12"/>
  <c r="AC145" i="2" s="1"/>
  <c r="AC136" i="12"/>
  <c r="AC136" i="2" s="1"/>
  <c r="AC112" i="12"/>
  <c r="AC112" i="2" s="1"/>
  <c r="AC109" i="12"/>
  <c r="AC109" i="2" s="1"/>
  <c r="AC90" i="12"/>
  <c r="AC90" i="2" s="1"/>
  <c r="AC79" i="12"/>
  <c r="AC79" i="2" s="1"/>
  <c r="AC71" i="12"/>
  <c r="AC71" i="2" s="1"/>
  <c r="AC61" i="12"/>
  <c r="AC61" i="2" s="1"/>
  <c r="AC53" i="12"/>
  <c r="AC53" i="2" s="1"/>
  <c r="AC37" i="12"/>
  <c r="AC37" i="2" s="1"/>
  <c r="AC26" i="12"/>
  <c r="AC26" i="2" s="1"/>
  <c r="AC17" i="12"/>
  <c r="AC17" i="2" s="1"/>
  <c r="AC8" i="12"/>
  <c r="AC8" i="2" s="1"/>
  <c r="AC35" i="12"/>
  <c r="AC35" i="2" s="1"/>
  <c r="AC20" i="12"/>
  <c r="AC20" i="2" s="1"/>
  <c r="AC11" i="12"/>
  <c r="AC11" i="2" s="1"/>
  <c r="AC6" i="12"/>
  <c r="AC6" i="2" s="1"/>
  <c r="AC96" i="12"/>
  <c r="AC96" i="2" s="1"/>
  <c r="AC49" i="12"/>
  <c r="AC49" i="2" s="1"/>
  <c r="AC44" i="12"/>
  <c r="AC44" i="2" s="1"/>
  <c r="AC40" i="12"/>
  <c r="AC40" i="2" s="1"/>
  <c r="AC32" i="12"/>
  <c r="AC32" i="2" s="1"/>
  <c r="AC21" i="12"/>
  <c r="AC21" i="2" s="1"/>
  <c r="AC12" i="12"/>
  <c r="AC12" i="2" s="1"/>
  <c r="AC43" i="12"/>
  <c r="AC43" i="2" s="1"/>
  <c r="AC119" i="12"/>
  <c r="AC119" i="2" s="1"/>
  <c r="AC115" i="12"/>
  <c r="AC115" i="2" s="1"/>
  <c r="AC94" i="12"/>
  <c r="AC94" i="2" s="1"/>
  <c r="AC68" i="12"/>
  <c r="AC68" i="2" s="1"/>
  <c r="AC58" i="12"/>
  <c r="AC58" i="2" s="1"/>
  <c r="AC48" i="12"/>
  <c r="AC48" i="2" s="1"/>
  <c r="AC36" i="12"/>
  <c r="AC36" i="2" s="1"/>
  <c r="AC28" i="12"/>
  <c r="AC28" i="2" s="1"/>
  <c r="AC25" i="12"/>
  <c r="AC25" i="2" s="1"/>
  <c r="AC16" i="12"/>
  <c r="AC16" i="2" s="1"/>
  <c r="AC7" i="12"/>
  <c r="AC7" i="2" s="1"/>
  <c r="AC123" i="12"/>
  <c r="AC123" i="2" s="1"/>
  <c r="AC92" i="12"/>
  <c r="AC92" i="2" s="1"/>
  <c r="AC91" i="12"/>
  <c r="AC91" i="2" s="1"/>
  <c r="AC85" i="12"/>
  <c r="AC85" i="2" s="1"/>
  <c r="AC80" i="12"/>
  <c r="AC80" i="2" s="1"/>
  <c r="AC75" i="12"/>
  <c r="AC75" i="2" s="1"/>
  <c r="AC72" i="12"/>
  <c r="AC72" i="2" s="1"/>
  <c r="AC67" i="12"/>
  <c r="AC67" i="2" s="1"/>
  <c r="AC63" i="12"/>
  <c r="AC63" i="2" s="1"/>
  <c r="AC54" i="12"/>
  <c r="AC54" i="2" s="1"/>
  <c r="AC55" i="12"/>
  <c r="AC55" i="2" s="1"/>
  <c r="AC47" i="12"/>
  <c r="AC47" i="2" s="1"/>
  <c r="AC42" i="12"/>
  <c r="AC42" i="2" s="1"/>
  <c r="AC39" i="12"/>
  <c r="AC39" i="2" s="1"/>
  <c r="AC24" i="12"/>
  <c r="AC24" i="2" s="1"/>
  <c r="AC15" i="12"/>
  <c r="AC15" i="2" s="1"/>
  <c r="AC10" i="12"/>
  <c r="AC10" i="2" s="1"/>
  <c r="AC114" i="12"/>
  <c r="AC114" i="2" s="1"/>
  <c r="AC110" i="12"/>
  <c r="AC110" i="2" s="1"/>
  <c r="AC108" i="12"/>
  <c r="AC108" i="2" s="1"/>
  <c r="AC86" i="12"/>
  <c r="AC86" i="2" s="1"/>
  <c r="AC81" i="12"/>
  <c r="AC81" i="2" s="1"/>
  <c r="AC66" i="12"/>
  <c r="AC66" i="2" s="1"/>
  <c r="AC64" i="12"/>
  <c r="AC64" i="2" s="1"/>
  <c r="AC46" i="12"/>
  <c r="AC46" i="2" s="1"/>
  <c r="AC34" i="12"/>
  <c r="AC34" i="2" s="1"/>
  <c r="AC31" i="12"/>
  <c r="AC31" i="2" s="1"/>
  <c r="AC19" i="12"/>
  <c r="AC19" i="2" s="1"/>
  <c r="AC14" i="12"/>
  <c r="AC14" i="2" s="1"/>
  <c r="AC118" i="12"/>
  <c r="AC118" i="2" s="1"/>
  <c r="AC100" i="12"/>
  <c r="AC100" i="2" s="1"/>
  <c r="AC83" i="12"/>
  <c r="AC83" i="2" s="1"/>
  <c r="AC56" i="12"/>
  <c r="AC56" i="2" s="1"/>
  <c r="AC38" i="12"/>
  <c r="AC38" i="2" s="1"/>
  <c r="AC23" i="12"/>
  <c r="AC23" i="2" s="1"/>
  <c r="AC18" i="12"/>
  <c r="AC18" i="2" s="1"/>
  <c r="AC9" i="12"/>
  <c r="AC9" i="2" s="1"/>
  <c r="AC135" i="12"/>
  <c r="AC135" i="2" s="1"/>
  <c r="AC116" i="12"/>
  <c r="AC116" i="2" s="1"/>
  <c r="AC82" i="12"/>
  <c r="AC82" i="2" s="1"/>
  <c r="AC60" i="12"/>
  <c r="AC60" i="2" s="1"/>
  <c r="AC59" i="12"/>
  <c r="AC59" i="2" s="1"/>
  <c r="AC52" i="12"/>
  <c r="AC52" i="2" s="1"/>
  <c r="AC50" i="12"/>
  <c r="AC50" i="2" s="1"/>
  <c r="AC45" i="12"/>
  <c r="AC45" i="2" s="1"/>
  <c r="AC41" i="12"/>
  <c r="AC41" i="2" s="1"/>
  <c r="AC33" i="12"/>
  <c r="AC33" i="2" s="1"/>
  <c r="AC30" i="12"/>
  <c r="AC30" i="2" s="1"/>
  <c r="AC27" i="12"/>
  <c r="AC27" i="2" s="1"/>
  <c r="AC22" i="12"/>
  <c r="AC22" i="2" s="1"/>
  <c r="AC13" i="12"/>
  <c r="AC13" i="2" s="1"/>
  <c r="F163" i="2"/>
  <c r="F184" i="12"/>
  <c r="F184" i="2" s="1"/>
  <c r="K105" i="2"/>
  <c r="K110" i="12"/>
  <c r="K110" i="2" s="1"/>
  <c r="F132" i="2"/>
  <c r="F133" i="12"/>
  <c r="G127" i="2"/>
  <c r="G128" i="12"/>
  <c r="J184" i="12"/>
  <c r="J184" i="2" s="1"/>
  <c r="J180" i="12"/>
  <c r="J180" i="2" s="1"/>
  <c r="J165" i="12"/>
  <c r="J165" i="2" s="1"/>
  <c r="J161" i="12"/>
  <c r="J161" i="2" s="1"/>
  <c r="G157" i="12"/>
  <c r="J187" i="12"/>
  <c r="J187" i="2" s="1"/>
  <c r="J183" i="12"/>
  <c r="J183" i="2" s="1"/>
  <c r="J164" i="12"/>
  <c r="J164" i="2" s="1"/>
  <c r="I69" i="2"/>
  <c r="J186" i="12"/>
  <c r="J186" i="2" s="1"/>
  <c r="J185" i="12"/>
  <c r="J185" i="2" s="1"/>
  <c r="J163" i="12"/>
  <c r="J163" i="2" s="1"/>
  <c r="J162" i="12"/>
  <c r="J162" i="2" s="1"/>
  <c r="J182" i="12"/>
  <c r="J182" i="2" s="1"/>
  <c r="J181" i="12"/>
  <c r="J181" i="2" s="1"/>
  <c r="J159" i="12"/>
  <c r="J159" i="2" s="1"/>
  <c r="J166" i="12"/>
  <c r="J166" i="2" s="1"/>
  <c r="J160" i="12"/>
  <c r="J160" i="2" s="1"/>
  <c r="K63" i="2"/>
  <c r="K72" i="12" a="1"/>
  <c r="K72" i="12" s="1"/>
  <c r="K72" i="2" s="1"/>
  <c r="J111" i="12"/>
  <c r="H170" i="2"/>
  <c r="H169" i="12"/>
  <c r="H169" i="2" s="1"/>
  <c r="G138" i="2"/>
  <c r="G139" i="12"/>
  <c r="F121" i="2"/>
  <c r="F164" i="12"/>
  <c r="F142" i="12"/>
  <c r="F142" i="2" s="1"/>
  <c r="F122" i="12"/>
  <c r="H121" i="12"/>
  <c r="H121" i="2" s="1"/>
  <c r="F153" i="12"/>
  <c r="F153" i="2" s="1"/>
  <c r="F174" i="12"/>
  <c r="L72" i="12" a="1"/>
  <c r="L72" i="12" s="1"/>
  <c r="L72" i="2" s="1"/>
  <c r="L63" i="2"/>
  <c r="F69" i="2"/>
  <c r="E106" i="12"/>
  <c r="E106" i="2" s="1"/>
  <c r="F106" i="12" a="1"/>
  <c r="F106" i="12" s="1"/>
  <c r="F106" i="2" s="1"/>
  <c r="K69" i="2"/>
  <c r="H172" i="12"/>
  <c r="H172" i="2" s="1"/>
  <c r="J58" i="2"/>
  <c r="J67" i="12" a="1"/>
  <c r="J67" i="12" s="1"/>
  <c r="J67" i="2" s="1"/>
  <c r="G116" i="12"/>
  <c r="J179" i="12"/>
  <c r="J179" i="2" s="1"/>
  <c r="H147" i="12"/>
  <c r="H147" i="2" s="1"/>
  <c r="G147" i="12"/>
  <c r="G147" i="2" s="1"/>
  <c r="F168" i="12"/>
  <c r="F168" i="2" s="1"/>
  <c r="F158" i="12"/>
  <c r="F158" i="2" s="1"/>
  <c r="F179" i="12"/>
  <c r="F179" i="2" s="1"/>
  <c r="H83" i="12" a="1"/>
  <c r="H83" i="12" s="1"/>
  <c r="H83" i="2" s="1"/>
  <c r="F147" i="12"/>
  <c r="F147" i="2" s="1"/>
  <c r="J158" i="12"/>
  <c r="J158" i="2" s="1"/>
  <c r="G158" i="12"/>
  <c r="G158" i="2" s="1"/>
  <c r="E69" i="2"/>
  <c r="L83" i="12" a="1"/>
  <c r="L83" i="12" s="1"/>
  <c r="L83" i="2" s="1"/>
  <c r="V51" i="12"/>
  <c r="V51" i="2" s="1"/>
  <c r="U52" i="12"/>
  <c r="U52" i="2" s="1"/>
  <c r="M122" i="12"/>
  <c r="M122" i="2" s="1"/>
  <c r="M118" i="2"/>
  <c r="E70" i="2"/>
  <c r="W51" i="12"/>
  <c r="W51" i="2" s="1"/>
  <c r="H150" i="12"/>
  <c r="H150" i="2" s="1"/>
  <c r="H153" i="12"/>
  <c r="H153" i="2" s="1"/>
  <c r="H69" i="2"/>
  <c r="H152" i="12"/>
  <c r="H152" i="2" s="1"/>
  <c r="H151" i="12"/>
  <c r="H151" i="2" s="1"/>
  <c r="H149" i="12"/>
  <c r="F111" i="12"/>
  <c r="F111" i="2" s="1"/>
  <c r="G72" i="2"/>
  <c r="I121" i="12"/>
  <c r="I121" i="2" s="1"/>
  <c r="L111" i="12"/>
  <c r="L111" i="2" s="1"/>
  <c r="I107" i="12" a="1"/>
  <c r="I107" i="12" s="1"/>
  <c r="I107" i="2" s="1"/>
  <c r="G70" i="2"/>
  <c r="H107" i="12" a="1"/>
  <c r="H107" i="12" s="1"/>
  <c r="H107" i="2" s="1"/>
  <c r="W52" i="12" a="1"/>
  <c r="W52" i="12" s="1"/>
  <c r="W52" i="2" s="1"/>
  <c r="A2" i="12"/>
  <c r="A2" i="2"/>
  <c r="X2" i="2" s="1"/>
  <c r="B22" i="8"/>
  <c r="AA2" i="1"/>
  <c r="D1" i="1"/>
  <c r="AA1" i="1" s="1"/>
  <c r="D64" i="1"/>
  <c r="D73" i="9"/>
  <c r="D73" i="1" s="1"/>
  <c r="G70" i="1"/>
  <c r="M107" i="9"/>
  <c r="M107" i="1" s="1"/>
  <c r="I107" i="9" a="1"/>
  <c r="I107" i="9" s="1"/>
  <c r="I107" i="1" s="1"/>
  <c r="H107" i="9" a="1"/>
  <c r="H107" i="9" s="1"/>
  <c r="H107" i="1" s="1"/>
  <c r="G116" i="9"/>
  <c r="G160" i="9"/>
  <c r="G159" i="1"/>
  <c r="L63" i="1"/>
  <c r="L72" i="9" a="1"/>
  <c r="L72" i="9" s="1"/>
  <c r="L72" i="1" s="1"/>
  <c r="F158" i="9"/>
  <c r="F158" i="1" s="1"/>
  <c r="F147" i="9"/>
  <c r="F147" i="1" s="1"/>
  <c r="F168" i="9"/>
  <c r="F168" i="1" s="1"/>
  <c r="E69" i="1"/>
  <c r="J158" i="9"/>
  <c r="J158" i="1" s="1"/>
  <c r="L83" i="9" a="1"/>
  <c r="L83" i="9" s="1"/>
  <c r="L83" i="1" s="1"/>
  <c r="G158" i="9"/>
  <c r="G158" i="1" s="1"/>
  <c r="H147" i="9"/>
  <c r="H147" i="1" s="1"/>
  <c r="G147" i="9"/>
  <c r="G147" i="1" s="1"/>
  <c r="F179" i="9"/>
  <c r="F179" i="1" s="1"/>
  <c r="H83" i="9" a="1"/>
  <c r="H83" i="9" s="1"/>
  <c r="H83" i="1" s="1"/>
  <c r="U52" i="9"/>
  <c r="U52" i="1" s="1"/>
  <c r="V51" i="9"/>
  <c r="V51" i="1" s="1"/>
  <c r="J179" i="9"/>
  <c r="J179" i="1" s="1"/>
  <c r="J63" i="1"/>
  <c r="J72" i="9" a="1"/>
  <c r="J72" i="9" s="1"/>
  <c r="J72" i="1" s="1"/>
  <c r="L68" i="1"/>
  <c r="E76" i="9"/>
  <c r="H77" i="9"/>
  <c r="H77" i="1" s="1"/>
  <c r="G180" i="1"/>
  <c r="G181" i="9"/>
  <c r="D69" i="1"/>
  <c r="F77" i="9"/>
  <c r="F77" i="1" s="1"/>
  <c r="H170" i="1"/>
  <c r="H169" i="9"/>
  <c r="H169" i="1" s="1"/>
  <c r="F134" i="9"/>
  <c r="F134" i="1" s="1"/>
  <c r="F133" i="1"/>
  <c r="G157" i="1"/>
  <c r="I165" i="9"/>
  <c r="I165" i="1" s="1"/>
  <c r="I163" i="9"/>
  <c r="I163" i="1" s="1"/>
  <c r="I161" i="9"/>
  <c r="I161" i="1" s="1"/>
  <c r="I164" i="9"/>
  <c r="I164" i="1" s="1"/>
  <c r="I166" i="9"/>
  <c r="I166" i="1" s="1"/>
  <c r="I160" i="9"/>
  <c r="I160" i="1" s="1"/>
  <c r="I159" i="9"/>
  <c r="I159" i="1" s="1"/>
  <c r="I162" i="9"/>
  <c r="I162" i="1" s="1"/>
  <c r="K70" i="1"/>
  <c r="F107" i="9" a="1"/>
  <c r="F107" i="9" s="1"/>
  <c r="F107" i="1" s="1"/>
  <c r="K107" i="9"/>
  <c r="K107" i="1" s="1"/>
  <c r="G71" i="9"/>
  <c r="F182" i="9"/>
  <c r="F182" i="1" s="1"/>
  <c r="F161" i="1"/>
  <c r="J68" i="1"/>
  <c r="AC176" i="9"/>
  <c r="AC176" i="1" s="1"/>
  <c r="AC166" i="9"/>
  <c r="AC166" i="1" s="1"/>
  <c r="AC162" i="9"/>
  <c r="AC162" i="1" s="1"/>
  <c r="AC199" i="9"/>
  <c r="AC199" i="1" s="1"/>
  <c r="AC188" i="9"/>
  <c r="AC188" i="1" s="1"/>
  <c r="AC187" i="9"/>
  <c r="AC187" i="1" s="1"/>
  <c r="AC172" i="9"/>
  <c r="AC172" i="1" s="1"/>
  <c r="AC161" i="9"/>
  <c r="AC161" i="1" s="1"/>
  <c r="AC159" i="9"/>
  <c r="AC159" i="1" s="1"/>
  <c r="AC154" i="9"/>
  <c r="AC154" i="1" s="1"/>
  <c r="AC118" i="9"/>
  <c r="AC118" i="1" s="1"/>
  <c r="AC108" i="9"/>
  <c r="AC108" i="1" s="1"/>
  <c r="AC105" i="9"/>
  <c r="AC105" i="1" s="1"/>
  <c r="AC189" i="9"/>
  <c r="AC189" i="1" s="1"/>
  <c r="AC185" i="9"/>
  <c r="AC185" i="1" s="1"/>
  <c r="AC183" i="9"/>
  <c r="AC183" i="1" s="1"/>
  <c r="AC174" i="9"/>
  <c r="AC174" i="1" s="1"/>
  <c r="AC157" i="9"/>
  <c r="AC157" i="1" s="1"/>
  <c r="AC149" i="9"/>
  <c r="AC149" i="1" s="1"/>
  <c r="AC146" i="9"/>
  <c r="AC146" i="1" s="1"/>
  <c r="AC136" i="9"/>
  <c r="AC136" i="1" s="1"/>
  <c r="AC133" i="9"/>
  <c r="AC133" i="1" s="1"/>
  <c r="AC131" i="9"/>
  <c r="AC131" i="1" s="1"/>
  <c r="AC129" i="9"/>
  <c r="AC129" i="1" s="1"/>
  <c r="AC127" i="9"/>
  <c r="AC127" i="1" s="1"/>
  <c r="AC124" i="9"/>
  <c r="AC124" i="1" s="1"/>
  <c r="AC122" i="9"/>
  <c r="AC122" i="1" s="1"/>
  <c r="AC197" i="9"/>
  <c r="AC197" i="1" s="1"/>
  <c r="AC190" i="9"/>
  <c r="AC190" i="1" s="1"/>
  <c r="AC181" i="9"/>
  <c r="AC181" i="1" s="1"/>
  <c r="AC168" i="9"/>
  <c r="AC168" i="1" s="1"/>
  <c r="AC167" i="9"/>
  <c r="AC167" i="1" s="1"/>
  <c r="AC155" i="9"/>
  <c r="AC155" i="1" s="1"/>
  <c r="AC150" i="9"/>
  <c r="AC150" i="1" s="1"/>
  <c r="AC109" i="9"/>
  <c r="AC109" i="1" s="1"/>
  <c r="AC97" i="9"/>
  <c r="AC97" i="1" s="1"/>
  <c r="AC81" i="9"/>
  <c r="AC81" i="1" s="1"/>
  <c r="AC73" i="9"/>
  <c r="AC73" i="1" s="1"/>
  <c r="AC165" i="9"/>
  <c r="AC165" i="1" s="1"/>
  <c r="AC164" i="9"/>
  <c r="AC164" i="1" s="1"/>
  <c r="AC158" i="9"/>
  <c r="AC158" i="1" s="1"/>
  <c r="AC156" i="9"/>
  <c r="AC156" i="1" s="1"/>
  <c r="AC128" i="9"/>
  <c r="AC128" i="1" s="1"/>
  <c r="AC121" i="9"/>
  <c r="AC121" i="1" s="1"/>
  <c r="AC119" i="9"/>
  <c r="AC119" i="1" s="1"/>
  <c r="AC114" i="9"/>
  <c r="AC114" i="1" s="1"/>
  <c r="AC106" i="9"/>
  <c r="AC106" i="1" s="1"/>
  <c r="AC96" i="9"/>
  <c r="AC96" i="1" s="1"/>
  <c r="AC95" i="9"/>
  <c r="AC95" i="1" s="1"/>
  <c r="AC89" i="9"/>
  <c r="AC89" i="1" s="1"/>
  <c r="AC85" i="9"/>
  <c r="AC85" i="1" s="1"/>
  <c r="AC196" i="9"/>
  <c r="AC196" i="1" s="1"/>
  <c r="AC169" i="9"/>
  <c r="AC169" i="1" s="1"/>
  <c r="AC160" i="9"/>
  <c r="AC160" i="1" s="1"/>
  <c r="AC147" i="9"/>
  <c r="AC147" i="1" s="1"/>
  <c r="AC100" i="9"/>
  <c r="AC100" i="1" s="1"/>
  <c r="AC99" i="9"/>
  <c r="AC99" i="1" s="1"/>
  <c r="AC82" i="9"/>
  <c r="AC82" i="1" s="1"/>
  <c r="AC78" i="9"/>
  <c r="AC78" i="1" s="1"/>
  <c r="AC192" i="9"/>
  <c r="AC192" i="1" s="1"/>
  <c r="AC173" i="9"/>
  <c r="AC173" i="1" s="1"/>
  <c r="AC170" i="9"/>
  <c r="AC170" i="1" s="1"/>
  <c r="AC141" i="9"/>
  <c r="AC141" i="1" s="1"/>
  <c r="AC140" i="9"/>
  <c r="AC140" i="1" s="1"/>
  <c r="AC137" i="9"/>
  <c r="AC137" i="1" s="1"/>
  <c r="AC135" i="9"/>
  <c r="AC135" i="1" s="1"/>
  <c r="AC111" i="9"/>
  <c r="AC111" i="1" s="1"/>
  <c r="AC107" i="9"/>
  <c r="AC107" i="1" s="1"/>
  <c r="AC87" i="9"/>
  <c r="AC87" i="1" s="1"/>
  <c r="AC70" i="9"/>
  <c r="AC70" i="1" s="1"/>
  <c r="AC65" i="9"/>
  <c r="AC65" i="1" s="1"/>
  <c r="AC194" i="9"/>
  <c r="AC194" i="1" s="1"/>
  <c r="AC198" i="9"/>
  <c r="AC198" i="1" s="1"/>
  <c r="AC191" i="9"/>
  <c r="AC191" i="1" s="1"/>
  <c r="AC195" i="9"/>
  <c r="AC195" i="1" s="1"/>
  <c r="AC103" i="9"/>
  <c r="AC103" i="1" s="1"/>
  <c r="AC86" i="9"/>
  <c r="AC86" i="1" s="1"/>
  <c r="AC79" i="9"/>
  <c r="AC79" i="1" s="1"/>
  <c r="AC72" i="9"/>
  <c r="AC72" i="1" s="1"/>
  <c r="AC186" i="9"/>
  <c r="AC186" i="1" s="1"/>
  <c r="AC182" i="9"/>
  <c r="AC182" i="1" s="1"/>
  <c r="AC178" i="9"/>
  <c r="AC178" i="1" s="1"/>
  <c r="AC139" i="9"/>
  <c r="AC139" i="1" s="1"/>
  <c r="AC138" i="9"/>
  <c r="AC138" i="1" s="1"/>
  <c r="AC104" i="9"/>
  <c r="AC104" i="1" s="1"/>
  <c r="AC193" i="9"/>
  <c r="AC193" i="1" s="1"/>
  <c r="AC179" i="9"/>
  <c r="AC179" i="1" s="1"/>
  <c r="AC151" i="9"/>
  <c r="AC151" i="1" s="1"/>
  <c r="AC59" i="9"/>
  <c r="AC59" i="1" s="1"/>
  <c r="AC44" i="9"/>
  <c r="AC44" i="1" s="1"/>
  <c r="AC37" i="9"/>
  <c r="AC37" i="1" s="1"/>
  <c r="AC33" i="9"/>
  <c r="AC33" i="1" s="1"/>
  <c r="AC24" i="9"/>
  <c r="AC24" i="1" s="1"/>
  <c r="AC20" i="9"/>
  <c r="AC20" i="1" s="1"/>
  <c r="AC16" i="9"/>
  <c r="AC16" i="1" s="1"/>
  <c r="AC12" i="9"/>
  <c r="AC12" i="1" s="1"/>
  <c r="AC8" i="9"/>
  <c r="AC8" i="1" s="1"/>
  <c r="AC102" i="9"/>
  <c r="AC102" i="1" s="1"/>
  <c r="AC93" i="9"/>
  <c r="AC93" i="1" s="1"/>
  <c r="AC68" i="9"/>
  <c r="AC68" i="1" s="1"/>
  <c r="AC66" i="9"/>
  <c r="AC66" i="1" s="1"/>
  <c r="AC53" i="9"/>
  <c r="AC53" i="1" s="1"/>
  <c r="AC47" i="9"/>
  <c r="AC47" i="1" s="1"/>
  <c r="AC153" i="9"/>
  <c r="AC153" i="1" s="1"/>
  <c r="AC144" i="9"/>
  <c r="AC144" i="1" s="1"/>
  <c r="AC117" i="9"/>
  <c r="AC117" i="1" s="1"/>
  <c r="AC63" i="9"/>
  <c r="AC63" i="1" s="1"/>
  <c r="AC62" i="9"/>
  <c r="AC62" i="1" s="1"/>
  <c r="AC56" i="9"/>
  <c r="AC56" i="1" s="1"/>
  <c r="AC55" i="9"/>
  <c r="AC55" i="1" s="1"/>
  <c r="AC48" i="9"/>
  <c r="AC48" i="1" s="1"/>
  <c r="AC40" i="9"/>
  <c r="AC40" i="1" s="1"/>
  <c r="AC30" i="9"/>
  <c r="AC30" i="1" s="1"/>
  <c r="AC43" i="9"/>
  <c r="AC43" i="1" s="1"/>
  <c r="AC36" i="9"/>
  <c r="AC36" i="1" s="1"/>
  <c r="AC32" i="9"/>
  <c r="AC32" i="1" s="1"/>
  <c r="AC27" i="9"/>
  <c r="AC27" i="1" s="1"/>
  <c r="AC23" i="9"/>
  <c r="AC23" i="1" s="1"/>
  <c r="AC19" i="9"/>
  <c r="AC19" i="1" s="1"/>
  <c r="AC15" i="9"/>
  <c r="AC15" i="1" s="1"/>
  <c r="AC11" i="9"/>
  <c r="AC11" i="1" s="1"/>
  <c r="AC7" i="9"/>
  <c r="AC7" i="1" s="1"/>
  <c r="AC171" i="9"/>
  <c r="AC171" i="1" s="1"/>
  <c r="AC142" i="9"/>
  <c r="AC142" i="1" s="1"/>
  <c r="AC180" i="9"/>
  <c r="AC180" i="1" s="1"/>
  <c r="AC132" i="9"/>
  <c r="AC132" i="1" s="1"/>
  <c r="AC120" i="9"/>
  <c r="AC120" i="1" s="1"/>
  <c r="AC110" i="9"/>
  <c r="AC110" i="1" s="1"/>
  <c r="AC71" i="9"/>
  <c r="AC71" i="1" s="1"/>
  <c r="AC69" i="9"/>
  <c r="AC69" i="1" s="1"/>
  <c r="AC152" i="9"/>
  <c r="AC152" i="1" s="1"/>
  <c r="AC148" i="9"/>
  <c r="AC148" i="1" s="1"/>
  <c r="AC130" i="9"/>
  <c r="AC130" i="1" s="1"/>
  <c r="AC123" i="9"/>
  <c r="AC123" i="1" s="1"/>
  <c r="AC115" i="9"/>
  <c r="AC115" i="1" s="1"/>
  <c r="AC113" i="9"/>
  <c r="AC113" i="1" s="1"/>
  <c r="AC90" i="9"/>
  <c r="AC90" i="1" s="1"/>
  <c r="AC88" i="9"/>
  <c r="AC88" i="1" s="1"/>
  <c r="AC83" i="9"/>
  <c r="AC83" i="1" s="1"/>
  <c r="AC77" i="9"/>
  <c r="AC77" i="1" s="1"/>
  <c r="AC74" i="9"/>
  <c r="AC74" i="1" s="1"/>
  <c r="AC61" i="9"/>
  <c r="AC61" i="1" s="1"/>
  <c r="AC143" i="9"/>
  <c r="AC143" i="1" s="1"/>
  <c r="AC134" i="9"/>
  <c r="AC134" i="1" s="1"/>
  <c r="AC126" i="9"/>
  <c r="AC126" i="1" s="1"/>
  <c r="AC101" i="9"/>
  <c r="AC101" i="1" s="1"/>
  <c r="AC94" i="9"/>
  <c r="AC94" i="1" s="1"/>
  <c r="AC80" i="9"/>
  <c r="AC80" i="1" s="1"/>
  <c r="AC75" i="9"/>
  <c r="AC75" i="1" s="1"/>
  <c r="AC51" i="9"/>
  <c r="AC51" i="1" s="1"/>
  <c r="AC50" i="9"/>
  <c r="AC50" i="1" s="1"/>
  <c r="AC28" i="9"/>
  <c r="AC28" i="1" s="1"/>
  <c r="AC184" i="9"/>
  <c r="AC184" i="1" s="1"/>
  <c r="AC175" i="9"/>
  <c r="AC175" i="1" s="1"/>
  <c r="AC163" i="9"/>
  <c r="AC163" i="1" s="1"/>
  <c r="AC76" i="9"/>
  <c r="AC76" i="1" s="1"/>
  <c r="AC67" i="9"/>
  <c r="AC67" i="1" s="1"/>
  <c r="AC60" i="9"/>
  <c r="AC60" i="1" s="1"/>
  <c r="AC58" i="9"/>
  <c r="AC58" i="1" s="1"/>
  <c r="AC57" i="9"/>
  <c r="AC57" i="1" s="1"/>
  <c r="AC45" i="9"/>
  <c r="AC45" i="1" s="1"/>
  <c r="AC38" i="9"/>
  <c r="AC38" i="1" s="1"/>
  <c r="AC34" i="9"/>
  <c r="AC34" i="1" s="1"/>
  <c r="AC25" i="9"/>
  <c r="AC25" i="1" s="1"/>
  <c r="AC21" i="9"/>
  <c r="AC21" i="1" s="1"/>
  <c r="AC17" i="9"/>
  <c r="AC17" i="1" s="1"/>
  <c r="AC13" i="9"/>
  <c r="AC13" i="1" s="1"/>
  <c r="AC9" i="9"/>
  <c r="AC9" i="1" s="1"/>
  <c r="AC177" i="9"/>
  <c r="AC177" i="1" s="1"/>
  <c r="AC145" i="9"/>
  <c r="AC145" i="1" s="1"/>
  <c r="AC125" i="9"/>
  <c r="AC125" i="1" s="1"/>
  <c r="AC116" i="9"/>
  <c r="AC116" i="1" s="1"/>
  <c r="AC112" i="9"/>
  <c r="AC112" i="1" s="1"/>
  <c r="AC98" i="9"/>
  <c r="AC98" i="1" s="1"/>
  <c r="AC92" i="9"/>
  <c r="AC92" i="1" s="1"/>
  <c r="AC91" i="9"/>
  <c r="AC91" i="1" s="1"/>
  <c r="AC84" i="9"/>
  <c r="AC84" i="1" s="1"/>
  <c r="AC64" i="9"/>
  <c r="AC64" i="1" s="1"/>
  <c r="AC49" i="9"/>
  <c r="AC49" i="1" s="1"/>
  <c r="AC41" i="9"/>
  <c r="AC41" i="1" s="1"/>
  <c r="AC31" i="9"/>
  <c r="AC31" i="1" s="1"/>
  <c r="AC22" i="9"/>
  <c r="AC22" i="1" s="1"/>
  <c r="AC14" i="9"/>
  <c r="AC14" i="1" s="1"/>
  <c r="AC6" i="9"/>
  <c r="AC6" i="1" s="1"/>
  <c r="AC54" i="9"/>
  <c r="AC54" i="1" s="1"/>
  <c r="AC39" i="9"/>
  <c r="AC39" i="1" s="1"/>
  <c r="AC26" i="9"/>
  <c r="AC26" i="1" s="1"/>
  <c r="AC10" i="9"/>
  <c r="AC10" i="1" s="1"/>
  <c r="AC29" i="9"/>
  <c r="AC29" i="1" s="1"/>
  <c r="AC42" i="9"/>
  <c r="AC42" i="1" s="1"/>
  <c r="AC35" i="9"/>
  <c r="AC35" i="1" s="1"/>
  <c r="AC46" i="9"/>
  <c r="AC46" i="1" s="1"/>
  <c r="AC18" i="9"/>
  <c r="AC18" i="1" s="1"/>
  <c r="AC52" i="9"/>
  <c r="AC52" i="1" s="1"/>
  <c r="L69" i="1"/>
  <c r="F78" i="9"/>
  <c r="F78" i="1" s="1"/>
  <c r="M121" i="9"/>
  <c r="M121" i="1" s="1"/>
  <c r="M117" i="1"/>
  <c r="I68" i="1"/>
  <c r="F178" i="9"/>
  <c r="F178" i="1" s="1"/>
  <c r="F157" i="9"/>
  <c r="F157" i="1" s="1"/>
  <c r="K68" i="1"/>
  <c r="K105" i="9"/>
  <c r="H117" i="9"/>
  <c r="H117" i="1" s="1"/>
  <c r="E70" i="1"/>
  <c r="W51" i="9"/>
  <c r="W51" i="1" s="1"/>
  <c r="E73" i="1"/>
  <c r="X51" i="9"/>
  <c r="X51" i="1" s="1"/>
  <c r="M122" i="9"/>
  <c r="M122" i="1" s="1"/>
  <c r="M118" i="1"/>
  <c r="L106" i="9"/>
  <c r="L106" i="1" s="1"/>
  <c r="G127" i="1"/>
  <c r="G128" i="9"/>
  <c r="F119" i="1"/>
  <c r="F172" i="9"/>
  <c r="F120" i="9"/>
  <c r="F140" i="9"/>
  <c r="F140" i="1" s="1"/>
  <c r="H119" i="9"/>
  <c r="H119" i="1" s="1"/>
  <c r="F151" i="9"/>
  <c r="F162" i="9"/>
  <c r="K69" i="1"/>
  <c r="F106" i="9" a="1"/>
  <c r="F106" i="9" s="1"/>
  <c r="F106" i="1" s="1"/>
  <c r="K106" i="9"/>
  <c r="K106" i="1" s="1"/>
  <c r="G104" i="1"/>
  <c r="G107" i="9" a="1"/>
  <c r="G107" i="9" s="1"/>
  <c r="G107" i="1" s="1"/>
  <c r="G106" i="9" a="1"/>
  <c r="G106" i="9" s="1"/>
  <c r="G106" i="1" s="1"/>
  <c r="H148" i="9"/>
  <c r="H148" i="1" s="1"/>
  <c r="H149" i="1"/>
  <c r="H150" i="9"/>
  <c r="H150" i="1" s="1"/>
  <c r="G138" i="1"/>
  <c r="G139" i="9"/>
  <c r="A2" i="9"/>
  <c r="B21" i="8"/>
  <c r="A2" i="1"/>
  <c r="X2" i="1" s="1"/>
  <c r="I184" i="9"/>
  <c r="I184" i="1" s="1"/>
  <c r="I180" i="9"/>
  <c r="I180" i="1" s="1"/>
  <c r="G178" i="1"/>
  <c r="I187" i="9"/>
  <c r="I187" i="1" s="1"/>
  <c r="I183" i="9"/>
  <c r="I183" i="1" s="1"/>
  <c r="I182" i="9"/>
  <c r="I182" i="1" s="1"/>
  <c r="I181" i="9"/>
  <c r="I181" i="1" s="1"/>
  <c r="I186" i="9"/>
  <c r="I186" i="1" s="1"/>
  <c r="I185" i="9"/>
  <c r="I185" i="1" s="1"/>
  <c r="K63" i="1"/>
  <c r="K72" i="9" a="1"/>
  <c r="K72" i="9" s="1"/>
  <c r="K72" i="1" s="1"/>
  <c r="L111" i="9"/>
  <c r="G72" i="1"/>
  <c r="F111" i="9"/>
  <c r="F111" i="1" s="1"/>
  <c r="K33" i="3"/>
  <c r="L33" i="4"/>
  <c r="J30" i="3"/>
  <c r="J30" i="1"/>
  <c r="L33" i="1"/>
  <c r="D92" i="18" a="1"/>
  <c r="D92" i="15" a="1"/>
  <c r="D92" i="12" a="1"/>
  <c r="D92" i="9" a="1"/>
  <c r="A2" i="5" l="1"/>
  <c r="X2" i="5" s="1"/>
  <c r="B25" i="8"/>
  <c r="B27" i="8" s="1"/>
  <c r="A2" i="21"/>
  <c r="X2" i="21" s="1"/>
  <c r="D92" i="18"/>
  <c r="F132" i="4"/>
  <c r="F133" i="18"/>
  <c r="E76" i="4"/>
  <c r="G78" i="18"/>
  <c r="G78" i="4" s="1"/>
  <c r="G77" i="18"/>
  <c r="G77" i="4" s="1"/>
  <c r="H149" i="4"/>
  <c r="H148" i="18"/>
  <c r="H148" i="4" s="1"/>
  <c r="G157" i="4"/>
  <c r="I163" i="18"/>
  <c r="I163" i="4" s="1"/>
  <c r="I159" i="18"/>
  <c r="I159" i="4" s="1"/>
  <c r="I166" i="18"/>
  <c r="I166" i="4" s="1"/>
  <c r="I162" i="18"/>
  <c r="I162" i="4" s="1"/>
  <c r="I160" i="18"/>
  <c r="I160" i="4" s="1"/>
  <c r="I161" i="18"/>
  <c r="I161" i="4" s="1"/>
  <c r="I165" i="18"/>
  <c r="I165" i="4" s="1"/>
  <c r="I164" i="18"/>
  <c r="I164" i="4" s="1"/>
  <c r="M111" i="18"/>
  <c r="M111" i="4" s="1"/>
  <c r="F123" i="4"/>
  <c r="F166" i="18"/>
  <c r="F144" i="18"/>
  <c r="F144" i="4" s="1"/>
  <c r="H123" i="18"/>
  <c r="H123" i="4" s="1"/>
  <c r="F176" i="18"/>
  <c r="F155" i="18"/>
  <c r="S52" i="18"/>
  <c r="I123" i="18"/>
  <c r="I123" i="4" s="1"/>
  <c r="I142" i="18" a="1"/>
  <c r="I142" i="18" s="1"/>
  <c r="I142" i="4" s="1"/>
  <c r="G139" i="4"/>
  <c r="G140" i="18"/>
  <c r="H138" i="4"/>
  <c r="I138" i="18" a="1"/>
  <c r="I138" i="18" s="1"/>
  <c r="I138" i="4" s="1"/>
  <c r="G161" i="4"/>
  <c r="G162" i="18"/>
  <c r="K110" i="18"/>
  <c r="K110" i="4" s="1"/>
  <c r="K105" i="4"/>
  <c r="H175" i="18"/>
  <c r="H175" i="4" s="1"/>
  <c r="F186" i="18"/>
  <c r="F186" i="4" s="1"/>
  <c r="F165" i="4"/>
  <c r="H139" i="4"/>
  <c r="I139" i="18" a="1"/>
  <c r="I139" i="18" s="1"/>
  <c r="I139" i="4" s="1"/>
  <c r="M107" i="18"/>
  <c r="M107" i="4" s="1"/>
  <c r="H154" i="18"/>
  <c r="H154" i="4" s="1"/>
  <c r="H141" i="4"/>
  <c r="I141" i="18" a="1"/>
  <c r="I141" i="18" s="1"/>
  <c r="I141" i="4" s="1"/>
  <c r="G129" i="18"/>
  <c r="G128" i="4"/>
  <c r="I144" i="18" a="1"/>
  <c r="I144" i="18" s="1"/>
  <c r="I144" i="4" s="1"/>
  <c r="X2" i="18"/>
  <c r="H169" i="18"/>
  <c r="H169" i="4" s="1"/>
  <c r="H170" i="4"/>
  <c r="H140" i="4"/>
  <c r="I140" i="18" a="1"/>
  <c r="I140" i="18" s="1"/>
  <c r="I140" i="4" s="1"/>
  <c r="G118" i="4"/>
  <c r="G119" i="18"/>
  <c r="G182" i="4"/>
  <c r="G183" i="18"/>
  <c r="D92" i="15"/>
  <c r="F133" i="3"/>
  <c r="F134" i="15"/>
  <c r="F134" i="3" s="1"/>
  <c r="F151" i="3"/>
  <c r="H151" i="15"/>
  <c r="H151" i="3" s="1"/>
  <c r="G157" i="3"/>
  <c r="I159" i="15"/>
  <c r="I159" i="3" s="1"/>
  <c r="I160" i="15"/>
  <c r="I160" i="3" s="1"/>
  <c r="I164" i="15"/>
  <c r="I164" i="3" s="1"/>
  <c r="I162" i="15"/>
  <c r="I162" i="3" s="1"/>
  <c r="I161" i="15"/>
  <c r="I161" i="3" s="1"/>
  <c r="I163" i="15"/>
  <c r="I163" i="3" s="1"/>
  <c r="I166" i="15"/>
  <c r="I166" i="3" s="1"/>
  <c r="I165" i="15"/>
  <c r="I165" i="3" s="1"/>
  <c r="M111" i="15"/>
  <c r="M111" i="3" s="1"/>
  <c r="F162" i="3"/>
  <c r="F183" i="15"/>
  <c r="F183" i="3" s="1"/>
  <c r="J106" i="3"/>
  <c r="M106" i="15"/>
  <c r="M106" i="3" s="1"/>
  <c r="K105" i="3"/>
  <c r="K110" i="15"/>
  <c r="K110" i="3" s="1"/>
  <c r="M107" i="15"/>
  <c r="M107" i="3" s="1"/>
  <c r="G160" i="3"/>
  <c r="G161" i="15"/>
  <c r="E76" i="3"/>
  <c r="G77" i="15"/>
  <c r="G77" i="3" s="1"/>
  <c r="G78" i="15"/>
  <c r="G78" i="3" s="1"/>
  <c r="G129" i="15"/>
  <c r="G128" i="3"/>
  <c r="F172" i="3"/>
  <c r="H172" i="15"/>
  <c r="H172" i="3" s="1"/>
  <c r="G139" i="3"/>
  <c r="G140" i="15"/>
  <c r="I142" i="15" a="1"/>
  <c r="I142" i="15" s="1"/>
  <c r="I142" i="3" s="1"/>
  <c r="X2" i="15"/>
  <c r="G118" i="3"/>
  <c r="G119" i="15"/>
  <c r="F163" i="15"/>
  <c r="F121" i="15"/>
  <c r="F120" i="3"/>
  <c r="F173" i="15"/>
  <c r="F141" i="15"/>
  <c r="F141" i="3" s="1"/>
  <c r="F152" i="15"/>
  <c r="H120" i="15"/>
  <c r="H120" i="3" s="1"/>
  <c r="I120" i="15"/>
  <c r="I120" i="3" s="1"/>
  <c r="G181" i="3"/>
  <c r="G182" i="15"/>
  <c r="I139" i="15" a="1"/>
  <c r="I139" i="15" s="1"/>
  <c r="I139" i="3" s="1"/>
  <c r="D92" i="12"/>
  <c r="G107" i="12" a="1"/>
  <c r="G107" i="12" s="1"/>
  <c r="G107" i="2" s="1"/>
  <c r="G104" i="2"/>
  <c r="G106" i="12" a="1"/>
  <c r="G106" i="12" s="1"/>
  <c r="G106" i="2" s="1"/>
  <c r="G139" i="2"/>
  <c r="G140" i="12"/>
  <c r="F174" i="2"/>
  <c r="H174" i="12"/>
  <c r="H174" i="2" s="1"/>
  <c r="G128" i="2"/>
  <c r="G129" i="12"/>
  <c r="G71" i="2"/>
  <c r="H138" i="12" a="1"/>
  <c r="H138" i="12" s="1"/>
  <c r="H138" i="2" s="1"/>
  <c r="H141" i="12" a="1"/>
  <c r="H141" i="12" s="1"/>
  <c r="H141" i="2" s="1"/>
  <c r="H140" i="12" a="1"/>
  <c r="H140" i="12" s="1"/>
  <c r="H140" i="2" s="1"/>
  <c r="H143" i="12" a="1"/>
  <c r="H143" i="12" s="1"/>
  <c r="H143" i="2" s="1"/>
  <c r="H142" i="12" a="1"/>
  <c r="H142" i="12" s="1"/>
  <c r="H144" i="12" a="1"/>
  <c r="H144" i="12" s="1"/>
  <c r="H144" i="2" s="1"/>
  <c r="H139" i="12" a="1"/>
  <c r="H139" i="12" s="1"/>
  <c r="G116" i="2"/>
  <c r="G117" i="12"/>
  <c r="X2" i="12"/>
  <c r="F133" i="2"/>
  <c r="F134" i="12"/>
  <c r="F134" i="2" s="1"/>
  <c r="M106" i="12"/>
  <c r="M106" i="2" s="1"/>
  <c r="I141" i="12" a="1"/>
  <c r="I141" i="12" s="1"/>
  <c r="I141" i="2" s="1"/>
  <c r="G178" i="2"/>
  <c r="I184" i="12"/>
  <c r="I184" i="2" s="1"/>
  <c r="I180" i="12"/>
  <c r="I180" i="2" s="1"/>
  <c r="I187" i="12"/>
  <c r="I187" i="2" s="1"/>
  <c r="I183" i="12"/>
  <c r="I183" i="2" s="1"/>
  <c r="I181" i="12"/>
  <c r="I181" i="2" s="1"/>
  <c r="I185" i="12"/>
  <c r="I185" i="2" s="1"/>
  <c r="I182" i="12"/>
  <c r="I182" i="2" s="1"/>
  <c r="I186" i="12"/>
  <c r="I186" i="2" s="1"/>
  <c r="H149" i="2"/>
  <c r="H148" i="12"/>
  <c r="H148" i="2" s="1"/>
  <c r="M117" i="2"/>
  <c r="M121" i="12"/>
  <c r="M121" i="2" s="1"/>
  <c r="O121" i="12"/>
  <c r="O121" i="2" s="1"/>
  <c r="I138" i="12" a="1"/>
  <c r="I138" i="12" s="1"/>
  <c r="I138" i="2" s="1"/>
  <c r="G181" i="2"/>
  <c r="G182" i="12"/>
  <c r="F154" i="12"/>
  <c r="F165" i="12"/>
  <c r="F175" i="12"/>
  <c r="F122" i="2"/>
  <c r="F143" i="12"/>
  <c r="F143" i="2" s="1"/>
  <c r="H122" i="12"/>
  <c r="H122" i="2" s="1"/>
  <c r="F123" i="12"/>
  <c r="I122" i="12"/>
  <c r="I122" i="2" s="1"/>
  <c r="J111" i="2"/>
  <c r="M111" i="12"/>
  <c r="M111" i="2" s="1"/>
  <c r="G157" i="2"/>
  <c r="I164" i="12"/>
  <c r="I164" i="2" s="1"/>
  <c r="I160" i="12"/>
  <c r="I160" i="2" s="1"/>
  <c r="I163" i="12"/>
  <c r="I163" i="2" s="1"/>
  <c r="I159" i="12"/>
  <c r="I159" i="2" s="1"/>
  <c r="I161" i="12"/>
  <c r="I161" i="2" s="1"/>
  <c r="I165" i="12"/>
  <c r="I165" i="2" s="1"/>
  <c r="I162" i="12"/>
  <c r="I162" i="2" s="1"/>
  <c r="I166" i="12"/>
  <c r="I166" i="2" s="1"/>
  <c r="M107" i="12"/>
  <c r="M107" i="2" s="1"/>
  <c r="I140" i="12" a="1"/>
  <c r="I140" i="12" s="1"/>
  <c r="I140" i="2" s="1"/>
  <c r="F185" i="12"/>
  <c r="F185" i="2" s="1"/>
  <c r="F164" i="2"/>
  <c r="E76" i="2"/>
  <c r="G78" i="12"/>
  <c r="G78" i="2" s="1"/>
  <c r="G77" i="12"/>
  <c r="G77" i="2" s="1"/>
  <c r="G160" i="2"/>
  <c r="G161" i="12"/>
  <c r="D92" i="9"/>
  <c r="G128" i="1"/>
  <c r="G129" i="9"/>
  <c r="F151" i="1"/>
  <c r="H151" i="9"/>
  <c r="H151" i="1" s="1"/>
  <c r="M106" i="9"/>
  <c r="M106" i="1" s="1"/>
  <c r="F120" i="1"/>
  <c r="H120" i="9"/>
  <c r="H120" i="1" s="1"/>
  <c r="F152" i="9"/>
  <c r="F141" i="9"/>
  <c r="F141" i="1" s="1"/>
  <c r="F121" i="9"/>
  <c r="F173" i="9"/>
  <c r="F163" i="9"/>
  <c r="I120" i="9"/>
  <c r="I120" i="1" s="1"/>
  <c r="E76" i="1"/>
  <c r="G78" i="9"/>
  <c r="G78" i="1" s="1"/>
  <c r="G77" i="9"/>
  <c r="G77" i="1" s="1"/>
  <c r="G71" i="1"/>
  <c r="H144" i="9" a="1"/>
  <c r="H144" i="9" s="1"/>
  <c r="H144" i="1" s="1"/>
  <c r="H142" i="9" a="1"/>
  <c r="H142" i="9" s="1"/>
  <c r="H142" i="1" s="1"/>
  <c r="H140" i="9" a="1"/>
  <c r="H140" i="9" s="1"/>
  <c r="H140" i="1" s="1"/>
  <c r="H138" i="9" a="1"/>
  <c r="H138" i="9" s="1"/>
  <c r="H138" i="1" s="1"/>
  <c r="H141" i="9" a="1"/>
  <c r="H141" i="9" s="1"/>
  <c r="H141" i="1" s="1"/>
  <c r="H143" i="9" a="1"/>
  <c r="H143" i="9" s="1"/>
  <c r="H143" i="1" s="1"/>
  <c r="H139" i="9" a="1"/>
  <c r="H139" i="9" s="1"/>
  <c r="H139" i="1" s="1"/>
  <c r="I143" i="9" a="1"/>
  <c r="I143" i="9" s="1"/>
  <c r="I143" i="1" s="1"/>
  <c r="I142" i="9" a="1"/>
  <c r="I142" i="9" s="1"/>
  <c r="I142" i="1" s="1"/>
  <c r="I141" i="9" a="1"/>
  <c r="I141" i="9" s="1"/>
  <c r="I141" i="1" s="1"/>
  <c r="I140" i="9" a="1"/>
  <c r="I140" i="9" s="1"/>
  <c r="I140" i="1" s="1"/>
  <c r="X2" i="9"/>
  <c r="G139" i="1"/>
  <c r="G140" i="9"/>
  <c r="F172" i="1"/>
  <c r="H172" i="9"/>
  <c r="H172" i="1" s="1"/>
  <c r="K105" i="1"/>
  <c r="K110" i="9"/>
  <c r="K110" i="1" s="1"/>
  <c r="G181" i="1"/>
  <c r="G182" i="9"/>
  <c r="G160" i="1"/>
  <c r="G161" i="9"/>
  <c r="L111" i="1"/>
  <c r="M111" i="9"/>
  <c r="M111" i="1" s="1"/>
  <c r="F183" i="9"/>
  <c r="F183" i="1" s="1"/>
  <c r="F162" i="1"/>
  <c r="G116" i="1"/>
  <c r="G117" i="9"/>
  <c r="L33" i="3"/>
  <c r="I2" i="8" l="1"/>
  <c r="D27" i="8"/>
  <c r="I3" i="8" s="1"/>
  <c r="G183" i="4"/>
  <c r="G184" i="18"/>
  <c r="F155" i="4"/>
  <c r="H155" i="18"/>
  <c r="H155" i="4" s="1"/>
  <c r="F176" i="4"/>
  <c r="H176" i="18"/>
  <c r="H176" i="4" s="1"/>
  <c r="G119" i="4"/>
  <c r="G120" i="18"/>
  <c r="G130" i="18"/>
  <c r="G129" i="4"/>
  <c r="G140" i="4"/>
  <c r="G141" i="18"/>
  <c r="F166" i="4"/>
  <c r="F187" i="18"/>
  <c r="F187" i="4" s="1"/>
  <c r="F133" i="4"/>
  <c r="F134" i="18"/>
  <c r="F134" i="4" s="1"/>
  <c r="G162" i="4"/>
  <c r="G163" i="18"/>
  <c r="S52" i="4"/>
  <c r="S54" i="18"/>
  <c r="D92" i="4"/>
  <c r="G92" i="18"/>
  <c r="G92" i="4" s="1"/>
  <c r="F163" i="3"/>
  <c r="F184" i="15"/>
  <c r="F184" i="3" s="1"/>
  <c r="G119" i="3"/>
  <c r="G120" i="15"/>
  <c r="G161" i="3"/>
  <c r="G162" i="15"/>
  <c r="G182" i="3"/>
  <c r="G183" i="15"/>
  <c r="F121" i="3"/>
  <c r="F174" i="15"/>
  <c r="F122" i="15"/>
  <c r="H121" i="15"/>
  <c r="H121" i="3" s="1"/>
  <c r="F142" i="15"/>
  <c r="F142" i="3" s="1"/>
  <c r="F153" i="15"/>
  <c r="F164" i="15"/>
  <c r="I121" i="15"/>
  <c r="I121" i="3" s="1"/>
  <c r="F152" i="3"/>
  <c r="H152" i="15"/>
  <c r="H152" i="3" s="1"/>
  <c r="G130" i="15"/>
  <c r="G129" i="3"/>
  <c r="F173" i="3"/>
  <c r="H173" i="15"/>
  <c r="H173" i="3" s="1"/>
  <c r="G140" i="3"/>
  <c r="G141" i="15"/>
  <c r="D92" i="3"/>
  <c r="G92" i="15"/>
  <c r="G92" i="3" s="1"/>
  <c r="F175" i="2"/>
  <c r="H175" i="12"/>
  <c r="H175" i="2" s="1"/>
  <c r="G140" i="2"/>
  <c r="G141" i="12"/>
  <c r="F165" i="2"/>
  <c r="F186" i="12"/>
  <c r="F186" i="2" s="1"/>
  <c r="F154" i="2"/>
  <c r="H154" i="12"/>
  <c r="H154" i="2" s="1"/>
  <c r="G117" i="2"/>
  <c r="G118" i="12"/>
  <c r="G183" i="12"/>
  <c r="G182" i="2"/>
  <c r="F155" i="12"/>
  <c r="F166" i="12"/>
  <c r="F144" i="12"/>
  <c r="F144" i="2" s="1"/>
  <c r="H123" i="12"/>
  <c r="H123" i="2" s="1"/>
  <c r="F123" i="2"/>
  <c r="F176" i="12"/>
  <c r="S52" i="12"/>
  <c r="I123" i="12"/>
  <c r="I123" i="2" s="1"/>
  <c r="H139" i="2"/>
  <c r="I139" i="12" a="1"/>
  <c r="I139" i="12" s="1"/>
  <c r="I139" i="2" s="1"/>
  <c r="G129" i="2"/>
  <c r="G130" i="12"/>
  <c r="H142" i="2"/>
  <c r="I142" i="12" a="1"/>
  <c r="I142" i="12" s="1"/>
  <c r="I142" i="2" s="1"/>
  <c r="I144" i="12" a="1"/>
  <c r="I144" i="12" s="1"/>
  <c r="I144" i="2" s="1"/>
  <c r="I143" i="12" a="1"/>
  <c r="I143" i="12" s="1"/>
  <c r="I143" i="2" s="1"/>
  <c r="G161" i="2"/>
  <c r="G162" i="12"/>
  <c r="D92" i="2"/>
  <c r="G92" i="12"/>
  <c r="G92" i="2" s="1"/>
  <c r="F184" i="9"/>
  <c r="F184" i="1" s="1"/>
  <c r="F163" i="1"/>
  <c r="I139" i="9" a="1"/>
  <c r="I139" i="9" s="1"/>
  <c r="I139" i="1" s="1"/>
  <c r="F173" i="1"/>
  <c r="H173" i="9"/>
  <c r="H173" i="1" s="1"/>
  <c r="G129" i="1"/>
  <c r="G130" i="9"/>
  <c r="I138" i="9" a="1"/>
  <c r="I138" i="9" s="1"/>
  <c r="I138" i="1" s="1"/>
  <c r="G161" i="1"/>
  <c r="G162" i="9"/>
  <c r="G140" i="1"/>
  <c r="G141" i="9"/>
  <c r="I144" i="9" a="1"/>
  <c r="I144" i="9" s="1"/>
  <c r="I144" i="1" s="1"/>
  <c r="F121" i="1"/>
  <c r="F153" i="9"/>
  <c r="F122" i="9"/>
  <c r="H121" i="9"/>
  <c r="H121" i="1" s="1"/>
  <c r="F174" i="9"/>
  <c r="F142" i="9"/>
  <c r="F142" i="1" s="1"/>
  <c r="F164" i="9"/>
  <c r="I121" i="9"/>
  <c r="I121" i="1" s="1"/>
  <c r="G117" i="1"/>
  <c r="G118" i="9"/>
  <c r="G182" i="1"/>
  <c r="G183" i="9"/>
  <c r="F152" i="1"/>
  <c r="H152" i="9"/>
  <c r="H152" i="1" s="1"/>
  <c r="D92" i="1"/>
  <c r="G92" i="9"/>
  <c r="G92" i="1" s="1"/>
  <c r="G120" i="4" l="1"/>
  <c r="G121" i="18"/>
  <c r="S54" i="4"/>
  <c r="T53" i="18"/>
  <c r="G141" i="4"/>
  <c r="G142" i="18"/>
  <c r="G163" i="4"/>
  <c r="G164" i="18"/>
  <c r="G185" i="18"/>
  <c r="G184" i="4"/>
  <c r="G130" i="4"/>
  <c r="G131" i="18"/>
  <c r="G141" i="3"/>
  <c r="G142" i="15"/>
  <c r="G184" i="15"/>
  <c r="G183" i="3"/>
  <c r="G163" i="15"/>
  <c r="G162" i="3"/>
  <c r="G121" i="15"/>
  <c r="G120" i="3"/>
  <c r="G130" i="3"/>
  <c r="G131" i="15"/>
  <c r="F122" i="3"/>
  <c r="F165" i="15"/>
  <c r="F154" i="15"/>
  <c r="F143" i="15"/>
  <c r="F143" i="3" s="1"/>
  <c r="H122" i="15"/>
  <c r="H122" i="3" s="1"/>
  <c r="F123" i="15"/>
  <c r="F175" i="15"/>
  <c r="I122" i="15"/>
  <c r="I122" i="3" s="1"/>
  <c r="F164" i="3"/>
  <c r="F185" i="15"/>
  <c r="F185" i="3" s="1"/>
  <c r="F153" i="3"/>
  <c r="H153" i="15"/>
  <c r="H153" i="3" s="1"/>
  <c r="F174" i="3"/>
  <c r="H174" i="15"/>
  <c r="H174" i="3" s="1"/>
  <c r="G162" i="2"/>
  <c r="G163" i="12"/>
  <c r="G130" i="2"/>
  <c r="G131" i="12"/>
  <c r="F187" i="12"/>
  <c r="F187" i="2" s="1"/>
  <c r="F166" i="2"/>
  <c r="F155" i="2"/>
  <c r="H155" i="12"/>
  <c r="H155" i="2" s="1"/>
  <c r="G141" i="2"/>
  <c r="G142" i="12"/>
  <c r="S52" i="2"/>
  <c r="S54" i="12"/>
  <c r="G183" i="2"/>
  <c r="G184" i="12"/>
  <c r="F176" i="2"/>
  <c r="H176" i="12"/>
  <c r="H176" i="2" s="1"/>
  <c r="G119" i="12"/>
  <c r="G118" i="2"/>
  <c r="F175" i="9"/>
  <c r="F123" i="9"/>
  <c r="F165" i="9"/>
  <c r="H122" i="9"/>
  <c r="H122" i="1" s="1"/>
  <c r="F143" i="9"/>
  <c r="F143" i="1" s="1"/>
  <c r="F122" i="1"/>
  <c r="F154" i="9"/>
  <c r="I122" i="9"/>
  <c r="I122" i="1" s="1"/>
  <c r="G118" i="1"/>
  <c r="G119" i="9"/>
  <c r="F153" i="1"/>
  <c r="H153" i="9"/>
  <c r="H153" i="1" s="1"/>
  <c r="G130" i="1"/>
  <c r="G131" i="9"/>
  <c r="F164" i="1"/>
  <c r="F185" i="9"/>
  <c r="F185" i="1" s="1"/>
  <c r="G141" i="1"/>
  <c r="G142" i="9"/>
  <c r="F174" i="1"/>
  <c r="H174" i="9"/>
  <c r="H174" i="1" s="1"/>
  <c r="G162" i="1"/>
  <c r="G163" i="9"/>
  <c r="G183" i="1"/>
  <c r="G184" i="9"/>
  <c r="G164" i="4" l="1"/>
  <c r="G165" i="18"/>
  <c r="G142" i="4"/>
  <c r="G143" i="18"/>
  <c r="G131" i="4"/>
  <c r="G132" i="18"/>
  <c r="T53" i="4"/>
  <c r="T54" i="18"/>
  <c r="W53" i="18" a="1"/>
  <c r="W53" i="18" s="1"/>
  <c r="W53" i="4" s="1"/>
  <c r="V53" i="18" a="1"/>
  <c r="V53" i="18" s="1"/>
  <c r="V53" i="4" s="1"/>
  <c r="X53" i="18" a="1"/>
  <c r="X53" i="18" s="1"/>
  <c r="X53" i="4" s="1"/>
  <c r="U53" i="18"/>
  <c r="U53" i="4" s="1"/>
  <c r="G121" i="4"/>
  <c r="G122" i="18"/>
  <c r="G186" i="18"/>
  <c r="G185" i="4"/>
  <c r="G121" i="3"/>
  <c r="G122" i="15"/>
  <c r="F123" i="3"/>
  <c r="F144" i="15"/>
  <c r="F144" i="3" s="1"/>
  <c r="H123" i="15"/>
  <c r="H123" i="3" s="1"/>
  <c r="F155" i="15"/>
  <c r="F176" i="15"/>
  <c r="F166" i="15"/>
  <c r="S52" i="15"/>
  <c r="I123" i="15"/>
  <c r="I123" i="3" s="1"/>
  <c r="F154" i="3"/>
  <c r="H154" i="15"/>
  <c r="H154" i="3" s="1"/>
  <c r="F186" i="15"/>
  <c r="F186" i="3" s="1"/>
  <c r="F165" i="3"/>
  <c r="G142" i="3"/>
  <c r="G143" i="15"/>
  <c r="G163" i="3"/>
  <c r="G164" i="15"/>
  <c r="G184" i="3"/>
  <c r="G185" i="15"/>
  <c r="G131" i="3"/>
  <c r="G132" i="15"/>
  <c r="F175" i="3"/>
  <c r="H175" i="15"/>
  <c r="H175" i="3" s="1"/>
  <c r="S54" i="2"/>
  <c r="T53" i="12"/>
  <c r="G131" i="2"/>
  <c r="G132" i="12"/>
  <c r="G142" i="2"/>
  <c r="G143" i="12"/>
  <c r="G163" i="2"/>
  <c r="G164" i="12"/>
  <c r="G184" i="2"/>
  <c r="G185" i="12"/>
  <c r="G119" i="2"/>
  <c r="G120" i="12"/>
  <c r="G131" i="1"/>
  <c r="G132" i="9"/>
  <c r="G185" i="9"/>
  <c r="G184" i="1"/>
  <c r="G164" i="9"/>
  <c r="G163" i="1"/>
  <c r="F154" i="1"/>
  <c r="H154" i="9"/>
  <c r="H154" i="1" s="1"/>
  <c r="G142" i="1"/>
  <c r="G143" i="9"/>
  <c r="G120" i="9"/>
  <c r="G119" i="1"/>
  <c r="F123" i="1"/>
  <c r="F166" i="9"/>
  <c r="F155" i="9"/>
  <c r="F144" i="9"/>
  <c r="F144" i="1" s="1"/>
  <c r="H123" i="9"/>
  <c r="H123" i="1" s="1"/>
  <c r="F176" i="9"/>
  <c r="S52" i="9"/>
  <c r="I123" i="9"/>
  <c r="I123" i="1" s="1"/>
  <c r="F186" i="9"/>
  <c r="F186" i="1" s="1"/>
  <c r="F165" i="1"/>
  <c r="F175" i="1"/>
  <c r="H175" i="9"/>
  <c r="H175" i="1" s="1"/>
  <c r="T54" i="4" l="1"/>
  <c r="T55" i="18"/>
  <c r="V54" i="18" a="1"/>
  <c r="V54" i="18" s="1"/>
  <c r="V54" i="4" s="1"/>
  <c r="W54" i="18" a="1"/>
  <c r="W54" i="18" s="1"/>
  <c r="W54" i="4" s="1"/>
  <c r="U54" i="18"/>
  <c r="U54" i="4" s="1"/>
  <c r="X54" i="18" a="1"/>
  <c r="X54" i="18" s="1"/>
  <c r="X54" i="4" s="1"/>
  <c r="G186" i="4"/>
  <c r="G187" i="18"/>
  <c r="G187" i="4" s="1"/>
  <c r="G132" i="4"/>
  <c r="G133" i="18"/>
  <c r="G165" i="4"/>
  <c r="G166" i="18"/>
  <c r="G166" i="4" s="1"/>
  <c r="G122" i="4"/>
  <c r="G123" i="18"/>
  <c r="G123" i="4" s="1"/>
  <c r="G143" i="4"/>
  <c r="G144" i="18"/>
  <c r="G144" i="4" s="1"/>
  <c r="G185" i="3"/>
  <c r="G186" i="15"/>
  <c r="G143" i="3"/>
  <c r="G144" i="15"/>
  <c r="G144" i="3" s="1"/>
  <c r="F166" i="3"/>
  <c r="F187" i="15"/>
  <c r="F187" i="3" s="1"/>
  <c r="F176" i="3"/>
  <c r="H176" i="15"/>
  <c r="H176" i="3" s="1"/>
  <c r="G164" i="3"/>
  <c r="G165" i="15"/>
  <c r="G123" i="15"/>
  <c r="G123" i="3" s="1"/>
  <c r="G122" i="3"/>
  <c r="G132" i="3"/>
  <c r="G133" i="15"/>
  <c r="F155" i="3"/>
  <c r="H155" i="15"/>
  <c r="H155" i="3" s="1"/>
  <c r="S52" i="3"/>
  <c r="S54" i="15"/>
  <c r="G164" i="2"/>
  <c r="G165" i="12"/>
  <c r="G143" i="2"/>
  <c r="G144" i="12"/>
  <c r="G144" i="2" s="1"/>
  <c r="G120" i="2"/>
  <c r="G121" i="12"/>
  <c r="G132" i="2"/>
  <c r="G133" i="12"/>
  <c r="G186" i="12"/>
  <c r="G185" i="2"/>
  <c r="T53" i="2"/>
  <c r="T54" i="12"/>
  <c r="X53" i="12" a="1"/>
  <c r="X53" i="12" s="1"/>
  <c r="X53" i="2" s="1"/>
  <c r="U53" i="12"/>
  <c r="U53" i="2" s="1"/>
  <c r="V53" i="12" a="1"/>
  <c r="V53" i="12" s="1"/>
  <c r="V53" i="2" s="1"/>
  <c r="W53" i="12" a="1"/>
  <c r="W53" i="12" s="1"/>
  <c r="W53" i="2" s="1"/>
  <c r="F155" i="1"/>
  <c r="H155" i="9"/>
  <c r="H155" i="1" s="1"/>
  <c r="G185" i="1"/>
  <c r="G186" i="9"/>
  <c r="F187" i="9"/>
  <c r="F187" i="1" s="1"/>
  <c r="F166" i="1"/>
  <c r="G164" i="1"/>
  <c r="G165" i="9"/>
  <c r="G143" i="1"/>
  <c r="G144" i="9"/>
  <c r="G144" i="1" s="1"/>
  <c r="G132" i="1"/>
  <c r="G133" i="9"/>
  <c r="S52" i="1"/>
  <c r="S54" i="9"/>
  <c r="G120" i="1"/>
  <c r="G121" i="9"/>
  <c r="F176" i="1"/>
  <c r="H176" i="9"/>
  <c r="H176" i="1" s="1"/>
  <c r="G133" i="4" l="1"/>
  <c r="G134" i="18"/>
  <c r="G134" i="4" s="1"/>
  <c r="T55" i="4"/>
  <c r="T56" i="18"/>
  <c r="V55" i="18" a="1"/>
  <c r="V55" i="18" s="1"/>
  <c r="V55" i="4" s="1"/>
  <c r="W55" i="18" a="1"/>
  <c r="W55" i="18" s="1"/>
  <c r="W55" i="4" s="1"/>
  <c r="X55" i="18" a="1"/>
  <c r="X55" i="18" s="1"/>
  <c r="X55" i="4" s="1"/>
  <c r="U55" i="18"/>
  <c r="U55" i="4" s="1"/>
  <c r="S54" i="3"/>
  <c r="T53" i="15"/>
  <c r="G133" i="3"/>
  <c r="G134" i="15"/>
  <c r="G134" i="3" s="1"/>
  <c r="G165" i="3"/>
  <c r="G166" i="15"/>
  <c r="G166" i="3" s="1"/>
  <c r="G186" i="3"/>
  <c r="G187" i="15"/>
  <c r="G187" i="3" s="1"/>
  <c r="G133" i="2"/>
  <c r="G134" i="12"/>
  <c r="G134" i="2" s="1"/>
  <c r="G166" i="12"/>
  <c r="G166" i="2" s="1"/>
  <c r="G165" i="2"/>
  <c r="G121" i="2"/>
  <c r="G122" i="12"/>
  <c r="T54" i="2"/>
  <c r="T55" i="12"/>
  <c r="X54" i="12" a="1"/>
  <c r="X54" i="12" s="1"/>
  <c r="X54" i="2" s="1"/>
  <c r="W54" i="12" a="1"/>
  <c r="W54" i="12" s="1"/>
  <c r="W54" i="2" s="1"/>
  <c r="U54" i="12"/>
  <c r="U54" i="2" s="1"/>
  <c r="V54" i="12" a="1"/>
  <c r="V54" i="12" s="1"/>
  <c r="V54" i="2" s="1"/>
  <c r="G187" i="12"/>
  <c r="G187" i="2" s="1"/>
  <c r="G186" i="2"/>
  <c r="G122" i="9"/>
  <c r="G121" i="1"/>
  <c r="G165" i="1"/>
  <c r="G166" i="9"/>
  <c r="G166" i="1" s="1"/>
  <c r="S54" i="1"/>
  <c r="T53" i="9"/>
  <c r="G186" i="1"/>
  <c r="G187" i="9"/>
  <c r="G187" i="1" s="1"/>
  <c r="G133" i="1"/>
  <c r="G134" i="9"/>
  <c r="G134" i="1" s="1"/>
  <c r="T56" i="4" l="1"/>
  <c r="T57" i="18"/>
  <c r="V56" i="18" a="1"/>
  <c r="V56" i="18" s="1"/>
  <c r="V56" i="4" s="1"/>
  <c r="W56" i="18" a="1"/>
  <c r="W56" i="18" s="1"/>
  <c r="W56" i="4" s="1"/>
  <c r="X56" i="18" a="1"/>
  <c r="X56" i="18" s="1"/>
  <c r="X56" i="4" s="1"/>
  <c r="U56" i="18"/>
  <c r="U56" i="4" s="1"/>
  <c r="T53" i="3"/>
  <c r="T54" i="15"/>
  <c r="W53" i="15" a="1"/>
  <c r="W53" i="15" s="1"/>
  <c r="W53" i="3" s="1"/>
  <c r="V53" i="15" a="1"/>
  <c r="V53" i="15" s="1"/>
  <c r="V53" i="3" s="1"/>
  <c r="U53" i="15"/>
  <c r="U53" i="3" s="1"/>
  <c r="X53" i="15" a="1"/>
  <c r="X53" i="15" s="1"/>
  <c r="X53" i="3" s="1"/>
  <c r="T55" i="2"/>
  <c r="T56" i="12"/>
  <c r="X55" i="12" a="1"/>
  <c r="X55" i="12" s="1"/>
  <c r="X55" i="2" s="1"/>
  <c r="W55" i="12" a="1"/>
  <c r="W55" i="12" s="1"/>
  <c r="W55" i="2" s="1"/>
  <c r="U55" i="12"/>
  <c r="U55" i="2" s="1"/>
  <c r="V55" i="12" a="1"/>
  <c r="V55" i="12" s="1"/>
  <c r="V55" i="2" s="1"/>
  <c r="G122" i="2"/>
  <c r="G123" i="12"/>
  <c r="G123" i="2" s="1"/>
  <c r="T53" i="1"/>
  <c r="T54" i="9"/>
  <c r="V53" i="9" a="1"/>
  <c r="V53" i="9" s="1"/>
  <c r="V53" i="1" s="1"/>
  <c r="W53" i="9" a="1"/>
  <c r="W53" i="9" s="1"/>
  <c r="W53" i="1" s="1"/>
  <c r="X53" i="9" a="1"/>
  <c r="X53" i="9" s="1"/>
  <c r="X53" i="1" s="1"/>
  <c r="U53" i="9"/>
  <c r="U53" i="1" s="1"/>
  <c r="G122" i="1"/>
  <c r="G123" i="9"/>
  <c r="G123" i="1" s="1"/>
  <c r="T57" i="4" l="1"/>
  <c r="T58" i="18"/>
  <c r="W57" i="18" a="1"/>
  <c r="W57" i="18" s="1"/>
  <c r="W57" i="4" s="1"/>
  <c r="V57" i="18" a="1"/>
  <c r="V57" i="18" s="1"/>
  <c r="V57" i="4" s="1"/>
  <c r="X57" i="18" a="1"/>
  <c r="X57" i="18" s="1"/>
  <c r="X57" i="4" s="1"/>
  <c r="U57" i="18"/>
  <c r="U57" i="4" s="1"/>
  <c r="T54" i="3"/>
  <c r="T55" i="15"/>
  <c r="V54" i="15" a="1"/>
  <c r="V54" i="15" s="1"/>
  <c r="V54" i="3" s="1"/>
  <c r="W54" i="15" a="1"/>
  <c r="W54" i="15" s="1"/>
  <c r="W54" i="3" s="1"/>
  <c r="U54" i="15"/>
  <c r="U54" i="3" s="1"/>
  <c r="X54" i="15" a="1"/>
  <c r="X54" i="15" s="1"/>
  <c r="X54" i="3" s="1"/>
  <c r="T56" i="2"/>
  <c r="T57" i="12"/>
  <c r="X56" i="12" a="1"/>
  <c r="X56" i="12" s="1"/>
  <c r="X56" i="2" s="1"/>
  <c r="V56" i="12" a="1"/>
  <c r="V56" i="12" s="1"/>
  <c r="V56" i="2" s="1"/>
  <c r="U56" i="12"/>
  <c r="U56" i="2" s="1"/>
  <c r="W56" i="12" a="1"/>
  <c r="W56" i="12" s="1"/>
  <c r="W56" i="2" s="1"/>
  <c r="T54" i="1"/>
  <c r="T55" i="9"/>
  <c r="X54" i="9" a="1"/>
  <c r="X54" i="9" s="1"/>
  <c r="X54" i="1" s="1"/>
  <c r="V54" i="9" a="1"/>
  <c r="V54" i="9" s="1"/>
  <c r="V54" i="1" s="1"/>
  <c r="W54" i="9" a="1"/>
  <c r="W54" i="9" s="1"/>
  <c r="W54" i="1" s="1"/>
  <c r="U54" i="9"/>
  <c r="U54" i="1" s="1"/>
  <c r="T58" i="4" l="1"/>
  <c r="T59" i="18"/>
  <c r="V58" i="18" a="1"/>
  <c r="V58" i="18" s="1"/>
  <c r="V58" i="4" s="1"/>
  <c r="W58" i="18" a="1"/>
  <c r="W58" i="18" s="1"/>
  <c r="W58" i="4" s="1"/>
  <c r="U58" i="18"/>
  <c r="U58" i="4" s="1"/>
  <c r="X58" i="18" a="1"/>
  <c r="X58" i="18" s="1"/>
  <c r="X58" i="4" s="1"/>
  <c r="T55" i="3"/>
  <c r="T56" i="15"/>
  <c r="W55" i="15" a="1"/>
  <c r="W55" i="15" s="1"/>
  <c r="W55" i="3" s="1"/>
  <c r="V55" i="15" a="1"/>
  <c r="V55" i="15" s="1"/>
  <c r="V55" i="3" s="1"/>
  <c r="X55" i="15" a="1"/>
  <c r="X55" i="15" s="1"/>
  <c r="X55" i="3" s="1"/>
  <c r="U55" i="15"/>
  <c r="U55" i="3" s="1"/>
  <c r="T57" i="2"/>
  <c r="T58" i="12"/>
  <c r="X57" i="12" a="1"/>
  <c r="X57" i="12" s="1"/>
  <c r="X57" i="2" s="1"/>
  <c r="W57" i="12" a="1"/>
  <c r="W57" i="12" s="1"/>
  <c r="W57" i="2" s="1"/>
  <c r="V57" i="12" a="1"/>
  <c r="V57" i="12" s="1"/>
  <c r="V57" i="2" s="1"/>
  <c r="U57" i="12"/>
  <c r="U57" i="2" s="1"/>
  <c r="T55" i="1"/>
  <c r="T56" i="9"/>
  <c r="V55" i="9" a="1"/>
  <c r="V55" i="9" s="1"/>
  <c r="V55" i="1" s="1"/>
  <c r="X55" i="9" a="1"/>
  <c r="X55" i="9" s="1"/>
  <c r="X55" i="1" s="1"/>
  <c r="W55" i="9" a="1"/>
  <c r="W55" i="9" s="1"/>
  <c r="W55" i="1" s="1"/>
  <c r="U55" i="9"/>
  <c r="U55" i="1" s="1"/>
  <c r="T59" i="4" l="1"/>
  <c r="T60" i="18"/>
  <c r="W59" i="18" a="1"/>
  <c r="W59" i="18" s="1"/>
  <c r="W59" i="4" s="1"/>
  <c r="V59" i="18" a="1"/>
  <c r="V59" i="18" s="1"/>
  <c r="V59" i="4" s="1"/>
  <c r="X59" i="18" a="1"/>
  <c r="X59" i="18" s="1"/>
  <c r="X59" i="4" s="1"/>
  <c r="U59" i="18"/>
  <c r="U59" i="4" s="1"/>
  <c r="T56" i="3"/>
  <c r="T57" i="15"/>
  <c r="V56" i="15" a="1"/>
  <c r="V56" i="15" s="1"/>
  <c r="V56" i="3" s="1"/>
  <c r="W56" i="15" a="1"/>
  <c r="W56" i="15" s="1"/>
  <c r="W56" i="3" s="1"/>
  <c r="X56" i="15" a="1"/>
  <c r="X56" i="15" s="1"/>
  <c r="X56" i="3" s="1"/>
  <c r="U56" i="15"/>
  <c r="U56" i="3" s="1"/>
  <c r="T58" i="2"/>
  <c r="T59" i="12"/>
  <c r="X58" i="12" a="1"/>
  <c r="X58" i="12" s="1"/>
  <c r="X58" i="2" s="1"/>
  <c r="V58" i="12" a="1"/>
  <c r="V58" i="12" s="1"/>
  <c r="V58" i="2" s="1"/>
  <c r="W58" i="12" a="1"/>
  <c r="W58" i="12" s="1"/>
  <c r="W58" i="2" s="1"/>
  <c r="U58" i="12"/>
  <c r="U58" i="2" s="1"/>
  <c r="T56" i="1"/>
  <c r="T57" i="9"/>
  <c r="V56" i="9" a="1"/>
  <c r="V56" i="9" s="1"/>
  <c r="V56" i="1" s="1"/>
  <c r="W56" i="9" a="1"/>
  <c r="W56" i="9" s="1"/>
  <c r="W56" i="1" s="1"/>
  <c r="X56" i="9" a="1"/>
  <c r="X56" i="9" s="1"/>
  <c r="X56" i="1" s="1"/>
  <c r="U56" i="9"/>
  <c r="U56" i="1" s="1"/>
  <c r="T60" i="4" l="1"/>
  <c r="T61" i="18"/>
  <c r="W60" i="18" a="1"/>
  <c r="W60" i="18" s="1"/>
  <c r="W60" i="4" s="1"/>
  <c r="V60" i="18" a="1"/>
  <c r="V60" i="18" s="1"/>
  <c r="V60" i="4" s="1"/>
  <c r="X60" i="18" a="1"/>
  <c r="X60" i="18" s="1"/>
  <c r="X60" i="4" s="1"/>
  <c r="U60" i="18"/>
  <c r="U60" i="4" s="1"/>
  <c r="T57" i="3"/>
  <c r="T58" i="15"/>
  <c r="W57" i="15" a="1"/>
  <c r="W57" i="15" s="1"/>
  <c r="W57" i="3" s="1"/>
  <c r="V57" i="15" a="1"/>
  <c r="V57" i="15" s="1"/>
  <c r="V57" i="3" s="1"/>
  <c r="U57" i="15"/>
  <c r="U57" i="3" s="1"/>
  <c r="X57" i="15" a="1"/>
  <c r="X57" i="15" s="1"/>
  <c r="X57" i="3" s="1"/>
  <c r="T59" i="2"/>
  <c r="T60" i="12"/>
  <c r="X59" i="12" a="1"/>
  <c r="X59" i="12" s="1"/>
  <c r="X59" i="2" s="1"/>
  <c r="W59" i="12" a="1"/>
  <c r="W59" i="12" s="1"/>
  <c r="W59" i="2" s="1"/>
  <c r="V59" i="12" a="1"/>
  <c r="V59" i="12" s="1"/>
  <c r="V59" i="2" s="1"/>
  <c r="U59" i="12"/>
  <c r="U59" i="2" s="1"/>
  <c r="T57" i="1"/>
  <c r="T58" i="9"/>
  <c r="X57" i="9" a="1"/>
  <c r="X57" i="9" s="1"/>
  <c r="X57" i="1" s="1"/>
  <c r="V57" i="9" a="1"/>
  <c r="V57" i="9" s="1"/>
  <c r="V57" i="1" s="1"/>
  <c r="W57" i="9" a="1"/>
  <c r="W57" i="9" s="1"/>
  <c r="W57" i="1" s="1"/>
  <c r="U57" i="9"/>
  <c r="U57" i="1" s="1"/>
  <c r="T61" i="4" l="1"/>
  <c r="T62" i="18"/>
  <c r="V61" i="18" a="1"/>
  <c r="V61" i="18" s="1"/>
  <c r="V61" i="4" s="1"/>
  <c r="W61" i="18" a="1"/>
  <c r="W61" i="18" s="1"/>
  <c r="W61" i="4" s="1"/>
  <c r="X61" i="18" a="1"/>
  <c r="X61" i="18" s="1"/>
  <c r="X61" i="4" s="1"/>
  <c r="U61" i="18"/>
  <c r="U61" i="4" s="1"/>
  <c r="T58" i="3"/>
  <c r="T59" i="15"/>
  <c r="W58" i="15" a="1"/>
  <c r="W58" i="15" s="1"/>
  <c r="W58" i="3" s="1"/>
  <c r="V58" i="15" a="1"/>
  <c r="V58" i="15" s="1"/>
  <c r="V58" i="3" s="1"/>
  <c r="U58" i="15"/>
  <c r="U58" i="3" s="1"/>
  <c r="X58" i="15" a="1"/>
  <c r="X58" i="15" s="1"/>
  <c r="X58" i="3" s="1"/>
  <c r="T60" i="2"/>
  <c r="T61" i="12"/>
  <c r="X60" i="12" a="1"/>
  <c r="X60" i="12" s="1"/>
  <c r="X60" i="2" s="1"/>
  <c r="V60" i="12" a="1"/>
  <c r="V60" i="12" s="1"/>
  <c r="V60" i="2" s="1"/>
  <c r="U60" i="12"/>
  <c r="U60" i="2" s="1"/>
  <c r="W60" i="12" a="1"/>
  <c r="W60" i="12" s="1"/>
  <c r="W60" i="2" s="1"/>
  <c r="T58" i="1"/>
  <c r="T59" i="9"/>
  <c r="X58" i="9" a="1"/>
  <c r="X58" i="9" s="1"/>
  <c r="X58" i="1" s="1"/>
  <c r="V58" i="9" a="1"/>
  <c r="V58" i="9" s="1"/>
  <c r="V58" i="1" s="1"/>
  <c r="W58" i="9" a="1"/>
  <c r="W58" i="9" s="1"/>
  <c r="W58" i="1" s="1"/>
  <c r="U58" i="9"/>
  <c r="U58" i="1" s="1"/>
  <c r="T62" i="4" l="1"/>
  <c r="T63" i="18"/>
  <c r="V62" i="18" a="1"/>
  <c r="V62" i="18" s="1"/>
  <c r="V62" i="4" s="1"/>
  <c r="W62" i="18" a="1"/>
  <c r="W62" i="18" s="1"/>
  <c r="W62" i="4" s="1"/>
  <c r="X62" i="18" a="1"/>
  <c r="X62" i="18" s="1"/>
  <c r="X62" i="4" s="1"/>
  <c r="U62" i="18"/>
  <c r="U62" i="4" s="1"/>
  <c r="T59" i="3"/>
  <c r="T60" i="15"/>
  <c r="V59" i="15" a="1"/>
  <c r="V59" i="15" s="1"/>
  <c r="V59" i="3" s="1"/>
  <c r="W59" i="15" a="1"/>
  <c r="W59" i="15" s="1"/>
  <c r="W59" i="3" s="1"/>
  <c r="X59" i="15" a="1"/>
  <c r="X59" i="15" s="1"/>
  <c r="X59" i="3" s="1"/>
  <c r="U59" i="15"/>
  <c r="U59" i="3" s="1"/>
  <c r="T61" i="2"/>
  <c r="T62" i="12"/>
  <c r="X61" i="12" a="1"/>
  <c r="X61" i="12" s="1"/>
  <c r="X61" i="2" s="1"/>
  <c r="W61" i="12" a="1"/>
  <c r="W61" i="12" s="1"/>
  <c r="W61" i="2" s="1"/>
  <c r="U61" i="12"/>
  <c r="U61" i="2" s="1"/>
  <c r="V61" i="12" a="1"/>
  <c r="V61" i="12" s="1"/>
  <c r="V61" i="2" s="1"/>
  <c r="T59" i="1"/>
  <c r="T60" i="9"/>
  <c r="W59" i="9" a="1"/>
  <c r="W59" i="9" s="1"/>
  <c r="W59" i="1" s="1"/>
  <c r="X59" i="9" a="1"/>
  <c r="X59" i="9" s="1"/>
  <c r="X59" i="1" s="1"/>
  <c r="V59" i="9" a="1"/>
  <c r="V59" i="9" s="1"/>
  <c r="V59" i="1" s="1"/>
  <c r="U59" i="9"/>
  <c r="U59" i="1" s="1"/>
  <c r="T63" i="4" l="1"/>
  <c r="T64" i="18"/>
  <c r="W63" i="18" a="1"/>
  <c r="W63" i="18" s="1"/>
  <c r="W63" i="4" s="1"/>
  <c r="V63" i="18" a="1"/>
  <c r="V63" i="18" s="1"/>
  <c r="V63" i="4" s="1"/>
  <c r="X63" i="18" a="1"/>
  <c r="X63" i="18" s="1"/>
  <c r="X63" i="4" s="1"/>
  <c r="U63" i="18"/>
  <c r="U63" i="4" s="1"/>
  <c r="T60" i="3"/>
  <c r="T61" i="15"/>
  <c r="V60" i="15" a="1"/>
  <c r="V60" i="15" s="1"/>
  <c r="V60" i="3" s="1"/>
  <c r="W60" i="15" a="1"/>
  <c r="W60" i="15" s="1"/>
  <c r="W60" i="3" s="1"/>
  <c r="X60" i="15" a="1"/>
  <c r="X60" i="15" s="1"/>
  <c r="X60" i="3" s="1"/>
  <c r="U60" i="15"/>
  <c r="U60" i="3" s="1"/>
  <c r="T62" i="2"/>
  <c r="T63" i="12"/>
  <c r="X62" i="12" a="1"/>
  <c r="X62" i="12" s="1"/>
  <c r="X62" i="2" s="1"/>
  <c r="U62" i="12"/>
  <c r="U62" i="2" s="1"/>
  <c r="W62" i="12" a="1"/>
  <c r="W62" i="12" s="1"/>
  <c r="W62" i="2" s="1"/>
  <c r="V62" i="12" a="1"/>
  <c r="V62" i="12" s="1"/>
  <c r="V62" i="2" s="1"/>
  <c r="T60" i="1"/>
  <c r="T61" i="9"/>
  <c r="X60" i="9" a="1"/>
  <c r="X60" i="9" s="1"/>
  <c r="X60" i="1" s="1"/>
  <c r="V60" i="9" a="1"/>
  <c r="V60" i="9" s="1"/>
  <c r="V60" i="1" s="1"/>
  <c r="W60" i="9" a="1"/>
  <c r="W60" i="9" s="1"/>
  <c r="W60" i="1" s="1"/>
  <c r="U60" i="9"/>
  <c r="U60" i="1" s="1"/>
  <c r="T64" i="4" l="1"/>
  <c r="T65" i="18"/>
  <c r="V64" i="18" a="1"/>
  <c r="V64" i="18" s="1"/>
  <c r="V64" i="4" s="1"/>
  <c r="W64" i="18" a="1"/>
  <c r="W64" i="18" s="1"/>
  <c r="W64" i="4" s="1"/>
  <c r="X64" i="18" a="1"/>
  <c r="X64" i="18" s="1"/>
  <c r="X64" i="4" s="1"/>
  <c r="U64" i="18"/>
  <c r="U64" i="4" s="1"/>
  <c r="T61" i="3"/>
  <c r="T62" i="15"/>
  <c r="W61" i="15" a="1"/>
  <c r="W61" i="15" s="1"/>
  <c r="W61" i="3" s="1"/>
  <c r="V61" i="15" a="1"/>
  <c r="V61" i="15" s="1"/>
  <c r="V61" i="3" s="1"/>
  <c r="U61" i="15"/>
  <c r="U61" i="3" s="1"/>
  <c r="X61" i="15" a="1"/>
  <c r="X61" i="15" s="1"/>
  <c r="X61" i="3" s="1"/>
  <c r="T63" i="2"/>
  <c r="T64" i="12"/>
  <c r="X63" i="12" a="1"/>
  <c r="X63" i="12" s="1"/>
  <c r="X63" i="2" s="1"/>
  <c r="U63" i="12"/>
  <c r="U63" i="2" s="1"/>
  <c r="W63" i="12" a="1"/>
  <c r="W63" i="12" s="1"/>
  <c r="W63" i="2" s="1"/>
  <c r="V63" i="12" a="1"/>
  <c r="V63" i="12" s="1"/>
  <c r="V63" i="2" s="1"/>
  <c r="T61" i="1"/>
  <c r="T62" i="9"/>
  <c r="V61" i="9" a="1"/>
  <c r="V61" i="9" s="1"/>
  <c r="V61" i="1" s="1"/>
  <c r="X61" i="9" a="1"/>
  <c r="X61" i="9" s="1"/>
  <c r="X61" i="1" s="1"/>
  <c r="U61" i="9"/>
  <c r="U61" i="1" s="1"/>
  <c r="W61" i="9" a="1"/>
  <c r="W61" i="9" s="1"/>
  <c r="W61" i="1" s="1"/>
  <c r="T65" i="4" l="1"/>
  <c r="T66" i="18"/>
  <c r="V65" i="18" a="1"/>
  <c r="V65" i="18" s="1"/>
  <c r="V65" i="4" s="1"/>
  <c r="W65" i="18" a="1"/>
  <c r="W65" i="18" s="1"/>
  <c r="W65" i="4" s="1"/>
  <c r="X65" i="18" a="1"/>
  <c r="X65" i="18" s="1"/>
  <c r="X65" i="4" s="1"/>
  <c r="U65" i="18"/>
  <c r="U65" i="4" s="1"/>
  <c r="T62" i="3"/>
  <c r="T63" i="15"/>
  <c r="W62" i="15" a="1"/>
  <c r="W62" i="15" s="1"/>
  <c r="W62" i="3" s="1"/>
  <c r="V62" i="15" a="1"/>
  <c r="V62" i="15" s="1"/>
  <c r="V62" i="3" s="1"/>
  <c r="X62" i="15" a="1"/>
  <c r="X62" i="15" s="1"/>
  <c r="X62" i="3" s="1"/>
  <c r="U62" i="15"/>
  <c r="U62" i="3" s="1"/>
  <c r="T64" i="2"/>
  <c r="T65" i="12"/>
  <c r="X64" i="12" a="1"/>
  <c r="X64" i="12" s="1"/>
  <c r="X64" i="2" s="1"/>
  <c r="W64" i="12" a="1"/>
  <c r="W64" i="12" s="1"/>
  <c r="W64" i="2" s="1"/>
  <c r="V64" i="12" a="1"/>
  <c r="V64" i="12" s="1"/>
  <c r="V64" i="2" s="1"/>
  <c r="U64" i="12"/>
  <c r="U64" i="2" s="1"/>
  <c r="T62" i="1"/>
  <c r="T63" i="9"/>
  <c r="X62" i="9" a="1"/>
  <c r="X62" i="9" s="1"/>
  <c r="X62" i="1" s="1"/>
  <c r="W62" i="9" a="1"/>
  <c r="W62" i="9" s="1"/>
  <c r="W62" i="1" s="1"/>
  <c r="V62" i="9" a="1"/>
  <c r="V62" i="9" s="1"/>
  <c r="V62" i="1" s="1"/>
  <c r="U62" i="9"/>
  <c r="U62" i="1" s="1"/>
  <c r="T66" i="4" l="1"/>
  <c r="T67" i="18"/>
  <c r="V66" i="18" a="1"/>
  <c r="V66" i="18" s="1"/>
  <c r="V66" i="4" s="1"/>
  <c r="W66" i="18" a="1"/>
  <c r="W66" i="18" s="1"/>
  <c r="W66" i="4" s="1"/>
  <c r="X66" i="18" a="1"/>
  <c r="X66" i="18" s="1"/>
  <c r="X66" i="4" s="1"/>
  <c r="U66" i="18"/>
  <c r="U66" i="4" s="1"/>
  <c r="T63" i="3"/>
  <c r="T64" i="15"/>
  <c r="W63" i="15" a="1"/>
  <c r="W63" i="15" s="1"/>
  <c r="W63" i="3" s="1"/>
  <c r="V63" i="15" a="1"/>
  <c r="V63" i="15" s="1"/>
  <c r="V63" i="3" s="1"/>
  <c r="U63" i="15"/>
  <c r="U63" i="3" s="1"/>
  <c r="X63" i="15" a="1"/>
  <c r="X63" i="15" s="1"/>
  <c r="X63" i="3" s="1"/>
  <c r="T65" i="2"/>
  <c r="T66" i="12"/>
  <c r="X65" i="12" a="1"/>
  <c r="X65" i="12" s="1"/>
  <c r="X65" i="2" s="1"/>
  <c r="V65" i="12" a="1"/>
  <c r="V65" i="12" s="1"/>
  <c r="V65" i="2" s="1"/>
  <c r="U65" i="12"/>
  <c r="U65" i="2" s="1"/>
  <c r="W65" i="12" a="1"/>
  <c r="W65" i="12" s="1"/>
  <c r="W65" i="2" s="1"/>
  <c r="T63" i="1"/>
  <c r="T64" i="9"/>
  <c r="W63" i="9" a="1"/>
  <c r="W63" i="9" s="1"/>
  <c r="W63" i="1" s="1"/>
  <c r="V63" i="9" a="1"/>
  <c r="V63" i="9" s="1"/>
  <c r="V63" i="1" s="1"/>
  <c r="X63" i="9" a="1"/>
  <c r="X63" i="9" s="1"/>
  <c r="X63" i="1" s="1"/>
  <c r="U63" i="9"/>
  <c r="U63" i="1" s="1"/>
  <c r="T67" i="4" l="1"/>
  <c r="T68" i="18"/>
  <c r="V67" i="18" a="1"/>
  <c r="V67" i="18" s="1"/>
  <c r="V67" i="4" s="1"/>
  <c r="W67" i="18" a="1"/>
  <c r="W67" i="18" s="1"/>
  <c r="W67" i="4" s="1"/>
  <c r="U67" i="18"/>
  <c r="U67" i="4" s="1"/>
  <c r="X67" i="18" a="1"/>
  <c r="X67" i="18" s="1"/>
  <c r="X67" i="4" s="1"/>
  <c r="T64" i="3"/>
  <c r="T65" i="15"/>
  <c r="V64" i="15" a="1"/>
  <c r="V64" i="15" s="1"/>
  <c r="V64" i="3" s="1"/>
  <c r="W64" i="15" a="1"/>
  <c r="W64" i="15" s="1"/>
  <c r="W64" i="3" s="1"/>
  <c r="U64" i="15"/>
  <c r="U64" i="3" s="1"/>
  <c r="X64" i="15" a="1"/>
  <c r="X64" i="15" s="1"/>
  <c r="X64" i="3" s="1"/>
  <c r="T66" i="2"/>
  <c r="T67" i="12"/>
  <c r="X66" i="12" a="1"/>
  <c r="X66" i="12" s="1"/>
  <c r="X66" i="2" s="1"/>
  <c r="W66" i="12" a="1"/>
  <c r="W66" i="12" s="1"/>
  <c r="W66" i="2" s="1"/>
  <c r="V66" i="12" a="1"/>
  <c r="V66" i="12" s="1"/>
  <c r="V66" i="2" s="1"/>
  <c r="U66" i="12"/>
  <c r="U66" i="2" s="1"/>
  <c r="T64" i="1"/>
  <c r="T65" i="9"/>
  <c r="X64" i="9" a="1"/>
  <c r="X64" i="9" s="1"/>
  <c r="X64" i="1" s="1"/>
  <c r="W64" i="9" a="1"/>
  <c r="W64" i="9" s="1"/>
  <c r="W64" i="1" s="1"/>
  <c r="V64" i="9" a="1"/>
  <c r="V64" i="9" s="1"/>
  <c r="V64" i="1" s="1"/>
  <c r="U64" i="9"/>
  <c r="U64" i="1" s="1"/>
  <c r="T68" i="4" l="1"/>
  <c r="T69" i="18"/>
  <c r="V68" i="18" a="1"/>
  <c r="V68" i="18" s="1"/>
  <c r="V68" i="4" s="1"/>
  <c r="W68" i="18" a="1"/>
  <c r="W68" i="18" s="1"/>
  <c r="W68" i="4" s="1"/>
  <c r="X68" i="18" a="1"/>
  <c r="X68" i="18" s="1"/>
  <c r="X68" i="4" s="1"/>
  <c r="U68" i="18"/>
  <c r="U68" i="4" s="1"/>
  <c r="T65" i="3"/>
  <c r="T66" i="15"/>
  <c r="W65" i="15" a="1"/>
  <c r="W65" i="15" s="1"/>
  <c r="W65" i="3" s="1"/>
  <c r="V65" i="15" a="1"/>
  <c r="V65" i="15" s="1"/>
  <c r="V65" i="3" s="1"/>
  <c r="X65" i="15" a="1"/>
  <c r="X65" i="15" s="1"/>
  <c r="X65" i="3" s="1"/>
  <c r="U65" i="15"/>
  <c r="U65" i="3" s="1"/>
  <c r="T67" i="2"/>
  <c r="T68" i="12"/>
  <c r="X67" i="12" a="1"/>
  <c r="X67" i="12" s="1"/>
  <c r="X67" i="2" s="1"/>
  <c r="V67" i="12" a="1"/>
  <c r="V67" i="12" s="1"/>
  <c r="V67" i="2" s="1"/>
  <c r="U67" i="12"/>
  <c r="U67" i="2" s="1"/>
  <c r="W67" i="12" a="1"/>
  <c r="W67" i="12" s="1"/>
  <c r="W67" i="2" s="1"/>
  <c r="T65" i="1"/>
  <c r="T66" i="9"/>
  <c r="W65" i="9" a="1"/>
  <c r="W65" i="9" s="1"/>
  <c r="W65" i="1" s="1"/>
  <c r="V65" i="9" a="1"/>
  <c r="V65" i="9" s="1"/>
  <c r="V65" i="1" s="1"/>
  <c r="X65" i="9" a="1"/>
  <c r="X65" i="9" s="1"/>
  <c r="X65" i="1" s="1"/>
  <c r="U65" i="9"/>
  <c r="U65" i="1" s="1"/>
  <c r="T69" i="4" l="1"/>
  <c r="T70" i="18"/>
  <c r="V69" i="18" a="1"/>
  <c r="V69" i="18" s="1"/>
  <c r="V69" i="4" s="1"/>
  <c r="W69" i="18" a="1"/>
  <c r="W69" i="18" s="1"/>
  <c r="W69" i="4" s="1"/>
  <c r="X69" i="18" a="1"/>
  <c r="X69" i="18" s="1"/>
  <c r="X69" i="4" s="1"/>
  <c r="U69" i="18"/>
  <c r="U69" i="4" s="1"/>
  <c r="T66" i="3"/>
  <c r="T67" i="15"/>
  <c r="V66" i="15" a="1"/>
  <c r="V66" i="15" s="1"/>
  <c r="V66" i="3" s="1"/>
  <c r="W66" i="15" a="1"/>
  <c r="W66" i="15" s="1"/>
  <c r="W66" i="3" s="1"/>
  <c r="U66" i="15"/>
  <c r="U66" i="3" s="1"/>
  <c r="X66" i="15" a="1"/>
  <c r="X66" i="15" s="1"/>
  <c r="X66" i="3" s="1"/>
  <c r="T68" i="2"/>
  <c r="T69" i="12"/>
  <c r="X68" i="12" a="1"/>
  <c r="X68" i="12" s="1"/>
  <c r="X68" i="2" s="1"/>
  <c r="V68" i="12" a="1"/>
  <c r="V68" i="12" s="1"/>
  <c r="V68" i="2" s="1"/>
  <c r="W68" i="12" a="1"/>
  <c r="W68" i="12" s="1"/>
  <c r="W68" i="2" s="1"/>
  <c r="U68" i="12"/>
  <c r="U68" i="2" s="1"/>
  <c r="T66" i="1"/>
  <c r="T67" i="9"/>
  <c r="X66" i="9" a="1"/>
  <c r="X66" i="9" s="1"/>
  <c r="X66" i="1" s="1"/>
  <c r="V66" i="9" a="1"/>
  <c r="V66" i="9" s="1"/>
  <c r="V66" i="1" s="1"/>
  <c r="W66" i="9" a="1"/>
  <c r="W66" i="9" s="1"/>
  <c r="W66" i="1" s="1"/>
  <c r="U66" i="9"/>
  <c r="U66" i="1" s="1"/>
  <c r="T70" i="4" l="1"/>
  <c r="T71" i="18"/>
  <c r="W70" i="18" a="1"/>
  <c r="W70" i="18" s="1"/>
  <c r="W70" i="4" s="1"/>
  <c r="V70" i="18" a="1"/>
  <c r="V70" i="18" s="1"/>
  <c r="V70" i="4" s="1"/>
  <c r="X70" i="18" a="1"/>
  <c r="X70" i="18" s="1"/>
  <c r="X70" i="4" s="1"/>
  <c r="U70" i="18"/>
  <c r="U70" i="4" s="1"/>
  <c r="T67" i="3"/>
  <c r="T68" i="15"/>
  <c r="V67" i="15" a="1"/>
  <c r="V67" i="15" s="1"/>
  <c r="V67" i="3" s="1"/>
  <c r="W67" i="15" a="1"/>
  <c r="W67" i="15" s="1"/>
  <c r="W67" i="3" s="1"/>
  <c r="U67" i="15"/>
  <c r="U67" i="3" s="1"/>
  <c r="X67" i="15" a="1"/>
  <c r="X67" i="15" s="1"/>
  <c r="X67" i="3" s="1"/>
  <c r="T69" i="2"/>
  <c r="T70" i="12"/>
  <c r="X69" i="12" a="1"/>
  <c r="X69" i="12" s="1"/>
  <c r="X69" i="2" s="1"/>
  <c r="V69" i="12" a="1"/>
  <c r="V69" i="12" s="1"/>
  <c r="V69" i="2" s="1"/>
  <c r="U69" i="12"/>
  <c r="U69" i="2" s="1"/>
  <c r="W69" i="12" a="1"/>
  <c r="W69" i="12" s="1"/>
  <c r="W69" i="2" s="1"/>
  <c r="T68" i="9"/>
  <c r="T67" i="1"/>
  <c r="X67" i="9" a="1"/>
  <c r="X67" i="9" s="1"/>
  <c r="X67" i="1" s="1"/>
  <c r="V67" i="9" a="1"/>
  <c r="V67" i="9" s="1"/>
  <c r="V67" i="1" s="1"/>
  <c r="U67" i="9"/>
  <c r="U67" i="1" s="1"/>
  <c r="W67" i="9" a="1"/>
  <c r="W67" i="9" s="1"/>
  <c r="W67" i="1" s="1"/>
  <c r="T71" i="4" l="1"/>
  <c r="T72" i="18"/>
  <c r="W71" i="18" a="1"/>
  <c r="W71" i="18" s="1"/>
  <c r="W71" i="4" s="1"/>
  <c r="V71" i="18" a="1"/>
  <c r="V71" i="18" s="1"/>
  <c r="V71" i="4" s="1"/>
  <c r="U71" i="18"/>
  <c r="U71" i="4" s="1"/>
  <c r="X71" i="18" a="1"/>
  <c r="X71" i="18" s="1"/>
  <c r="X71" i="4" s="1"/>
  <c r="T68" i="3"/>
  <c r="T69" i="15"/>
  <c r="W68" i="15" a="1"/>
  <c r="W68" i="15" s="1"/>
  <c r="W68" i="3" s="1"/>
  <c r="V68" i="15" a="1"/>
  <c r="V68" i="15" s="1"/>
  <c r="V68" i="3" s="1"/>
  <c r="X68" i="15" a="1"/>
  <c r="X68" i="15" s="1"/>
  <c r="X68" i="3" s="1"/>
  <c r="U68" i="15"/>
  <c r="U68" i="3" s="1"/>
  <c r="T70" i="2"/>
  <c r="T71" i="12"/>
  <c r="X70" i="12" a="1"/>
  <c r="X70" i="12" s="1"/>
  <c r="X70" i="2" s="1"/>
  <c r="U70" i="12"/>
  <c r="U70" i="2" s="1"/>
  <c r="W70" i="12" a="1"/>
  <c r="W70" i="12" s="1"/>
  <c r="W70" i="2" s="1"/>
  <c r="V70" i="12" a="1"/>
  <c r="V70" i="12" s="1"/>
  <c r="V70" i="2" s="1"/>
  <c r="T68" i="1"/>
  <c r="T69" i="9"/>
  <c r="W68" i="9" a="1"/>
  <c r="W68" i="9" s="1"/>
  <c r="W68" i="1" s="1"/>
  <c r="V68" i="9" a="1"/>
  <c r="V68" i="9" s="1"/>
  <c r="V68" i="1" s="1"/>
  <c r="X68" i="9" a="1"/>
  <c r="X68" i="9" s="1"/>
  <c r="X68" i="1" s="1"/>
  <c r="U68" i="9"/>
  <c r="U68" i="1" s="1"/>
  <c r="T72" i="4" l="1"/>
  <c r="T73" i="18"/>
  <c r="W72" i="18" a="1"/>
  <c r="W72" i="18" s="1"/>
  <c r="W72" i="4" s="1"/>
  <c r="V72" i="18" a="1"/>
  <c r="V72" i="18" s="1"/>
  <c r="V72" i="4" s="1"/>
  <c r="X72" i="18" a="1"/>
  <c r="X72" i="18" s="1"/>
  <c r="X72" i="4" s="1"/>
  <c r="U72" i="18"/>
  <c r="U72" i="4" s="1"/>
  <c r="T69" i="3"/>
  <c r="T70" i="15"/>
  <c r="W69" i="15" a="1"/>
  <c r="W69" i="15" s="1"/>
  <c r="W69" i="3" s="1"/>
  <c r="V69" i="15" a="1"/>
  <c r="V69" i="15" s="1"/>
  <c r="V69" i="3" s="1"/>
  <c r="U69" i="15"/>
  <c r="U69" i="3" s="1"/>
  <c r="X69" i="15" a="1"/>
  <c r="X69" i="15" s="1"/>
  <c r="X69" i="3" s="1"/>
  <c r="T71" i="2"/>
  <c r="T72" i="12"/>
  <c r="X71" i="12" a="1"/>
  <c r="X71" i="12" s="1"/>
  <c r="X71" i="2" s="1"/>
  <c r="W71" i="12" a="1"/>
  <c r="W71" i="12" s="1"/>
  <c r="W71" i="2" s="1"/>
  <c r="U71" i="12"/>
  <c r="U71" i="2" s="1"/>
  <c r="V71" i="12" a="1"/>
  <c r="V71" i="12" s="1"/>
  <c r="V71" i="2" s="1"/>
  <c r="T69" i="1"/>
  <c r="T70" i="9"/>
  <c r="X69" i="9" a="1"/>
  <c r="X69" i="9" s="1"/>
  <c r="X69" i="1" s="1"/>
  <c r="W69" i="9" a="1"/>
  <c r="W69" i="9" s="1"/>
  <c r="W69" i="1" s="1"/>
  <c r="V69" i="9" a="1"/>
  <c r="V69" i="9" s="1"/>
  <c r="V69" i="1" s="1"/>
  <c r="U69" i="9"/>
  <c r="U69" i="1" s="1"/>
  <c r="T73" i="4" l="1"/>
  <c r="T74" i="18"/>
  <c r="W73" i="18" a="1"/>
  <c r="W73" i="18" s="1"/>
  <c r="W73" i="4" s="1"/>
  <c r="V73" i="18" a="1"/>
  <c r="V73" i="18" s="1"/>
  <c r="V73" i="4" s="1"/>
  <c r="X73" i="18" a="1"/>
  <c r="X73" i="18" s="1"/>
  <c r="X73" i="4" s="1"/>
  <c r="U73" i="18"/>
  <c r="U73" i="4" s="1"/>
  <c r="T70" i="3"/>
  <c r="T71" i="15"/>
  <c r="W70" i="15" a="1"/>
  <c r="W70" i="15" s="1"/>
  <c r="W70" i="3" s="1"/>
  <c r="V70" i="15" a="1"/>
  <c r="V70" i="15" s="1"/>
  <c r="V70" i="3" s="1"/>
  <c r="U70" i="15"/>
  <c r="U70" i="3" s="1"/>
  <c r="X70" i="15" a="1"/>
  <c r="X70" i="15" s="1"/>
  <c r="X70" i="3" s="1"/>
  <c r="T72" i="2"/>
  <c r="T73" i="12"/>
  <c r="X72" i="12" a="1"/>
  <c r="X72" i="12" s="1"/>
  <c r="X72" i="2" s="1"/>
  <c r="U72" i="12"/>
  <c r="U72" i="2" s="1"/>
  <c r="V72" i="12" a="1"/>
  <c r="V72" i="12" s="1"/>
  <c r="V72" i="2" s="1"/>
  <c r="W72" i="12" a="1"/>
  <c r="W72" i="12" s="1"/>
  <c r="W72" i="2" s="1"/>
  <c r="T70" i="1"/>
  <c r="T71" i="9"/>
  <c r="V70" i="9" a="1"/>
  <c r="V70" i="9" s="1"/>
  <c r="V70" i="1" s="1"/>
  <c r="X70" i="9" a="1"/>
  <c r="X70" i="9" s="1"/>
  <c r="X70" i="1" s="1"/>
  <c r="W70" i="9" a="1"/>
  <c r="W70" i="9" s="1"/>
  <c r="W70" i="1" s="1"/>
  <c r="U70" i="9"/>
  <c r="U70" i="1" s="1"/>
  <c r="T74" i="4" l="1"/>
  <c r="T75" i="18"/>
  <c r="V74" i="18" a="1"/>
  <c r="V74" i="18" s="1"/>
  <c r="V74" i="4" s="1"/>
  <c r="W74" i="18" a="1"/>
  <c r="W74" i="18" s="1"/>
  <c r="W74" i="4" s="1"/>
  <c r="X74" i="18" a="1"/>
  <c r="X74" i="18" s="1"/>
  <c r="X74" i="4" s="1"/>
  <c r="U74" i="18"/>
  <c r="U74" i="4" s="1"/>
  <c r="T71" i="3"/>
  <c r="T72" i="15"/>
  <c r="W71" i="15" a="1"/>
  <c r="W71" i="15" s="1"/>
  <c r="W71" i="3" s="1"/>
  <c r="V71" i="15" a="1"/>
  <c r="V71" i="15" s="1"/>
  <c r="V71" i="3" s="1"/>
  <c r="U71" i="15"/>
  <c r="U71" i="3" s="1"/>
  <c r="X71" i="15" a="1"/>
  <c r="X71" i="15" s="1"/>
  <c r="X71" i="3" s="1"/>
  <c r="T73" i="2"/>
  <c r="T74" i="12"/>
  <c r="X73" i="12" a="1"/>
  <c r="X73" i="12" s="1"/>
  <c r="X73" i="2" s="1"/>
  <c r="U73" i="12"/>
  <c r="U73" i="2" s="1"/>
  <c r="W73" i="12" a="1"/>
  <c r="W73" i="12" s="1"/>
  <c r="W73" i="2" s="1"/>
  <c r="V73" i="12" a="1"/>
  <c r="V73" i="12" s="1"/>
  <c r="V73" i="2" s="1"/>
  <c r="T71" i="1"/>
  <c r="T72" i="9"/>
  <c r="X71" i="9" a="1"/>
  <c r="X71" i="9" s="1"/>
  <c r="X71" i="1" s="1"/>
  <c r="V71" i="9" a="1"/>
  <c r="V71" i="9" s="1"/>
  <c r="V71" i="1" s="1"/>
  <c r="W71" i="9" a="1"/>
  <c r="W71" i="9" s="1"/>
  <c r="W71" i="1" s="1"/>
  <c r="U71" i="9"/>
  <c r="U71" i="1" s="1"/>
  <c r="T75" i="4" l="1"/>
  <c r="T76" i="18"/>
  <c r="V75" i="18" a="1"/>
  <c r="V75" i="18" s="1"/>
  <c r="V75" i="4" s="1"/>
  <c r="W75" i="18" a="1"/>
  <c r="W75" i="18" s="1"/>
  <c r="W75" i="4" s="1"/>
  <c r="X75" i="18" a="1"/>
  <c r="X75" i="18" s="1"/>
  <c r="X75" i="4" s="1"/>
  <c r="U75" i="18"/>
  <c r="U75" i="4" s="1"/>
  <c r="T72" i="3"/>
  <c r="T73" i="15"/>
  <c r="W72" i="15" a="1"/>
  <c r="W72" i="15" s="1"/>
  <c r="W72" i="3" s="1"/>
  <c r="V72" i="15" a="1"/>
  <c r="V72" i="15" s="1"/>
  <c r="V72" i="3" s="1"/>
  <c r="U72" i="15"/>
  <c r="U72" i="3" s="1"/>
  <c r="X72" i="15" a="1"/>
  <c r="X72" i="15" s="1"/>
  <c r="X72" i="3" s="1"/>
  <c r="T74" i="2"/>
  <c r="T75" i="12"/>
  <c r="X74" i="12" a="1"/>
  <c r="X74" i="12" s="1"/>
  <c r="X74" i="2" s="1"/>
  <c r="V74" i="12" a="1"/>
  <c r="V74" i="12" s="1"/>
  <c r="V74" i="2" s="1"/>
  <c r="U74" i="12"/>
  <c r="U74" i="2" s="1"/>
  <c r="W74" i="12" a="1"/>
  <c r="W74" i="12" s="1"/>
  <c r="W74" i="2" s="1"/>
  <c r="T72" i="1"/>
  <c r="T73" i="9"/>
  <c r="W72" i="9" a="1"/>
  <c r="W72" i="9" s="1"/>
  <c r="W72" i="1" s="1"/>
  <c r="X72" i="9" a="1"/>
  <c r="X72" i="9" s="1"/>
  <c r="X72" i="1" s="1"/>
  <c r="V72" i="9" a="1"/>
  <c r="V72" i="9" s="1"/>
  <c r="V72" i="1" s="1"/>
  <c r="U72" i="9"/>
  <c r="U72" i="1" s="1"/>
  <c r="T76" i="4" l="1"/>
  <c r="T77" i="18"/>
  <c r="W76" i="18" a="1"/>
  <c r="W76" i="18" s="1"/>
  <c r="W76" i="4" s="1"/>
  <c r="V76" i="18" a="1"/>
  <c r="V76" i="18" s="1"/>
  <c r="V76" i="4" s="1"/>
  <c r="U76" i="18"/>
  <c r="U76" i="4" s="1"/>
  <c r="X76" i="18" a="1"/>
  <c r="X76" i="18" s="1"/>
  <c r="X76" i="4" s="1"/>
  <c r="T73" i="3"/>
  <c r="T74" i="15"/>
  <c r="V73" i="15" a="1"/>
  <c r="V73" i="15" s="1"/>
  <c r="V73" i="3" s="1"/>
  <c r="W73" i="15" a="1"/>
  <c r="W73" i="15" s="1"/>
  <c r="W73" i="3" s="1"/>
  <c r="X73" i="15" a="1"/>
  <c r="X73" i="15" s="1"/>
  <c r="X73" i="3" s="1"/>
  <c r="U73" i="15"/>
  <c r="U73" i="3" s="1"/>
  <c r="T75" i="2"/>
  <c r="T76" i="12"/>
  <c r="X75" i="12" a="1"/>
  <c r="X75" i="12" s="1"/>
  <c r="X75" i="2" s="1"/>
  <c r="U75" i="12"/>
  <c r="U75" i="2" s="1"/>
  <c r="W75" i="12" a="1"/>
  <c r="W75" i="12" s="1"/>
  <c r="W75" i="2" s="1"/>
  <c r="V75" i="12" a="1"/>
  <c r="V75" i="12" s="1"/>
  <c r="V75" i="2" s="1"/>
  <c r="T73" i="1"/>
  <c r="T74" i="9"/>
  <c r="X73" i="9" a="1"/>
  <c r="X73" i="9" s="1"/>
  <c r="X73" i="1" s="1"/>
  <c r="V73" i="9" a="1"/>
  <c r="V73" i="9" s="1"/>
  <c r="V73" i="1" s="1"/>
  <c r="W73" i="9" a="1"/>
  <c r="W73" i="9" s="1"/>
  <c r="W73" i="1" s="1"/>
  <c r="U73" i="9"/>
  <c r="U73" i="1" s="1"/>
  <c r="T77" i="4" l="1"/>
  <c r="T78" i="18"/>
  <c r="W77" i="18" a="1"/>
  <c r="W77" i="18" s="1"/>
  <c r="W77" i="4" s="1"/>
  <c r="V77" i="18" a="1"/>
  <c r="V77" i="18" s="1"/>
  <c r="V77" i="4" s="1"/>
  <c r="U77" i="18"/>
  <c r="U77" i="4" s="1"/>
  <c r="X77" i="18" a="1"/>
  <c r="X77" i="18" s="1"/>
  <c r="X77" i="4" s="1"/>
  <c r="T74" i="3"/>
  <c r="T75" i="15"/>
  <c r="W74" i="15" a="1"/>
  <c r="W74" i="15" s="1"/>
  <c r="W74" i="3" s="1"/>
  <c r="V74" i="15" a="1"/>
  <c r="V74" i="15" s="1"/>
  <c r="V74" i="3" s="1"/>
  <c r="U74" i="15"/>
  <c r="U74" i="3" s="1"/>
  <c r="X74" i="15" a="1"/>
  <c r="X74" i="15" s="1"/>
  <c r="X74" i="3" s="1"/>
  <c r="T76" i="2"/>
  <c r="T77" i="12"/>
  <c r="X76" i="12" a="1"/>
  <c r="X76" i="12" s="1"/>
  <c r="X76" i="2" s="1"/>
  <c r="W76" i="12" a="1"/>
  <c r="W76" i="12" s="1"/>
  <c r="W76" i="2" s="1"/>
  <c r="V76" i="12" a="1"/>
  <c r="V76" i="12" s="1"/>
  <c r="V76" i="2" s="1"/>
  <c r="U76" i="12"/>
  <c r="U76" i="2" s="1"/>
  <c r="T74" i="1"/>
  <c r="T75" i="9"/>
  <c r="X74" i="9" a="1"/>
  <c r="X74" i="9" s="1"/>
  <c r="X74" i="1" s="1"/>
  <c r="V74" i="9" a="1"/>
  <c r="V74" i="9" s="1"/>
  <c r="V74" i="1" s="1"/>
  <c r="W74" i="9" a="1"/>
  <c r="W74" i="9" s="1"/>
  <c r="W74" i="1" s="1"/>
  <c r="U74" i="9"/>
  <c r="U74" i="1" s="1"/>
  <c r="T78" i="4" l="1"/>
  <c r="T79" i="18"/>
  <c r="W78" i="18" a="1"/>
  <c r="W78" i="18" s="1"/>
  <c r="W78" i="4" s="1"/>
  <c r="V78" i="18" a="1"/>
  <c r="V78" i="18" s="1"/>
  <c r="V78" i="4" s="1"/>
  <c r="U78" i="18"/>
  <c r="U78" i="4" s="1"/>
  <c r="X78" i="18" a="1"/>
  <c r="X78" i="18" s="1"/>
  <c r="X78" i="4" s="1"/>
  <c r="T75" i="3"/>
  <c r="T76" i="15"/>
  <c r="V75" i="15" a="1"/>
  <c r="V75" i="15" s="1"/>
  <c r="V75" i="3" s="1"/>
  <c r="W75" i="15" a="1"/>
  <c r="W75" i="15" s="1"/>
  <c r="W75" i="3" s="1"/>
  <c r="X75" i="15" a="1"/>
  <c r="X75" i="15" s="1"/>
  <c r="X75" i="3" s="1"/>
  <c r="U75" i="15"/>
  <c r="U75" i="3" s="1"/>
  <c r="T77" i="2"/>
  <c r="T78" i="12"/>
  <c r="X77" i="12" a="1"/>
  <c r="X77" i="12" s="1"/>
  <c r="X77" i="2" s="1"/>
  <c r="U77" i="12"/>
  <c r="U77" i="2" s="1"/>
  <c r="W77" i="12" a="1"/>
  <c r="W77" i="12" s="1"/>
  <c r="W77" i="2" s="1"/>
  <c r="V77" i="12" a="1"/>
  <c r="V77" i="12" s="1"/>
  <c r="V77" i="2" s="1"/>
  <c r="T75" i="1"/>
  <c r="T76" i="9"/>
  <c r="X75" i="9" a="1"/>
  <c r="X75" i="9" s="1"/>
  <c r="X75" i="1" s="1"/>
  <c r="W75" i="9" a="1"/>
  <c r="W75" i="9" s="1"/>
  <c r="W75" i="1" s="1"/>
  <c r="V75" i="9" a="1"/>
  <c r="V75" i="9" s="1"/>
  <c r="V75" i="1" s="1"/>
  <c r="U75" i="9"/>
  <c r="U75" i="1" s="1"/>
  <c r="T79" i="4" l="1"/>
  <c r="T80" i="18"/>
  <c r="V79" i="18" a="1"/>
  <c r="V79" i="18" s="1"/>
  <c r="V79" i="4" s="1"/>
  <c r="W79" i="18" a="1"/>
  <c r="W79" i="18" s="1"/>
  <c r="W79" i="4" s="1"/>
  <c r="X79" i="18" a="1"/>
  <c r="X79" i="18" s="1"/>
  <c r="X79" i="4" s="1"/>
  <c r="U79" i="18"/>
  <c r="U79" i="4" s="1"/>
  <c r="T76" i="3"/>
  <c r="T77" i="15"/>
  <c r="V76" i="15" a="1"/>
  <c r="V76" i="15" s="1"/>
  <c r="V76" i="3" s="1"/>
  <c r="W76" i="15" a="1"/>
  <c r="W76" i="15" s="1"/>
  <c r="W76" i="3" s="1"/>
  <c r="X76" i="15" a="1"/>
  <c r="X76" i="15" s="1"/>
  <c r="X76" i="3" s="1"/>
  <c r="U76" i="15"/>
  <c r="U76" i="3" s="1"/>
  <c r="T78" i="2"/>
  <c r="T79" i="12"/>
  <c r="X78" i="12" a="1"/>
  <c r="X78" i="12" s="1"/>
  <c r="X78" i="2" s="1"/>
  <c r="U78" i="12"/>
  <c r="U78" i="2" s="1"/>
  <c r="W78" i="12" a="1"/>
  <c r="W78" i="12" s="1"/>
  <c r="W78" i="2" s="1"/>
  <c r="V78" i="12" a="1"/>
  <c r="V78" i="12" s="1"/>
  <c r="V78" i="2" s="1"/>
  <c r="T76" i="1"/>
  <c r="T77" i="9"/>
  <c r="X76" i="9" a="1"/>
  <c r="X76" i="9" s="1"/>
  <c r="X76" i="1" s="1"/>
  <c r="V76" i="9" a="1"/>
  <c r="V76" i="9" s="1"/>
  <c r="V76" i="1" s="1"/>
  <c r="U76" i="9"/>
  <c r="U76" i="1" s="1"/>
  <c r="W76" i="9" a="1"/>
  <c r="W76" i="9" s="1"/>
  <c r="W76" i="1" s="1"/>
  <c r="T80" i="4" l="1"/>
  <c r="T81" i="18"/>
  <c r="W80" i="18" a="1"/>
  <c r="W80" i="18" s="1"/>
  <c r="W80" i="4" s="1"/>
  <c r="V80" i="18" a="1"/>
  <c r="V80" i="18" s="1"/>
  <c r="V80" i="4" s="1"/>
  <c r="X80" i="18" a="1"/>
  <c r="X80" i="18" s="1"/>
  <c r="X80" i="4" s="1"/>
  <c r="U80" i="18"/>
  <c r="U80" i="4" s="1"/>
  <c r="T77" i="3"/>
  <c r="T78" i="15"/>
  <c r="V77" i="15" a="1"/>
  <c r="V77" i="15" s="1"/>
  <c r="V77" i="3" s="1"/>
  <c r="W77" i="15" a="1"/>
  <c r="W77" i="15" s="1"/>
  <c r="W77" i="3" s="1"/>
  <c r="U77" i="15"/>
  <c r="U77" i="3" s="1"/>
  <c r="X77" i="15" a="1"/>
  <c r="X77" i="15" s="1"/>
  <c r="X77" i="3" s="1"/>
  <c r="T79" i="2"/>
  <c r="T80" i="12"/>
  <c r="X79" i="12" a="1"/>
  <c r="X79" i="12" s="1"/>
  <c r="X79" i="2" s="1"/>
  <c r="W79" i="12" a="1"/>
  <c r="W79" i="12" s="1"/>
  <c r="W79" i="2" s="1"/>
  <c r="U79" i="12"/>
  <c r="U79" i="2" s="1"/>
  <c r="V79" i="12" a="1"/>
  <c r="V79" i="12" s="1"/>
  <c r="V79" i="2" s="1"/>
  <c r="T77" i="1"/>
  <c r="T78" i="9"/>
  <c r="X77" i="9" a="1"/>
  <c r="X77" i="9" s="1"/>
  <c r="X77" i="1" s="1"/>
  <c r="W77" i="9" a="1"/>
  <c r="W77" i="9" s="1"/>
  <c r="W77" i="1" s="1"/>
  <c r="V77" i="9" a="1"/>
  <c r="V77" i="9" s="1"/>
  <c r="V77" i="1" s="1"/>
  <c r="U77" i="9"/>
  <c r="U77" i="1" s="1"/>
  <c r="T81" i="4" l="1"/>
  <c r="T82" i="18"/>
  <c r="V81" i="18" a="1"/>
  <c r="V81" i="18" s="1"/>
  <c r="V81" i="4" s="1"/>
  <c r="W81" i="18" a="1"/>
  <c r="W81" i="18" s="1"/>
  <c r="W81" i="4" s="1"/>
  <c r="U81" i="18"/>
  <c r="U81" i="4" s="1"/>
  <c r="X81" i="18" a="1"/>
  <c r="X81" i="18" s="1"/>
  <c r="X81" i="4" s="1"/>
  <c r="T78" i="3"/>
  <c r="T79" i="15"/>
  <c r="W78" i="15" a="1"/>
  <c r="W78" i="15" s="1"/>
  <c r="W78" i="3" s="1"/>
  <c r="V78" i="15" a="1"/>
  <c r="V78" i="15" s="1"/>
  <c r="V78" i="3" s="1"/>
  <c r="U78" i="15"/>
  <c r="U78" i="3" s="1"/>
  <c r="X78" i="15" a="1"/>
  <c r="X78" i="15" s="1"/>
  <c r="X78" i="3" s="1"/>
  <c r="T80" i="2"/>
  <c r="T81" i="12"/>
  <c r="X80" i="12" a="1"/>
  <c r="X80" i="12" s="1"/>
  <c r="X80" i="2" s="1"/>
  <c r="V80" i="12" a="1"/>
  <c r="V80" i="12" s="1"/>
  <c r="V80" i="2" s="1"/>
  <c r="U80" i="12"/>
  <c r="U80" i="2" s="1"/>
  <c r="W80" i="12" a="1"/>
  <c r="W80" i="12" s="1"/>
  <c r="W80" i="2" s="1"/>
  <c r="T78" i="1"/>
  <c r="T79" i="9"/>
  <c r="W78" i="9" a="1"/>
  <c r="W78" i="9" s="1"/>
  <c r="W78" i="1" s="1"/>
  <c r="V78" i="9" a="1"/>
  <c r="V78" i="9" s="1"/>
  <c r="V78" i="1" s="1"/>
  <c r="X78" i="9" a="1"/>
  <c r="X78" i="9" s="1"/>
  <c r="X78" i="1" s="1"/>
  <c r="U78" i="9"/>
  <c r="U78" i="1" s="1"/>
  <c r="T83" i="18" l="1"/>
  <c r="T82" i="4"/>
  <c r="V82" i="18" a="1"/>
  <c r="V82" i="18" s="1"/>
  <c r="V82" i="4" s="1"/>
  <c r="W82" i="18" a="1"/>
  <c r="W82" i="18" s="1"/>
  <c r="W82" i="4" s="1"/>
  <c r="X82" i="18" a="1"/>
  <c r="X82" i="18" s="1"/>
  <c r="X82" i="4" s="1"/>
  <c r="U82" i="18"/>
  <c r="U82" i="4" s="1"/>
  <c r="T79" i="3"/>
  <c r="T80" i="15"/>
  <c r="V79" i="15" a="1"/>
  <c r="V79" i="15" s="1"/>
  <c r="V79" i="3" s="1"/>
  <c r="W79" i="15" a="1"/>
  <c r="W79" i="15" s="1"/>
  <c r="W79" i="3" s="1"/>
  <c r="X79" i="15" a="1"/>
  <c r="X79" i="15" s="1"/>
  <c r="X79" i="3" s="1"/>
  <c r="U79" i="15"/>
  <c r="U79" i="3" s="1"/>
  <c r="T81" i="2"/>
  <c r="T82" i="12"/>
  <c r="X81" i="12" a="1"/>
  <c r="X81" i="12" s="1"/>
  <c r="X81" i="2" s="1"/>
  <c r="U81" i="12"/>
  <c r="U81" i="2" s="1"/>
  <c r="W81" i="12" a="1"/>
  <c r="W81" i="12" s="1"/>
  <c r="W81" i="2" s="1"/>
  <c r="V81" i="12" a="1"/>
  <c r="V81" i="12" s="1"/>
  <c r="V81" i="2" s="1"/>
  <c r="T79" i="1"/>
  <c r="T80" i="9"/>
  <c r="X79" i="9" a="1"/>
  <c r="X79" i="9" s="1"/>
  <c r="X79" i="1" s="1"/>
  <c r="W79" i="9" a="1"/>
  <c r="W79" i="9" s="1"/>
  <c r="W79" i="1" s="1"/>
  <c r="V79" i="9" a="1"/>
  <c r="V79" i="9" s="1"/>
  <c r="V79" i="1" s="1"/>
  <c r="U79" i="9"/>
  <c r="U79" i="1" s="1"/>
  <c r="T83" i="4" l="1"/>
  <c r="T84" i="18"/>
  <c r="W83" i="18" a="1"/>
  <c r="W83" i="18" s="1"/>
  <c r="W83" i="4" s="1"/>
  <c r="V83" i="18" a="1"/>
  <c r="V83" i="18" s="1"/>
  <c r="V83" i="4" s="1"/>
  <c r="U83" i="18"/>
  <c r="U83" i="4" s="1"/>
  <c r="X83" i="18" a="1"/>
  <c r="X83" i="18" s="1"/>
  <c r="X83" i="4" s="1"/>
  <c r="T80" i="3"/>
  <c r="T81" i="15"/>
  <c r="W80" i="15" a="1"/>
  <c r="W80" i="15" s="1"/>
  <c r="W80" i="3" s="1"/>
  <c r="V80" i="15" a="1"/>
  <c r="V80" i="15" s="1"/>
  <c r="V80" i="3" s="1"/>
  <c r="U80" i="15"/>
  <c r="U80" i="3" s="1"/>
  <c r="X80" i="15" a="1"/>
  <c r="X80" i="15" s="1"/>
  <c r="X80" i="3" s="1"/>
  <c r="T82" i="2"/>
  <c r="T83" i="12"/>
  <c r="X82" i="12" a="1"/>
  <c r="X82" i="12" s="1"/>
  <c r="X82" i="2" s="1"/>
  <c r="U82" i="12"/>
  <c r="U82" i="2" s="1"/>
  <c r="W82" i="12" a="1"/>
  <c r="W82" i="12" s="1"/>
  <c r="W82" i="2" s="1"/>
  <c r="V82" i="12" a="1"/>
  <c r="V82" i="12" s="1"/>
  <c r="V82" i="2" s="1"/>
  <c r="T80" i="1"/>
  <c r="T81" i="9"/>
  <c r="X80" i="9" a="1"/>
  <c r="X80" i="9" s="1"/>
  <c r="X80" i="1" s="1"/>
  <c r="W80" i="9" a="1"/>
  <c r="W80" i="9" s="1"/>
  <c r="W80" i="1" s="1"/>
  <c r="V80" i="9" a="1"/>
  <c r="V80" i="9" s="1"/>
  <c r="V80" i="1" s="1"/>
  <c r="U80" i="9"/>
  <c r="U80" i="1" s="1"/>
  <c r="T84" i="4" l="1"/>
  <c r="T85" i="18"/>
  <c r="V84" i="18" a="1"/>
  <c r="V84" i="18" s="1"/>
  <c r="V84" i="4" s="1"/>
  <c r="W84" i="18" a="1"/>
  <c r="W84" i="18" s="1"/>
  <c r="W84" i="4" s="1"/>
  <c r="X84" i="18" a="1"/>
  <c r="X84" i="18" s="1"/>
  <c r="X84" i="4" s="1"/>
  <c r="U84" i="18"/>
  <c r="U84" i="4" s="1"/>
  <c r="T81" i="3"/>
  <c r="T82" i="15"/>
  <c r="W81" i="15" a="1"/>
  <c r="W81" i="15" s="1"/>
  <c r="W81" i="3" s="1"/>
  <c r="V81" i="15" a="1"/>
  <c r="V81" i="15" s="1"/>
  <c r="V81" i="3" s="1"/>
  <c r="X81" i="15" a="1"/>
  <c r="X81" i="15" s="1"/>
  <c r="X81" i="3" s="1"/>
  <c r="U81" i="15"/>
  <c r="U81" i="3" s="1"/>
  <c r="T83" i="2"/>
  <c r="T84" i="12"/>
  <c r="X83" i="12" a="1"/>
  <c r="X83" i="12" s="1"/>
  <c r="X83" i="2" s="1"/>
  <c r="U83" i="12"/>
  <c r="U83" i="2" s="1"/>
  <c r="W83" i="12" a="1"/>
  <c r="W83" i="12" s="1"/>
  <c r="W83" i="2" s="1"/>
  <c r="V83" i="12" a="1"/>
  <c r="V83" i="12" s="1"/>
  <c r="V83" i="2" s="1"/>
  <c r="T81" i="1"/>
  <c r="T82" i="9"/>
  <c r="X81" i="9" a="1"/>
  <c r="X81" i="9" s="1"/>
  <c r="X81" i="1" s="1"/>
  <c r="W81" i="9" a="1"/>
  <c r="W81" i="9" s="1"/>
  <c r="W81" i="1" s="1"/>
  <c r="V81" i="9" a="1"/>
  <c r="V81" i="9" s="1"/>
  <c r="V81" i="1" s="1"/>
  <c r="U81" i="9"/>
  <c r="U81" i="1" s="1"/>
  <c r="T85" i="4" l="1"/>
  <c r="T86" i="18"/>
  <c r="V85" i="18" a="1"/>
  <c r="V85" i="18" s="1"/>
  <c r="V85" i="4" s="1"/>
  <c r="W85" i="18" a="1"/>
  <c r="W85" i="18" s="1"/>
  <c r="W85" i="4" s="1"/>
  <c r="X85" i="18" a="1"/>
  <c r="X85" i="18" s="1"/>
  <c r="X85" i="4" s="1"/>
  <c r="U85" i="18"/>
  <c r="U85" i="4" s="1"/>
  <c r="T82" i="3"/>
  <c r="T83" i="15"/>
  <c r="V82" i="15" a="1"/>
  <c r="V82" i="15" s="1"/>
  <c r="V82" i="3" s="1"/>
  <c r="W82" i="15" a="1"/>
  <c r="W82" i="15" s="1"/>
  <c r="W82" i="3" s="1"/>
  <c r="X82" i="15" a="1"/>
  <c r="X82" i="15" s="1"/>
  <c r="X82" i="3" s="1"/>
  <c r="U82" i="15"/>
  <c r="U82" i="3" s="1"/>
  <c r="T84" i="2"/>
  <c r="T85" i="12"/>
  <c r="X84" i="12" a="1"/>
  <c r="X84" i="12" s="1"/>
  <c r="X84" i="2" s="1"/>
  <c r="V84" i="12" a="1"/>
  <c r="V84" i="12" s="1"/>
  <c r="V84" i="2" s="1"/>
  <c r="W84" i="12" a="1"/>
  <c r="W84" i="12" s="1"/>
  <c r="W84" i="2" s="1"/>
  <c r="U84" i="12"/>
  <c r="U84" i="2" s="1"/>
  <c r="T82" i="1"/>
  <c r="T83" i="9"/>
  <c r="V82" i="9" a="1"/>
  <c r="V82" i="9" s="1"/>
  <c r="V82" i="1" s="1"/>
  <c r="X82" i="9" a="1"/>
  <c r="X82" i="9" s="1"/>
  <c r="X82" i="1" s="1"/>
  <c r="U82" i="9"/>
  <c r="U82" i="1" s="1"/>
  <c r="W82" i="9" a="1"/>
  <c r="W82" i="9" s="1"/>
  <c r="W82" i="1" s="1"/>
  <c r="T86" i="4" l="1"/>
  <c r="T87" i="18"/>
  <c r="W86" i="18" a="1"/>
  <c r="W86" i="18" s="1"/>
  <c r="W86" i="4" s="1"/>
  <c r="V86" i="18" a="1"/>
  <c r="V86" i="18" s="1"/>
  <c r="V86" i="4" s="1"/>
  <c r="X86" i="18" a="1"/>
  <c r="X86" i="18" s="1"/>
  <c r="X86" i="4" s="1"/>
  <c r="U86" i="18"/>
  <c r="U86" i="4" s="1"/>
  <c r="T83" i="3"/>
  <c r="T84" i="15"/>
  <c r="W83" i="15" a="1"/>
  <c r="W83" i="15" s="1"/>
  <c r="W83" i="3" s="1"/>
  <c r="V83" i="15" a="1"/>
  <c r="V83" i="15" s="1"/>
  <c r="V83" i="3" s="1"/>
  <c r="U83" i="15"/>
  <c r="U83" i="3" s="1"/>
  <c r="X83" i="15" a="1"/>
  <c r="X83" i="15" s="1"/>
  <c r="X83" i="3" s="1"/>
  <c r="T85" i="2"/>
  <c r="T86" i="12"/>
  <c r="X85" i="12" a="1"/>
  <c r="X85" i="12" s="1"/>
  <c r="X85" i="2" s="1"/>
  <c r="V85" i="12" a="1"/>
  <c r="V85" i="12" s="1"/>
  <c r="V85" i="2" s="1"/>
  <c r="U85" i="12"/>
  <c r="U85" i="2" s="1"/>
  <c r="W85" i="12" a="1"/>
  <c r="W85" i="12" s="1"/>
  <c r="W85" i="2" s="1"/>
  <c r="T83" i="1"/>
  <c r="T84" i="9"/>
  <c r="X83" i="9" a="1"/>
  <c r="X83" i="9" s="1"/>
  <c r="X83" i="1" s="1"/>
  <c r="V83" i="9" a="1"/>
  <c r="V83" i="9" s="1"/>
  <c r="V83" i="1" s="1"/>
  <c r="W83" i="9" a="1"/>
  <c r="W83" i="9" s="1"/>
  <c r="W83" i="1" s="1"/>
  <c r="U83" i="9"/>
  <c r="U83" i="1" s="1"/>
  <c r="T87" i="4" l="1"/>
  <c r="T88" i="18"/>
  <c r="V87" i="18" a="1"/>
  <c r="V87" i="18" s="1"/>
  <c r="V87" i="4" s="1"/>
  <c r="W87" i="18" a="1"/>
  <c r="W87" i="18" s="1"/>
  <c r="W87" i="4" s="1"/>
  <c r="X87" i="18" a="1"/>
  <c r="X87" i="18" s="1"/>
  <c r="X87" i="4" s="1"/>
  <c r="U87" i="18"/>
  <c r="U87" i="4" s="1"/>
  <c r="T84" i="3"/>
  <c r="T85" i="15"/>
  <c r="V84" i="15" a="1"/>
  <c r="V84" i="15" s="1"/>
  <c r="V84" i="3" s="1"/>
  <c r="W84" i="15" a="1"/>
  <c r="W84" i="15" s="1"/>
  <c r="W84" i="3" s="1"/>
  <c r="X84" i="15" a="1"/>
  <c r="X84" i="15" s="1"/>
  <c r="X84" i="3" s="1"/>
  <c r="U84" i="15"/>
  <c r="U84" i="3" s="1"/>
  <c r="T86" i="2"/>
  <c r="T87" i="12"/>
  <c r="X86" i="12" a="1"/>
  <c r="X86" i="12" s="1"/>
  <c r="X86" i="2" s="1"/>
  <c r="U86" i="12"/>
  <c r="U86" i="2" s="1"/>
  <c r="V86" i="12" a="1"/>
  <c r="V86" i="12" s="1"/>
  <c r="V86" i="2" s="1"/>
  <c r="W86" i="12" a="1"/>
  <c r="W86" i="12" s="1"/>
  <c r="W86" i="2" s="1"/>
  <c r="T84" i="1"/>
  <c r="T85" i="9"/>
  <c r="X84" i="9" a="1"/>
  <c r="X84" i="9" s="1"/>
  <c r="X84" i="1" s="1"/>
  <c r="V84" i="9" a="1"/>
  <c r="V84" i="9" s="1"/>
  <c r="V84" i="1" s="1"/>
  <c r="U84" i="9"/>
  <c r="U84" i="1" s="1"/>
  <c r="W84" i="9" a="1"/>
  <c r="W84" i="9" s="1"/>
  <c r="W84" i="1" s="1"/>
  <c r="T88" i="4" l="1"/>
  <c r="T89" i="18"/>
  <c r="V88" i="18" a="1"/>
  <c r="V88" i="18" s="1"/>
  <c r="V88" i="4" s="1"/>
  <c r="W88" i="18" a="1"/>
  <c r="W88" i="18" s="1"/>
  <c r="W88" i="4" s="1"/>
  <c r="U88" i="18"/>
  <c r="U88" i="4" s="1"/>
  <c r="X88" i="18" a="1"/>
  <c r="X88" i="18" s="1"/>
  <c r="X88" i="4" s="1"/>
  <c r="T85" i="3"/>
  <c r="T86" i="15"/>
  <c r="V85" i="15" a="1"/>
  <c r="V85" i="15" s="1"/>
  <c r="V85" i="3" s="1"/>
  <c r="W85" i="15" a="1"/>
  <c r="W85" i="15" s="1"/>
  <c r="W85" i="3" s="1"/>
  <c r="X85" i="15" a="1"/>
  <c r="X85" i="15" s="1"/>
  <c r="X85" i="3" s="1"/>
  <c r="U85" i="15"/>
  <c r="U85" i="3" s="1"/>
  <c r="T87" i="2"/>
  <c r="T88" i="12"/>
  <c r="X87" i="12" a="1"/>
  <c r="X87" i="12" s="1"/>
  <c r="X87" i="2" s="1"/>
  <c r="W87" i="12" a="1"/>
  <c r="W87" i="12" s="1"/>
  <c r="W87" i="2" s="1"/>
  <c r="V87" i="12" a="1"/>
  <c r="V87" i="12" s="1"/>
  <c r="V87" i="2" s="1"/>
  <c r="U87" i="12"/>
  <c r="U87" i="2" s="1"/>
  <c r="T85" i="1"/>
  <c r="T86" i="9"/>
  <c r="X85" i="9" a="1"/>
  <c r="X85" i="9" s="1"/>
  <c r="X85" i="1" s="1"/>
  <c r="V85" i="9" a="1"/>
  <c r="V85" i="9" s="1"/>
  <c r="V85" i="1" s="1"/>
  <c r="U85" i="9"/>
  <c r="U85" i="1" s="1"/>
  <c r="W85" i="9" a="1"/>
  <c r="W85" i="9" s="1"/>
  <c r="W85" i="1" s="1"/>
  <c r="T89" i="4" l="1"/>
  <c r="T90" i="18"/>
  <c r="V89" i="18" a="1"/>
  <c r="V89" i="18" s="1"/>
  <c r="V89" i="4" s="1"/>
  <c r="W89" i="18" a="1"/>
  <c r="W89" i="18" s="1"/>
  <c r="W89" i="4" s="1"/>
  <c r="U89" i="18"/>
  <c r="U89" i="4" s="1"/>
  <c r="X89" i="18" a="1"/>
  <c r="X89" i="18" s="1"/>
  <c r="X89" i="4" s="1"/>
  <c r="T86" i="3"/>
  <c r="T87" i="15"/>
  <c r="W86" i="15" a="1"/>
  <c r="W86" i="15" s="1"/>
  <c r="W86" i="3" s="1"/>
  <c r="V86" i="15" a="1"/>
  <c r="V86" i="15" s="1"/>
  <c r="V86" i="3" s="1"/>
  <c r="U86" i="15"/>
  <c r="U86" i="3" s="1"/>
  <c r="X86" i="15" a="1"/>
  <c r="X86" i="15" s="1"/>
  <c r="X86" i="3" s="1"/>
  <c r="T88" i="2"/>
  <c r="T89" i="12"/>
  <c r="X88" i="12" a="1"/>
  <c r="X88" i="12" s="1"/>
  <c r="X88" i="2" s="1"/>
  <c r="V88" i="12" a="1"/>
  <c r="V88" i="12" s="1"/>
  <c r="V88" i="2" s="1"/>
  <c r="W88" i="12" a="1"/>
  <c r="W88" i="12" s="1"/>
  <c r="W88" i="2" s="1"/>
  <c r="U88" i="12"/>
  <c r="U88" i="2" s="1"/>
  <c r="T86" i="1"/>
  <c r="T87" i="9"/>
  <c r="W86" i="9" a="1"/>
  <c r="W86" i="9" s="1"/>
  <c r="W86" i="1" s="1"/>
  <c r="V86" i="9" a="1"/>
  <c r="V86" i="9" s="1"/>
  <c r="V86" i="1" s="1"/>
  <c r="X86" i="9" a="1"/>
  <c r="X86" i="9" s="1"/>
  <c r="X86" i="1" s="1"/>
  <c r="U86" i="9"/>
  <c r="U86" i="1" s="1"/>
  <c r="T90" i="4" l="1"/>
  <c r="T91" i="18"/>
  <c r="W90" i="18" a="1"/>
  <c r="W90" i="18" s="1"/>
  <c r="W90" i="4" s="1"/>
  <c r="V90" i="18" a="1"/>
  <c r="V90" i="18" s="1"/>
  <c r="V90" i="4" s="1"/>
  <c r="X90" i="18" a="1"/>
  <c r="X90" i="18" s="1"/>
  <c r="X90" i="4" s="1"/>
  <c r="U90" i="18"/>
  <c r="U90" i="4" s="1"/>
  <c r="T87" i="3"/>
  <c r="T88" i="15"/>
  <c r="W87" i="15" a="1"/>
  <c r="W87" i="15" s="1"/>
  <c r="W87" i="3" s="1"/>
  <c r="V87" i="15" a="1"/>
  <c r="V87" i="15" s="1"/>
  <c r="V87" i="3" s="1"/>
  <c r="U87" i="15"/>
  <c r="U87" i="3" s="1"/>
  <c r="X87" i="15" a="1"/>
  <c r="X87" i="15" s="1"/>
  <c r="X87" i="3" s="1"/>
  <c r="T89" i="2"/>
  <c r="T90" i="12"/>
  <c r="X89" i="12" a="1"/>
  <c r="X89" i="12" s="1"/>
  <c r="X89" i="2" s="1"/>
  <c r="U89" i="12"/>
  <c r="U89" i="2" s="1"/>
  <c r="W89" i="12" a="1"/>
  <c r="W89" i="12" s="1"/>
  <c r="W89" i="2" s="1"/>
  <c r="V89" i="12" a="1"/>
  <c r="V89" i="12" s="1"/>
  <c r="V89" i="2" s="1"/>
  <c r="T87" i="1"/>
  <c r="T88" i="9"/>
  <c r="W87" i="9" a="1"/>
  <c r="W87" i="9" s="1"/>
  <c r="W87" i="1" s="1"/>
  <c r="V87" i="9" a="1"/>
  <c r="V87" i="9" s="1"/>
  <c r="V87" i="1" s="1"/>
  <c r="X87" i="9" a="1"/>
  <c r="X87" i="9" s="1"/>
  <c r="X87" i="1" s="1"/>
  <c r="U87" i="9"/>
  <c r="U87" i="1" s="1"/>
  <c r="T91" i="4" l="1"/>
  <c r="T92" i="18"/>
  <c r="W91" i="18" a="1"/>
  <c r="W91" i="18" s="1"/>
  <c r="W91" i="4" s="1"/>
  <c r="V91" i="18" a="1"/>
  <c r="V91" i="18" s="1"/>
  <c r="V91" i="4" s="1"/>
  <c r="U91" i="18"/>
  <c r="U91" i="4" s="1"/>
  <c r="X91" i="18" a="1"/>
  <c r="X91" i="18" s="1"/>
  <c r="X91" i="4" s="1"/>
  <c r="T88" i="3"/>
  <c r="T89" i="15"/>
  <c r="V88" i="15" a="1"/>
  <c r="V88" i="15" s="1"/>
  <c r="V88" i="3" s="1"/>
  <c r="W88" i="15" a="1"/>
  <c r="W88" i="15" s="1"/>
  <c r="W88" i="3" s="1"/>
  <c r="X88" i="15" a="1"/>
  <c r="X88" i="15" s="1"/>
  <c r="X88" i="3" s="1"/>
  <c r="U88" i="15"/>
  <c r="U88" i="3" s="1"/>
  <c r="T90" i="2"/>
  <c r="T91" i="12"/>
  <c r="X90" i="12" a="1"/>
  <c r="X90" i="12" s="1"/>
  <c r="X90" i="2" s="1"/>
  <c r="V90" i="12" a="1"/>
  <c r="V90" i="12" s="1"/>
  <c r="V90" i="2" s="1"/>
  <c r="U90" i="12"/>
  <c r="U90" i="2" s="1"/>
  <c r="W90" i="12" a="1"/>
  <c r="W90" i="12" s="1"/>
  <c r="W90" i="2" s="1"/>
  <c r="T88" i="1"/>
  <c r="T89" i="9"/>
  <c r="X88" i="9" a="1"/>
  <c r="X88" i="9" s="1"/>
  <c r="X88" i="1" s="1"/>
  <c r="W88" i="9" a="1"/>
  <c r="W88" i="9" s="1"/>
  <c r="W88" i="1" s="1"/>
  <c r="V88" i="9" a="1"/>
  <c r="V88" i="9" s="1"/>
  <c r="V88" i="1" s="1"/>
  <c r="U88" i="9"/>
  <c r="U88" i="1" s="1"/>
  <c r="T92" i="4" l="1"/>
  <c r="T93" i="18"/>
  <c r="W92" i="18" a="1"/>
  <c r="W92" i="18" s="1"/>
  <c r="W92" i="4" s="1"/>
  <c r="V92" i="18" a="1"/>
  <c r="V92" i="18" s="1"/>
  <c r="V92" i="4" s="1"/>
  <c r="U92" i="18"/>
  <c r="U92" i="4" s="1"/>
  <c r="X92" i="18" a="1"/>
  <c r="X92" i="18" s="1"/>
  <c r="X92" i="4" s="1"/>
  <c r="T89" i="3"/>
  <c r="T90" i="15"/>
  <c r="V89" i="15" a="1"/>
  <c r="V89" i="15" s="1"/>
  <c r="V89" i="3" s="1"/>
  <c r="W89" i="15" a="1"/>
  <c r="W89" i="15" s="1"/>
  <c r="W89" i="3" s="1"/>
  <c r="U89" i="15"/>
  <c r="U89" i="3" s="1"/>
  <c r="X89" i="15" a="1"/>
  <c r="X89" i="15" s="1"/>
  <c r="X89" i="3" s="1"/>
  <c r="T91" i="2"/>
  <c r="T92" i="12"/>
  <c r="X91" i="12" a="1"/>
  <c r="X91" i="12" s="1"/>
  <c r="X91" i="2" s="1"/>
  <c r="U91" i="12"/>
  <c r="U91" i="2" s="1"/>
  <c r="W91" i="12" a="1"/>
  <c r="W91" i="12" s="1"/>
  <c r="W91" i="2" s="1"/>
  <c r="V91" i="12" a="1"/>
  <c r="V91" i="12" s="1"/>
  <c r="V91" i="2" s="1"/>
  <c r="T89" i="1"/>
  <c r="T90" i="9"/>
  <c r="X89" i="9" a="1"/>
  <c r="X89" i="9" s="1"/>
  <c r="X89" i="1" s="1"/>
  <c r="V89" i="9" a="1"/>
  <c r="V89" i="9" s="1"/>
  <c r="V89" i="1" s="1"/>
  <c r="W89" i="9" a="1"/>
  <c r="W89" i="9" s="1"/>
  <c r="W89" i="1" s="1"/>
  <c r="U89" i="9"/>
  <c r="U89" i="1" s="1"/>
  <c r="T93" i="4" l="1"/>
  <c r="T94" i="18"/>
  <c r="W93" i="18" a="1"/>
  <c r="W93" i="18" s="1"/>
  <c r="W93" i="4" s="1"/>
  <c r="V93" i="18" a="1"/>
  <c r="V93" i="18" s="1"/>
  <c r="V93" i="4" s="1"/>
  <c r="U93" i="18"/>
  <c r="U93" i="4" s="1"/>
  <c r="X93" i="18" a="1"/>
  <c r="X93" i="18" s="1"/>
  <c r="X93" i="4" s="1"/>
  <c r="T90" i="3"/>
  <c r="T91" i="15"/>
  <c r="V90" i="15" a="1"/>
  <c r="V90" i="15" s="1"/>
  <c r="V90" i="3" s="1"/>
  <c r="W90" i="15" a="1"/>
  <c r="W90" i="15" s="1"/>
  <c r="W90" i="3" s="1"/>
  <c r="U90" i="15"/>
  <c r="U90" i="3" s="1"/>
  <c r="X90" i="15" a="1"/>
  <c r="X90" i="15" s="1"/>
  <c r="X90" i="3" s="1"/>
  <c r="T92" i="2"/>
  <c r="T93" i="12"/>
  <c r="X92" i="12" a="1"/>
  <c r="X92" i="12" s="1"/>
  <c r="X92" i="2" s="1"/>
  <c r="U92" i="12"/>
  <c r="U92" i="2" s="1"/>
  <c r="V92" i="12" a="1"/>
  <c r="V92" i="12" s="1"/>
  <c r="V92" i="2" s="1"/>
  <c r="W92" i="12" a="1"/>
  <c r="W92" i="12" s="1"/>
  <c r="W92" i="2" s="1"/>
  <c r="T91" i="9"/>
  <c r="T90" i="1"/>
  <c r="V90" i="9" a="1"/>
  <c r="V90" i="9" s="1"/>
  <c r="V90" i="1" s="1"/>
  <c r="X90" i="9" a="1"/>
  <c r="X90" i="9" s="1"/>
  <c r="X90" i="1" s="1"/>
  <c r="W90" i="9" a="1"/>
  <c r="W90" i="9" s="1"/>
  <c r="W90" i="1" s="1"/>
  <c r="U90" i="9"/>
  <c r="U90" i="1" s="1"/>
  <c r="T94" i="4" l="1"/>
  <c r="T95" i="18"/>
  <c r="V94" i="18" a="1"/>
  <c r="V94" i="18" s="1"/>
  <c r="V94" i="4" s="1"/>
  <c r="W94" i="18" a="1"/>
  <c r="W94" i="18" s="1"/>
  <c r="W94" i="4" s="1"/>
  <c r="U94" i="18"/>
  <c r="U94" i="4" s="1"/>
  <c r="X94" i="18" a="1"/>
  <c r="X94" i="18" s="1"/>
  <c r="X94" i="4" s="1"/>
  <c r="T91" i="3"/>
  <c r="T92" i="15"/>
  <c r="V91" i="15" a="1"/>
  <c r="V91" i="15" s="1"/>
  <c r="V91" i="3" s="1"/>
  <c r="W91" i="15" a="1"/>
  <c r="W91" i="15" s="1"/>
  <c r="W91" i="3" s="1"/>
  <c r="U91" i="15"/>
  <c r="U91" i="3" s="1"/>
  <c r="X91" i="15" a="1"/>
  <c r="X91" i="15" s="1"/>
  <c r="X91" i="3" s="1"/>
  <c r="T93" i="2"/>
  <c r="T94" i="12"/>
  <c r="X93" i="12" a="1"/>
  <c r="X93" i="12" s="1"/>
  <c r="X93" i="2" s="1"/>
  <c r="W93" i="12" a="1"/>
  <c r="W93" i="12" s="1"/>
  <c r="W93" i="2" s="1"/>
  <c r="V93" i="12" a="1"/>
  <c r="V93" i="12" s="1"/>
  <c r="V93" i="2" s="1"/>
  <c r="U93" i="12"/>
  <c r="U93" i="2" s="1"/>
  <c r="T91" i="1"/>
  <c r="T92" i="9"/>
  <c r="W91" i="9" a="1"/>
  <c r="W91" i="9" s="1"/>
  <c r="W91" i="1" s="1"/>
  <c r="X91" i="9" a="1"/>
  <c r="X91" i="9" s="1"/>
  <c r="X91" i="1" s="1"/>
  <c r="V91" i="9" a="1"/>
  <c r="V91" i="9" s="1"/>
  <c r="V91" i="1" s="1"/>
  <c r="U91" i="9"/>
  <c r="U91" i="1" s="1"/>
  <c r="T95" i="4" l="1"/>
  <c r="T96" i="18"/>
  <c r="V95" i="18" a="1"/>
  <c r="V95" i="18" s="1"/>
  <c r="V95" i="4" s="1"/>
  <c r="W95" i="18" a="1"/>
  <c r="W95" i="18" s="1"/>
  <c r="W95" i="4" s="1"/>
  <c r="X95" i="18" a="1"/>
  <c r="X95" i="18" s="1"/>
  <c r="X95" i="4" s="1"/>
  <c r="U95" i="18"/>
  <c r="U95" i="4" s="1"/>
  <c r="T92" i="3"/>
  <c r="T93" i="15"/>
  <c r="W92" i="15" a="1"/>
  <c r="W92" i="15" s="1"/>
  <c r="W92" i="3" s="1"/>
  <c r="V92" i="15" a="1"/>
  <c r="V92" i="15" s="1"/>
  <c r="V92" i="3" s="1"/>
  <c r="X92" i="15" a="1"/>
  <c r="X92" i="15" s="1"/>
  <c r="X92" i="3" s="1"/>
  <c r="U92" i="15"/>
  <c r="U92" i="3" s="1"/>
  <c r="T94" i="2"/>
  <c r="T95" i="12"/>
  <c r="X94" i="12" a="1"/>
  <c r="X94" i="12" s="1"/>
  <c r="X94" i="2" s="1"/>
  <c r="U94" i="12"/>
  <c r="U94" i="2" s="1"/>
  <c r="V94" i="12" a="1"/>
  <c r="V94" i="12" s="1"/>
  <c r="V94" i="2" s="1"/>
  <c r="W94" i="12" a="1"/>
  <c r="W94" i="12" s="1"/>
  <c r="W94" i="2" s="1"/>
  <c r="T92" i="1"/>
  <c r="T93" i="9"/>
  <c r="X92" i="9" a="1"/>
  <c r="X92" i="9" s="1"/>
  <c r="X92" i="1" s="1"/>
  <c r="W92" i="9" a="1"/>
  <c r="W92" i="9" s="1"/>
  <c r="W92" i="1" s="1"/>
  <c r="V92" i="9" a="1"/>
  <c r="V92" i="9" s="1"/>
  <c r="V92" i="1" s="1"/>
  <c r="U92" i="9"/>
  <c r="U92" i="1" s="1"/>
  <c r="T96" i="4" l="1"/>
  <c r="T97" i="18"/>
  <c r="V96" i="18" a="1"/>
  <c r="V96" i="18" s="1"/>
  <c r="V96" i="4" s="1"/>
  <c r="W96" i="18" a="1"/>
  <c r="W96" i="18" s="1"/>
  <c r="W96" i="4" s="1"/>
  <c r="X96" i="18" a="1"/>
  <c r="X96" i="18" s="1"/>
  <c r="X96" i="4" s="1"/>
  <c r="U96" i="18"/>
  <c r="U96" i="4" s="1"/>
  <c r="T93" i="3"/>
  <c r="T94" i="15"/>
  <c r="V93" i="15" a="1"/>
  <c r="V93" i="15" s="1"/>
  <c r="V93" i="3" s="1"/>
  <c r="W93" i="15" a="1"/>
  <c r="W93" i="15" s="1"/>
  <c r="W93" i="3" s="1"/>
  <c r="U93" i="15"/>
  <c r="U93" i="3" s="1"/>
  <c r="X93" i="15" a="1"/>
  <c r="X93" i="15" s="1"/>
  <c r="X93" i="3" s="1"/>
  <c r="T95" i="2"/>
  <c r="T96" i="12"/>
  <c r="X95" i="12" a="1"/>
  <c r="X95" i="12" s="1"/>
  <c r="X95" i="2" s="1"/>
  <c r="V95" i="12" a="1"/>
  <c r="V95" i="12" s="1"/>
  <c r="V95" i="2" s="1"/>
  <c r="W95" i="12" a="1"/>
  <c r="W95" i="12" s="1"/>
  <c r="W95" i="2" s="1"/>
  <c r="U95" i="12"/>
  <c r="U95" i="2" s="1"/>
  <c r="T93" i="1"/>
  <c r="T94" i="9"/>
  <c r="X93" i="9" a="1"/>
  <c r="X93" i="9" s="1"/>
  <c r="X93" i="1" s="1"/>
  <c r="W93" i="9" a="1"/>
  <c r="W93" i="9" s="1"/>
  <c r="W93" i="1" s="1"/>
  <c r="V93" i="9" a="1"/>
  <c r="V93" i="9" s="1"/>
  <c r="V93" i="1" s="1"/>
  <c r="U93" i="9"/>
  <c r="U93" i="1" s="1"/>
  <c r="T97" i="4" l="1"/>
  <c r="T98" i="18"/>
  <c r="V97" i="18" a="1"/>
  <c r="V97" i="18" s="1"/>
  <c r="V97" i="4" s="1"/>
  <c r="W97" i="18" a="1"/>
  <c r="W97" i="18" s="1"/>
  <c r="W97" i="4" s="1"/>
  <c r="X97" i="18" a="1"/>
  <c r="X97" i="18" s="1"/>
  <c r="X97" i="4" s="1"/>
  <c r="U97" i="18"/>
  <c r="U97" i="4" s="1"/>
  <c r="T94" i="3"/>
  <c r="T95" i="15"/>
  <c r="V94" i="15" a="1"/>
  <c r="V94" i="15" s="1"/>
  <c r="V94" i="3" s="1"/>
  <c r="W94" i="15" a="1"/>
  <c r="W94" i="15" s="1"/>
  <c r="W94" i="3" s="1"/>
  <c r="U94" i="15"/>
  <c r="U94" i="3" s="1"/>
  <c r="X94" i="15" a="1"/>
  <c r="X94" i="15" s="1"/>
  <c r="X94" i="3" s="1"/>
  <c r="T96" i="2"/>
  <c r="T97" i="12"/>
  <c r="X96" i="12" a="1"/>
  <c r="X96" i="12" s="1"/>
  <c r="X96" i="2" s="1"/>
  <c r="V96" i="12" a="1"/>
  <c r="V96" i="12" s="1"/>
  <c r="V96" i="2" s="1"/>
  <c r="U96" i="12"/>
  <c r="U96" i="2" s="1"/>
  <c r="W96" i="12" a="1"/>
  <c r="W96" i="12" s="1"/>
  <c r="W96" i="2" s="1"/>
  <c r="T94" i="1"/>
  <c r="T95" i="9"/>
  <c r="V94" i="9" a="1"/>
  <c r="V94" i="9" s="1"/>
  <c r="V94" i="1" s="1"/>
  <c r="X94" i="9" a="1"/>
  <c r="X94" i="9" s="1"/>
  <c r="X94" i="1" s="1"/>
  <c r="W94" i="9" a="1"/>
  <c r="W94" i="9" s="1"/>
  <c r="W94" i="1" s="1"/>
  <c r="U94" i="9"/>
  <c r="U94" i="1" s="1"/>
  <c r="T98" i="4" l="1"/>
  <c r="T99" i="18"/>
  <c r="V98" i="18" a="1"/>
  <c r="V98" i="18" s="1"/>
  <c r="V98" i="4" s="1"/>
  <c r="W98" i="18" a="1"/>
  <c r="W98" i="18" s="1"/>
  <c r="W98" i="4" s="1"/>
  <c r="X98" i="18" a="1"/>
  <c r="X98" i="18" s="1"/>
  <c r="X98" i="4" s="1"/>
  <c r="U98" i="18"/>
  <c r="U98" i="4" s="1"/>
  <c r="T95" i="3"/>
  <c r="T96" i="15"/>
  <c r="V95" i="15" a="1"/>
  <c r="V95" i="15" s="1"/>
  <c r="V95" i="3" s="1"/>
  <c r="W95" i="15" a="1"/>
  <c r="W95" i="15" s="1"/>
  <c r="W95" i="3" s="1"/>
  <c r="U95" i="15"/>
  <c r="U95" i="3" s="1"/>
  <c r="X95" i="15" a="1"/>
  <c r="X95" i="15" s="1"/>
  <c r="X95" i="3" s="1"/>
  <c r="T97" i="2"/>
  <c r="T98" i="12"/>
  <c r="X97" i="12" a="1"/>
  <c r="X97" i="12" s="1"/>
  <c r="X97" i="2" s="1"/>
  <c r="V97" i="12" a="1"/>
  <c r="V97" i="12" s="1"/>
  <c r="V97" i="2" s="1"/>
  <c r="U97" i="12"/>
  <c r="U97" i="2" s="1"/>
  <c r="W97" i="12" a="1"/>
  <c r="W97" i="12" s="1"/>
  <c r="W97" i="2" s="1"/>
  <c r="T95" i="1"/>
  <c r="T96" i="9"/>
  <c r="W95" i="9" a="1"/>
  <c r="W95" i="9" s="1"/>
  <c r="W95" i="1" s="1"/>
  <c r="V95" i="9" a="1"/>
  <c r="V95" i="9" s="1"/>
  <c r="V95" i="1" s="1"/>
  <c r="X95" i="9" a="1"/>
  <c r="X95" i="9" s="1"/>
  <c r="X95" i="1" s="1"/>
  <c r="U95" i="9"/>
  <c r="U95" i="1" s="1"/>
  <c r="T99" i="4" l="1"/>
  <c r="T100" i="18"/>
  <c r="V99" i="18" a="1"/>
  <c r="V99" i="18" s="1"/>
  <c r="V99" i="4" s="1"/>
  <c r="W99" i="18" a="1"/>
  <c r="W99" i="18" s="1"/>
  <c r="W99" i="4" s="1"/>
  <c r="X99" i="18" a="1"/>
  <c r="X99" i="18" s="1"/>
  <c r="X99" i="4" s="1"/>
  <c r="U99" i="18"/>
  <c r="U99" i="4" s="1"/>
  <c r="T96" i="3"/>
  <c r="T97" i="15"/>
  <c r="W96" i="15" a="1"/>
  <c r="W96" i="15" s="1"/>
  <c r="W96" i="3" s="1"/>
  <c r="V96" i="15" a="1"/>
  <c r="V96" i="15" s="1"/>
  <c r="V96" i="3" s="1"/>
  <c r="U96" i="15"/>
  <c r="U96" i="3" s="1"/>
  <c r="X96" i="15" a="1"/>
  <c r="X96" i="15" s="1"/>
  <c r="X96" i="3" s="1"/>
  <c r="T98" i="2"/>
  <c r="T99" i="12"/>
  <c r="X98" i="12" a="1"/>
  <c r="X98" i="12" s="1"/>
  <c r="X98" i="2" s="1"/>
  <c r="W98" i="12" a="1"/>
  <c r="W98" i="12" s="1"/>
  <c r="W98" i="2" s="1"/>
  <c r="V98" i="12" a="1"/>
  <c r="V98" i="12" s="1"/>
  <c r="V98" i="2" s="1"/>
  <c r="U98" i="12"/>
  <c r="U98" i="2" s="1"/>
  <c r="T96" i="1"/>
  <c r="T97" i="9"/>
  <c r="X96" i="9" a="1"/>
  <c r="X96" i="9" s="1"/>
  <c r="X96" i="1" s="1"/>
  <c r="W96" i="9" a="1"/>
  <c r="W96" i="9" s="1"/>
  <c r="W96" i="1" s="1"/>
  <c r="V96" i="9" a="1"/>
  <c r="V96" i="9" s="1"/>
  <c r="V96" i="1" s="1"/>
  <c r="U96" i="9"/>
  <c r="U96" i="1" s="1"/>
  <c r="T100" i="4" l="1"/>
  <c r="T101" i="18"/>
  <c r="W100" i="18" a="1"/>
  <c r="W100" i="18" s="1"/>
  <c r="W100" i="4" s="1"/>
  <c r="V100" i="18" a="1"/>
  <c r="V100" i="18" s="1"/>
  <c r="V100" i="4" s="1"/>
  <c r="X100" i="18" a="1"/>
  <c r="X100" i="18" s="1"/>
  <c r="X100" i="4" s="1"/>
  <c r="U100" i="18"/>
  <c r="U100" i="4" s="1"/>
  <c r="T97" i="3"/>
  <c r="T98" i="15"/>
  <c r="W97" i="15" a="1"/>
  <c r="W97" i="15" s="1"/>
  <c r="W97" i="3" s="1"/>
  <c r="V97" i="15" a="1"/>
  <c r="V97" i="15" s="1"/>
  <c r="V97" i="3" s="1"/>
  <c r="X97" i="15" a="1"/>
  <c r="X97" i="15" s="1"/>
  <c r="X97" i="3" s="1"/>
  <c r="U97" i="15"/>
  <c r="U97" i="3" s="1"/>
  <c r="T99" i="2"/>
  <c r="T100" i="12"/>
  <c r="X99" i="12" a="1"/>
  <c r="X99" i="12" s="1"/>
  <c r="X99" i="2" s="1"/>
  <c r="W99" i="12" a="1"/>
  <c r="W99" i="12" s="1"/>
  <c r="W99" i="2" s="1"/>
  <c r="V99" i="12" a="1"/>
  <c r="V99" i="12" s="1"/>
  <c r="V99" i="2" s="1"/>
  <c r="U99" i="12"/>
  <c r="U99" i="2" s="1"/>
  <c r="T97" i="1"/>
  <c r="T98" i="9"/>
  <c r="V97" i="9" a="1"/>
  <c r="V97" i="9" s="1"/>
  <c r="V97" i="1" s="1"/>
  <c r="W97" i="9" a="1"/>
  <c r="W97" i="9" s="1"/>
  <c r="W97" i="1" s="1"/>
  <c r="X97" i="9" a="1"/>
  <c r="X97" i="9" s="1"/>
  <c r="X97" i="1" s="1"/>
  <c r="U97" i="9"/>
  <c r="U97" i="1" s="1"/>
  <c r="T101" i="4" l="1"/>
  <c r="T102" i="18"/>
  <c r="W101" i="18" a="1"/>
  <c r="W101" i="18" s="1"/>
  <c r="W101" i="4" s="1"/>
  <c r="V101" i="18" a="1"/>
  <c r="V101" i="18" s="1"/>
  <c r="V101" i="4" s="1"/>
  <c r="X101" i="18" a="1"/>
  <c r="X101" i="18" s="1"/>
  <c r="X101" i="4" s="1"/>
  <c r="U101" i="18"/>
  <c r="U101" i="4" s="1"/>
  <c r="T98" i="3"/>
  <c r="T99" i="15"/>
  <c r="W98" i="15" a="1"/>
  <c r="W98" i="15" s="1"/>
  <c r="W98" i="3" s="1"/>
  <c r="V98" i="15" a="1"/>
  <c r="V98" i="15" s="1"/>
  <c r="V98" i="3" s="1"/>
  <c r="X98" i="15" a="1"/>
  <c r="X98" i="15" s="1"/>
  <c r="X98" i="3" s="1"/>
  <c r="U98" i="15"/>
  <c r="U98" i="3" s="1"/>
  <c r="T100" i="2"/>
  <c r="T101" i="12"/>
  <c r="X100" i="12" a="1"/>
  <c r="X100" i="12" s="1"/>
  <c r="X100" i="2" s="1"/>
  <c r="W100" i="12" a="1"/>
  <c r="W100" i="12" s="1"/>
  <c r="W100" i="2" s="1"/>
  <c r="U100" i="12"/>
  <c r="U100" i="2" s="1"/>
  <c r="V100" i="12" a="1"/>
  <c r="V100" i="12" s="1"/>
  <c r="V100" i="2" s="1"/>
  <c r="T98" i="1"/>
  <c r="T99" i="9"/>
  <c r="V98" i="9" a="1"/>
  <c r="V98" i="9" s="1"/>
  <c r="V98" i="1" s="1"/>
  <c r="X98" i="9" a="1"/>
  <c r="X98" i="9" s="1"/>
  <c r="X98" i="1" s="1"/>
  <c r="U98" i="9"/>
  <c r="U98" i="1" s="1"/>
  <c r="W98" i="9" a="1"/>
  <c r="W98" i="9" s="1"/>
  <c r="W98" i="1" s="1"/>
  <c r="T102" i="4" l="1"/>
  <c r="T103" i="18"/>
  <c r="V102" i="18" a="1"/>
  <c r="V102" i="18" s="1"/>
  <c r="V102" i="4" s="1"/>
  <c r="W102" i="18" a="1"/>
  <c r="W102" i="18" s="1"/>
  <c r="W102" i="4" s="1"/>
  <c r="X102" i="18" a="1"/>
  <c r="X102" i="18" s="1"/>
  <c r="X102" i="4" s="1"/>
  <c r="U102" i="18"/>
  <c r="U102" i="4" s="1"/>
  <c r="T99" i="3"/>
  <c r="T100" i="15"/>
  <c r="W99" i="15" a="1"/>
  <c r="W99" i="15" s="1"/>
  <c r="W99" i="3" s="1"/>
  <c r="V99" i="15" a="1"/>
  <c r="V99" i="15" s="1"/>
  <c r="V99" i="3" s="1"/>
  <c r="U99" i="15"/>
  <c r="U99" i="3" s="1"/>
  <c r="X99" i="15" a="1"/>
  <c r="X99" i="15" s="1"/>
  <c r="X99" i="3" s="1"/>
  <c r="T101" i="2"/>
  <c r="T102" i="12"/>
  <c r="X101" i="12" a="1"/>
  <c r="X101" i="12" s="1"/>
  <c r="X101" i="2" s="1"/>
  <c r="W101" i="12" a="1"/>
  <c r="W101" i="12" s="1"/>
  <c r="W101" i="2" s="1"/>
  <c r="U101" i="12"/>
  <c r="U101" i="2" s="1"/>
  <c r="V101" i="12" a="1"/>
  <c r="V101" i="12" s="1"/>
  <c r="V101" i="2" s="1"/>
  <c r="T100" i="9"/>
  <c r="T99" i="1"/>
  <c r="W99" i="9" a="1"/>
  <c r="W99" i="9" s="1"/>
  <c r="W99" i="1" s="1"/>
  <c r="X99" i="9" a="1"/>
  <c r="X99" i="9" s="1"/>
  <c r="X99" i="1" s="1"/>
  <c r="V99" i="9" a="1"/>
  <c r="V99" i="9" s="1"/>
  <c r="V99" i="1" s="1"/>
  <c r="U99" i="9"/>
  <c r="U99" i="1" s="1"/>
  <c r="T103" i="4" l="1"/>
  <c r="T104" i="18"/>
  <c r="V103" i="18" a="1"/>
  <c r="V103" i="18" s="1"/>
  <c r="V103" i="4" s="1"/>
  <c r="W103" i="18" a="1"/>
  <c r="W103" i="18" s="1"/>
  <c r="W103" i="4" s="1"/>
  <c r="U103" i="18"/>
  <c r="U103" i="4" s="1"/>
  <c r="X103" i="18" a="1"/>
  <c r="X103" i="18" s="1"/>
  <c r="X103" i="4" s="1"/>
  <c r="T100" i="3"/>
  <c r="T101" i="15"/>
  <c r="V100" i="15" a="1"/>
  <c r="V100" i="15" s="1"/>
  <c r="V100" i="3" s="1"/>
  <c r="W100" i="15" a="1"/>
  <c r="W100" i="15" s="1"/>
  <c r="W100" i="3" s="1"/>
  <c r="X100" i="15" a="1"/>
  <c r="X100" i="15" s="1"/>
  <c r="X100" i="3" s="1"/>
  <c r="U100" i="15"/>
  <c r="U100" i="3" s="1"/>
  <c r="T102" i="2"/>
  <c r="T103" i="12"/>
  <c r="X102" i="12" a="1"/>
  <c r="X102" i="12" s="1"/>
  <c r="X102" i="2" s="1"/>
  <c r="V102" i="12" a="1"/>
  <c r="V102" i="12" s="1"/>
  <c r="V102" i="2" s="1"/>
  <c r="U102" i="12"/>
  <c r="U102" i="2" s="1"/>
  <c r="W102" i="12" a="1"/>
  <c r="W102" i="12" s="1"/>
  <c r="W102" i="2" s="1"/>
  <c r="T100" i="1"/>
  <c r="T101" i="9"/>
  <c r="W100" i="9" a="1"/>
  <c r="W100" i="9" s="1"/>
  <c r="W100" i="1" s="1"/>
  <c r="V100" i="9" a="1"/>
  <c r="V100" i="9" s="1"/>
  <c r="V100" i="1" s="1"/>
  <c r="X100" i="9" a="1"/>
  <c r="X100" i="9" s="1"/>
  <c r="X100" i="1" s="1"/>
  <c r="U100" i="9"/>
  <c r="U100" i="1" s="1"/>
  <c r="T104" i="4" l="1"/>
  <c r="T105" i="18"/>
  <c r="W104" i="18" a="1"/>
  <c r="W104" i="18" s="1"/>
  <c r="W104" i="4" s="1"/>
  <c r="V104" i="18" a="1"/>
  <c r="V104" i="18" s="1"/>
  <c r="V104" i="4" s="1"/>
  <c r="X104" i="18" a="1"/>
  <c r="X104" i="18" s="1"/>
  <c r="X104" i="4" s="1"/>
  <c r="U104" i="18"/>
  <c r="U104" i="4" s="1"/>
  <c r="T101" i="3"/>
  <c r="T102" i="15"/>
  <c r="W101" i="15" a="1"/>
  <c r="W101" i="15" s="1"/>
  <c r="W101" i="3" s="1"/>
  <c r="V101" i="15" a="1"/>
  <c r="V101" i="15" s="1"/>
  <c r="V101" i="3" s="1"/>
  <c r="U101" i="15"/>
  <c r="U101" i="3" s="1"/>
  <c r="X101" i="15" a="1"/>
  <c r="X101" i="15" s="1"/>
  <c r="X101" i="3" s="1"/>
  <c r="T103" i="2"/>
  <c r="T104" i="12"/>
  <c r="X103" i="12" a="1"/>
  <c r="X103" i="12" s="1"/>
  <c r="X103" i="2" s="1"/>
  <c r="V103" i="12" a="1"/>
  <c r="V103" i="12" s="1"/>
  <c r="V103" i="2" s="1"/>
  <c r="U103" i="12"/>
  <c r="U103" i="2" s="1"/>
  <c r="W103" i="12" a="1"/>
  <c r="W103" i="12" s="1"/>
  <c r="W103" i="2" s="1"/>
  <c r="T101" i="1"/>
  <c r="T102" i="9"/>
  <c r="X101" i="9" a="1"/>
  <c r="X101" i="9" s="1"/>
  <c r="X101" i="1" s="1"/>
  <c r="W101" i="9" a="1"/>
  <c r="W101" i="9" s="1"/>
  <c r="W101" i="1" s="1"/>
  <c r="V101" i="9" a="1"/>
  <c r="V101" i="9" s="1"/>
  <c r="V101" i="1" s="1"/>
  <c r="U101" i="9"/>
  <c r="U101" i="1" s="1"/>
  <c r="T105" i="4" l="1"/>
  <c r="T106" i="18"/>
  <c r="V105" i="18" a="1"/>
  <c r="V105" i="18" s="1"/>
  <c r="V105" i="4" s="1"/>
  <c r="W105" i="18" a="1"/>
  <c r="W105" i="18" s="1"/>
  <c r="W105" i="4" s="1"/>
  <c r="X105" i="18" a="1"/>
  <c r="X105" i="18" s="1"/>
  <c r="X105" i="4" s="1"/>
  <c r="U105" i="18"/>
  <c r="U105" i="4" s="1"/>
  <c r="T102" i="3"/>
  <c r="T103" i="15"/>
  <c r="W102" i="15" a="1"/>
  <c r="W102" i="15" s="1"/>
  <c r="W102" i="3" s="1"/>
  <c r="V102" i="15" a="1"/>
  <c r="V102" i="15" s="1"/>
  <c r="V102" i="3" s="1"/>
  <c r="U102" i="15"/>
  <c r="U102" i="3" s="1"/>
  <c r="X102" i="15" a="1"/>
  <c r="X102" i="15" s="1"/>
  <c r="X102" i="3" s="1"/>
  <c r="T104" i="2"/>
  <c r="T105" i="12"/>
  <c r="X104" i="12" a="1"/>
  <c r="X104" i="12" s="1"/>
  <c r="X104" i="2" s="1"/>
  <c r="V104" i="12" a="1"/>
  <c r="V104" i="12" s="1"/>
  <c r="V104" i="2" s="1"/>
  <c r="W104" i="12" a="1"/>
  <c r="W104" i="12" s="1"/>
  <c r="W104" i="2" s="1"/>
  <c r="U104" i="12"/>
  <c r="U104" i="2" s="1"/>
  <c r="T102" i="1"/>
  <c r="T103" i="9"/>
  <c r="X102" i="9" a="1"/>
  <c r="X102" i="9" s="1"/>
  <c r="X102" i="1" s="1"/>
  <c r="W102" i="9" a="1"/>
  <c r="W102" i="9" s="1"/>
  <c r="W102" i="1" s="1"/>
  <c r="V102" i="9" a="1"/>
  <c r="V102" i="9" s="1"/>
  <c r="V102" i="1" s="1"/>
  <c r="U102" i="9"/>
  <c r="U102" i="1" s="1"/>
  <c r="T106" i="4" l="1"/>
  <c r="T107" i="18"/>
  <c r="V106" i="18" a="1"/>
  <c r="V106" i="18" s="1"/>
  <c r="V106" i="4" s="1"/>
  <c r="W106" i="18" a="1"/>
  <c r="W106" i="18" s="1"/>
  <c r="W106" i="4" s="1"/>
  <c r="X106" i="18" a="1"/>
  <c r="X106" i="18" s="1"/>
  <c r="X106" i="4" s="1"/>
  <c r="U106" i="18"/>
  <c r="U106" i="4" s="1"/>
  <c r="T103" i="3"/>
  <c r="T104" i="15"/>
  <c r="V103" i="15" a="1"/>
  <c r="V103" i="15" s="1"/>
  <c r="V103" i="3" s="1"/>
  <c r="W103" i="15" a="1"/>
  <c r="W103" i="15" s="1"/>
  <c r="W103" i="3" s="1"/>
  <c r="U103" i="15"/>
  <c r="U103" i="3" s="1"/>
  <c r="X103" i="15" a="1"/>
  <c r="X103" i="15" s="1"/>
  <c r="X103" i="3" s="1"/>
  <c r="T105" i="2"/>
  <c r="T106" i="12"/>
  <c r="X105" i="12" a="1"/>
  <c r="X105" i="12" s="1"/>
  <c r="X105" i="2" s="1"/>
  <c r="V105" i="12" a="1"/>
  <c r="V105" i="12" s="1"/>
  <c r="V105" i="2" s="1"/>
  <c r="U105" i="12"/>
  <c r="U105" i="2" s="1"/>
  <c r="W105" i="12" a="1"/>
  <c r="W105" i="12" s="1"/>
  <c r="W105" i="2" s="1"/>
  <c r="T103" i="1"/>
  <c r="T104" i="9"/>
  <c r="W103" i="9" a="1"/>
  <c r="W103" i="9" s="1"/>
  <c r="W103" i="1" s="1"/>
  <c r="X103" i="9" a="1"/>
  <c r="X103" i="9" s="1"/>
  <c r="X103" i="1" s="1"/>
  <c r="V103" i="9" a="1"/>
  <c r="V103" i="9" s="1"/>
  <c r="V103" i="1" s="1"/>
  <c r="U103" i="9"/>
  <c r="U103" i="1" s="1"/>
  <c r="T107" i="4" l="1"/>
  <c r="T108" i="18"/>
  <c r="V107" i="18" a="1"/>
  <c r="V107" i="18" s="1"/>
  <c r="V107" i="4" s="1"/>
  <c r="W107" i="18" a="1"/>
  <c r="W107" i="18" s="1"/>
  <c r="W107" i="4" s="1"/>
  <c r="U107" i="18"/>
  <c r="U107" i="4" s="1"/>
  <c r="X107" i="18" a="1"/>
  <c r="X107" i="18" s="1"/>
  <c r="X107" i="4" s="1"/>
  <c r="T104" i="3"/>
  <c r="T105" i="15"/>
  <c r="W104" i="15" a="1"/>
  <c r="W104" i="15" s="1"/>
  <c r="W104" i="3" s="1"/>
  <c r="V104" i="15" a="1"/>
  <c r="V104" i="15" s="1"/>
  <c r="V104" i="3" s="1"/>
  <c r="U104" i="15"/>
  <c r="U104" i="3" s="1"/>
  <c r="X104" i="15" a="1"/>
  <c r="X104" i="15" s="1"/>
  <c r="X104" i="3" s="1"/>
  <c r="T106" i="2"/>
  <c r="T107" i="12"/>
  <c r="X106" i="12" a="1"/>
  <c r="X106" i="12" s="1"/>
  <c r="X106" i="2" s="1"/>
  <c r="W106" i="12" a="1"/>
  <c r="W106" i="12" s="1"/>
  <c r="W106" i="2" s="1"/>
  <c r="V106" i="12" a="1"/>
  <c r="V106" i="12" s="1"/>
  <c r="V106" i="2" s="1"/>
  <c r="U106" i="12"/>
  <c r="U106" i="2" s="1"/>
  <c r="T104" i="1"/>
  <c r="T105" i="9"/>
  <c r="X104" i="9" a="1"/>
  <c r="X104" i="9" s="1"/>
  <c r="X104" i="1" s="1"/>
  <c r="V104" i="9" a="1"/>
  <c r="V104" i="9" s="1"/>
  <c r="V104" i="1" s="1"/>
  <c r="U104" i="9"/>
  <c r="U104" i="1" s="1"/>
  <c r="W104" i="9" a="1"/>
  <c r="W104" i="9" s="1"/>
  <c r="W104" i="1" s="1"/>
  <c r="T108" i="4" l="1"/>
  <c r="T109" i="18"/>
  <c r="V108" i="18" a="1"/>
  <c r="V108" i="18" s="1"/>
  <c r="V108" i="4" s="1"/>
  <c r="W108" i="18" a="1"/>
  <c r="W108" i="18" s="1"/>
  <c r="W108" i="4" s="1"/>
  <c r="X108" i="18" a="1"/>
  <c r="X108" i="18" s="1"/>
  <c r="X108" i="4" s="1"/>
  <c r="U108" i="18"/>
  <c r="U108" i="4" s="1"/>
  <c r="T105" i="3"/>
  <c r="T106" i="15"/>
  <c r="W105" i="15" a="1"/>
  <c r="W105" i="15" s="1"/>
  <c r="W105" i="3" s="1"/>
  <c r="V105" i="15" a="1"/>
  <c r="V105" i="15" s="1"/>
  <c r="V105" i="3" s="1"/>
  <c r="U105" i="15"/>
  <c r="U105" i="3" s="1"/>
  <c r="X105" i="15" a="1"/>
  <c r="X105" i="15" s="1"/>
  <c r="X105" i="3" s="1"/>
  <c r="T107" i="2"/>
  <c r="T108" i="12"/>
  <c r="X107" i="12" a="1"/>
  <c r="X107" i="12" s="1"/>
  <c r="X107" i="2" s="1"/>
  <c r="W107" i="12" a="1"/>
  <c r="W107" i="12" s="1"/>
  <c r="W107" i="2" s="1"/>
  <c r="U107" i="12"/>
  <c r="U107" i="2" s="1"/>
  <c r="V107" i="12" a="1"/>
  <c r="V107" i="12" s="1"/>
  <c r="V107" i="2" s="1"/>
  <c r="T105" i="1"/>
  <c r="T106" i="9"/>
  <c r="W105" i="9" a="1"/>
  <c r="W105" i="9" s="1"/>
  <c r="W105" i="1" s="1"/>
  <c r="X105" i="9" a="1"/>
  <c r="X105" i="9" s="1"/>
  <c r="X105" i="1" s="1"/>
  <c r="V105" i="9" a="1"/>
  <c r="V105" i="9" s="1"/>
  <c r="V105" i="1" s="1"/>
  <c r="U105" i="9"/>
  <c r="U105" i="1" s="1"/>
  <c r="T109" i="4" l="1"/>
  <c r="T110" i="18"/>
  <c r="V109" i="18" a="1"/>
  <c r="V109" i="18" s="1"/>
  <c r="V109" i="4" s="1"/>
  <c r="W109" i="18" a="1"/>
  <c r="W109" i="18" s="1"/>
  <c r="W109" i="4" s="1"/>
  <c r="U109" i="18"/>
  <c r="U109" i="4" s="1"/>
  <c r="X109" i="18" a="1"/>
  <c r="X109" i="18" s="1"/>
  <c r="X109" i="4" s="1"/>
  <c r="T106" i="3"/>
  <c r="T107" i="15"/>
  <c r="V106" i="15" a="1"/>
  <c r="V106" i="15" s="1"/>
  <c r="V106" i="3" s="1"/>
  <c r="W106" i="15" a="1"/>
  <c r="W106" i="15" s="1"/>
  <c r="W106" i="3" s="1"/>
  <c r="X106" i="15" a="1"/>
  <c r="X106" i="15" s="1"/>
  <c r="X106" i="3" s="1"/>
  <c r="U106" i="15"/>
  <c r="U106" i="3" s="1"/>
  <c r="T108" i="2"/>
  <c r="T109" i="12"/>
  <c r="X108" i="12" a="1"/>
  <c r="X108" i="12" s="1"/>
  <c r="X108" i="2" s="1"/>
  <c r="V108" i="12" a="1"/>
  <c r="V108" i="12" s="1"/>
  <c r="V108" i="2" s="1"/>
  <c r="W108" i="12" a="1"/>
  <c r="W108" i="12" s="1"/>
  <c r="W108" i="2" s="1"/>
  <c r="U108" i="12"/>
  <c r="U108" i="2" s="1"/>
  <c r="T106" i="1"/>
  <c r="T107" i="9"/>
  <c r="X106" i="9" a="1"/>
  <c r="X106" i="9" s="1"/>
  <c r="X106" i="1" s="1"/>
  <c r="V106" i="9" a="1"/>
  <c r="V106" i="9" s="1"/>
  <c r="V106" i="1" s="1"/>
  <c r="W106" i="9" a="1"/>
  <c r="W106" i="9" s="1"/>
  <c r="W106" i="1" s="1"/>
  <c r="U106" i="9"/>
  <c r="U106" i="1" s="1"/>
  <c r="T110" i="4" l="1"/>
  <c r="T111" i="18"/>
  <c r="V110" i="18" a="1"/>
  <c r="V110" i="18" s="1"/>
  <c r="V110" i="4" s="1"/>
  <c r="W110" i="18" a="1"/>
  <c r="W110" i="18" s="1"/>
  <c r="W110" i="4" s="1"/>
  <c r="X110" i="18" a="1"/>
  <c r="X110" i="18" s="1"/>
  <c r="X110" i="4" s="1"/>
  <c r="U110" i="18"/>
  <c r="U110" i="4" s="1"/>
  <c r="T107" i="3"/>
  <c r="T108" i="15"/>
  <c r="V107" i="15" a="1"/>
  <c r="V107" i="15" s="1"/>
  <c r="V107" i="3" s="1"/>
  <c r="W107" i="15" a="1"/>
  <c r="W107" i="15" s="1"/>
  <c r="W107" i="3" s="1"/>
  <c r="U107" i="15"/>
  <c r="U107" i="3" s="1"/>
  <c r="X107" i="15" a="1"/>
  <c r="X107" i="15" s="1"/>
  <c r="X107" i="3" s="1"/>
  <c r="T109" i="2"/>
  <c r="T110" i="12"/>
  <c r="X109" i="12" a="1"/>
  <c r="X109" i="12" s="1"/>
  <c r="X109" i="2" s="1"/>
  <c r="V109" i="12" a="1"/>
  <c r="V109" i="12" s="1"/>
  <c r="V109" i="2" s="1"/>
  <c r="U109" i="12"/>
  <c r="U109" i="2" s="1"/>
  <c r="W109" i="12" a="1"/>
  <c r="W109" i="12" s="1"/>
  <c r="W109" i="2" s="1"/>
  <c r="T107" i="1"/>
  <c r="T108" i="9"/>
  <c r="W107" i="9" a="1"/>
  <c r="W107" i="9" s="1"/>
  <c r="W107" i="1" s="1"/>
  <c r="V107" i="9" a="1"/>
  <c r="V107" i="9" s="1"/>
  <c r="V107" i="1" s="1"/>
  <c r="X107" i="9" a="1"/>
  <c r="X107" i="9" s="1"/>
  <c r="X107" i="1" s="1"/>
  <c r="U107" i="9"/>
  <c r="U107" i="1" s="1"/>
  <c r="T111" i="4" l="1"/>
  <c r="T112" i="18"/>
  <c r="W111" i="18" a="1"/>
  <c r="W111" i="18" s="1"/>
  <c r="W111" i="4" s="1"/>
  <c r="V111" i="18" a="1"/>
  <c r="V111" i="18" s="1"/>
  <c r="V111" i="4" s="1"/>
  <c r="X111" i="18" a="1"/>
  <c r="X111" i="18" s="1"/>
  <c r="X111" i="4" s="1"/>
  <c r="U111" i="18"/>
  <c r="U111" i="4" s="1"/>
  <c r="T108" i="3"/>
  <c r="T109" i="15"/>
  <c r="W108" i="15" a="1"/>
  <c r="W108" i="15" s="1"/>
  <c r="W108" i="3" s="1"/>
  <c r="V108" i="15" a="1"/>
  <c r="V108" i="15" s="1"/>
  <c r="V108" i="3" s="1"/>
  <c r="U108" i="15"/>
  <c r="U108" i="3" s="1"/>
  <c r="X108" i="15" a="1"/>
  <c r="X108" i="15" s="1"/>
  <c r="X108" i="3" s="1"/>
  <c r="T110" i="2"/>
  <c r="T111" i="12"/>
  <c r="X110" i="12" a="1"/>
  <c r="X110" i="12" s="1"/>
  <c r="X110" i="2" s="1"/>
  <c r="U110" i="12"/>
  <c r="U110" i="2" s="1"/>
  <c r="W110" i="12" a="1"/>
  <c r="W110" i="12" s="1"/>
  <c r="W110" i="2" s="1"/>
  <c r="V110" i="12" a="1"/>
  <c r="V110" i="12" s="1"/>
  <c r="V110" i="2" s="1"/>
  <c r="T108" i="1"/>
  <c r="T109" i="9"/>
  <c r="X108" i="9" a="1"/>
  <c r="X108" i="9" s="1"/>
  <c r="X108" i="1" s="1"/>
  <c r="V108" i="9" a="1"/>
  <c r="V108" i="9" s="1"/>
  <c r="V108" i="1" s="1"/>
  <c r="W108" i="9" a="1"/>
  <c r="W108" i="9" s="1"/>
  <c r="W108" i="1" s="1"/>
  <c r="U108" i="9"/>
  <c r="U108" i="1" s="1"/>
  <c r="T112" i="4" l="1"/>
  <c r="T113" i="18"/>
  <c r="V112" i="18" a="1"/>
  <c r="V112" i="18" s="1"/>
  <c r="V112" i="4" s="1"/>
  <c r="W112" i="18" a="1"/>
  <c r="W112" i="18" s="1"/>
  <c r="W112" i="4" s="1"/>
  <c r="X112" i="18" a="1"/>
  <c r="X112" i="18" s="1"/>
  <c r="X112" i="4" s="1"/>
  <c r="U112" i="18"/>
  <c r="U112" i="4" s="1"/>
  <c r="T109" i="3"/>
  <c r="T110" i="15"/>
  <c r="W109" i="15" a="1"/>
  <c r="W109" i="15" s="1"/>
  <c r="W109" i="3" s="1"/>
  <c r="V109" i="15" a="1"/>
  <c r="V109" i="15" s="1"/>
  <c r="V109" i="3" s="1"/>
  <c r="X109" i="15" a="1"/>
  <c r="X109" i="15" s="1"/>
  <c r="X109" i="3" s="1"/>
  <c r="U109" i="15"/>
  <c r="U109" i="3" s="1"/>
  <c r="T111" i="2"/>
  <c r="T112" i="12"/>
  <c r="X111" i="12" a="1"/>
  <c r="X111" i="12" s="1"/>
  <c r="X111" i="2" s="1"/>
  <c r="V111" i="12" a="1"/>
  <c r="V111" i="12" s="1"/>
  <c r="V111" i="2" s="1"/>
  <c r="U111" i="12"/>
  <c r="U111" i="2" s="1"/>
  <c r="W111" i="12" a="1"/>
  <c r="W111" i="12" s="1"/>
  <c r="W111" i="2" s="1"/>
  <c r="T109" i="1"/>
  <c r="T110" i="9"/>
  <c r="V109" i="9" a="1"/>
  <c r="V109" i="9" s="1"/>
  <c r="V109" i="1" s="1"/>
  <c r="X109" i="9" a="1"/>
  <c r="X109" i="9" s="1"/>
  <c r="X109" i="1" s="1"/>
  <c r="W109" i="9" a="1"/>
  <c r="W109" i="9" s="1"/>
  <c r="W109" i="1" s="1"/>
  <c r="U109" i="9"/>
  <c r="U109" i="1" s="1"/>
  <c r="T113" i="4" l="1"/>
  <c r="T114" i="18"/>
  <c r="W113" i="18" a="1"/>
  <c r="W113" i="18" s="1"/>
  <c r="W113" i="4" s="1"/>
  <c r="V113" i="18" a="1"/>
  <c r="V113" i="18" s="1"/>
  <c r="V113" i="4" s="1"/>
  <c r="X113" i="18" a="1"/>
  <c r="X113" i="18" s="1"/>
  <c r="X113" i="4" s="1"/>
  <c r="U113" i="18"/>
  <c r="U113" i="4" s="1"/>
  <c r="T110" i="3"/>
  <c r="T111" i="15"/>
  <c r="W110" i="15" a="1"/>
  <c r="W110" i="15" s="1"/>
  <c r="W110" i="3" s="1"/>
  <c r="V110" i="15" a="1"/>
  <c r="V110" i="15" s="1"/>
  <c r="V110" i="3" s="1"/>
  <c r="X110" i="15" a="1"/>
  <c r="X110" i="15" s="1"/>
  <c r="X110" i="3" s="1"/>
  <c r="U110" i="15"/>
  <c r="U110" i="3" s="1"/>
  <c r="T112" i="2"/>
  <c r="T113" i="12"/>
  <c r="X112" i="12" a="1"/>
  <c r="X112" i="12" s="1"/>
  <c r="X112" i="2" s="1"/>
  <c r="V112" i="12" a="1"/>
  <c r="V112" i="12" s="1"/>
  <c r="V112" i="2" s="1"/>
  <c r="W112" i="12" a="1"/>
  <c r="W112" i="12" s="1"/>
  <c r="W112" i="2" s="1"/>
  <c r="U112" i="12"/>
  <c r="U112" i="2" s="1"/>
  <c r="T110" i="1"/>
  <c r="T111" i="9"/>
  <c r="W110" i="9" a="1"/>
  <c r="W110" i="9" s="1"/>
  <c r="W110" i="1" s="1"/>
  <c r="X110" i="9" a="1"/>
  <c r="X110" i="9" s="1"/>
  <c r="X110" i="1" s="1"/>
  <c r="V110" i="9" a="1"/>
  <c r="V110" i="9" s="1"/>
  <c r="V110" i="1" s="1"/>
  <c r="U110" i="9"/>
  <c r="U110" i="1" s="1"/>
  <c r="T114" i="4" l="1"/>
  <c r="T115" i="18"/>
  <c r="W114" i="18" a="1"/>
  <c r="W114" i="18" s="1"/>
  <c r="W114" i="4" s="1"/>
  <c r="V114" i="18" a="1"/>
  <c r="V114" i="18" s="1"/>
  <c r="V114" i="4" s="1"/>
  <c r="X114" i="18" a="1"/>
  <c r="X114" i="18" s="1"/>
  <c r="X114" i="4" s="1"/>
  <c r="U114" i="18"/>
  <c r="U114" i="4" s="1"/>
  <c r="T111" i="3"/>
  <c r="T112" i="15"/>
  <c r="V111" i="15" a="1"/>
  <c r="V111" i="15" s="1"/>
  <c r="V111" i="3" s="1"/>
  <c r="W111" i="15" a="1"/>
  <c r="W111" i="15" s="1"/>
  <c r="W111" i="3" s="1"/>
  <c r="U111" i="15"/>
  <c r="U111" i="3" s="1"/>
  <c r="X111" i="15" a="1"/>
  <c r="X111" i="15" s="1"/>
  <c r="X111" i="3" s="1"/>
  <c r="T113" i="2"/>
  <c r="T114" i="12"/>
  <c r="X113" i="12" a="1"/>
  <c r="X113" i="12" s="1"/>
  <c r="X113" i="2" s="1"/>
  <c r="W113" i="12" a="1"/>
  <c r="W113" i="12" s="1"/>
  <c r="W113" i="2" s="1"/>
  <c r="V113" i="12" a="1"/>
  <c r="V113" i="12" s="1"/>
  <c r="V113" i="2" s="1"/>
  <c r="U113" i="12"/>
  <c r="U113" i="2" s="1"/>
  <c r="T111" i="1"/>
  <c r="T112" i="9"/>
  <c r="V111" i="9" a="1"/>
  <c r="V111" i="9" s="1"/>
  <c r="V111" i="1" s="1"/>
  <c r="W111" i="9" a="1"/>
  <c r="W111" i="9" s="1"/>
  <c r="W111" i="1" s="1"/>
  <c r="X111" i="9" a="1"/>
  <c r="X111" i="9" s="1"/>
  <c r="X111" i="1" s="1"/>
  <c r="U111" i="9"/>
  <c r="U111" i="1" s="1"/>
  <c r="T115" i="4" l="1"/>
  <c r="T116" i="18"/>
  <c r="V115" i="18" a="1"/>
  <c r="V115" i="18" s="1"/>
  <c r="V115" i="4" s="1"/>
  <c r="W115" i="18" a="1"/>
  <c r="W115" i="18" s="1"/>
  <c r="W115" i="4" s="1"/>
  <c r="U115" i="18"/>
  <c r="U115" i="4" s="1"/>
  <c r="X115" i="18" a="1"/>
  <c r="X115" i="18" s="1"/>
  <c r="X115" i="4" s="1"/>
  <c r="T112" i="3"/>
  <c r="T113" i="15"/>
  <c r="W112" i="15" a="1"/>
  <c r="W112" i="15" s="1"/>
  <c r="W112" i="3" s="1"/>
  <c r="V112" i="15" a="1"/>
  <c r="V112" i="15" s="1"/>
  <c r="V112" i="3" s="1"/>
  <c r="U112" i="15"/>
  <c r="U112" i="3" s="1"/>
  <c r="X112" i="15" a="1"/>
  <c r="X112" i="15" s="1"/>
  <c r="X112" i="3" s="1"/>
  <c r="T114" i="2"/>
  <c r="T115" i="12"/>
  <c r="X114" i="12" a="1"/>
  <c r="X114" i="12" s="1"/>
  <c r="X114" i="2" s="1"/>
  <c r="V114" i="12" a="1"/>
  <c r="V114" i="12" s="1"/>
  <c r="V114" i="2" s="1"/>
  <c r="U114" i="12"/>
  <c r="U114" i="2" s="1"/>
  <c r="W114" i="12" a="1"/>
  <c r="W114" i="12" s="1"/>
  <c r="W114" i="2" s="1"/>
  <c r="T112" i="1"/>
  <c r="T113" i="9"/>
  <c r="W112" i="9" a="1"/>
  <c r="W112" i="9" s="1"/>
  <c r="W112" i="1" s="1"/>
  <c r="X112" i="9" a="1"/>
  <c r="X112" i="9" s="1"/>
  <c r="X112" i="1" s="1"/>
  <c r="V112" i="9" a="1"/>
  <c r="V112" i="9" s="1"/>
  <c r="V112" i="1" s="1"/>
  <c r="U112" i="9"/>
  <c r="U112" i="1" s="1"/>
  <c r="T116" i="4" l="1"/>
  <c r="T117" i="18"/>
  <c r="W116" i="18" a="1"/>
  <c r="W116" i="18" s="1"/>
  <c r="W116" i="4" s="1"/>
  <c r="V116" i="18" a="1"/>
  <c r="V116" i="18" s="1"/>
  <c r="V116" i="4" s="1"/>
  <c r="X116" i="18" a="1"/>
  <c r="X116" i="18" s="1"/>
  <c r="X116" i="4" s="1"/>
  <c r="U116" i="18"/>
  <c r="U116" i="4" s="1"/>
  <c r="T113" i="3"/>
  <c r="T114" i="15"/>
  <c r="W113" i="15" a="1"/>
  <c r="W113" i="15" s="1"/>
  <c r="W113" i="3" s="1"/>
  <c r="V113" i="15" a="1"/>
  <c r="V113" i="15" s="1"/>
  <c r="V113" i="3" s="1"/>
  <c r="X113" i="15" a="1"/>
  <c r="X113" i="15" s="1"/>
  <c r="X113" i="3" s="1"/>
  <c r="U113" i="15"/>
  <c r="U113" i="3" s="1"/>
  <c r="T115" i="2"/>
  <c r="T116" i="12"/>
  <c r="X115" i="12" a="1"/>
  <c r="X115" i="12" s="1"/>
  <c r="X115" i="2" s="1"/>
  <c r="W115" i="12" a="1"/>
  <c r="W115" i="12" s="1"/>
  <c r="W115" i="2" s="1"/>
  <c r="V115" i="12" a="1"/>
  <c r="V115" i="12" s="1"/>
  <c r="V115" i="2" s="1"/>
  <c r="U115" i="12"/>
  <c r="U115" i="2" s="1"/>
  <c r="T113" i="1"/>
  <c r="T114" i="9"/>
  <c r="V113" i="9" a="1"/>
  <c r="V113" i="9" s="1"/>
  <c r="V113" i="1" s="1"/>
  <c r="X113" i="9" a="1"/>
  <c r="X113" i="9" s="1"/>
  <c r="X113" i="1" s="1"/>
  <c r="W113" i="9" a="1"/>
  <c r="W113" i="9" s="1"/>
  <c r="W113" i="1" s="1"/>
  <c r="U113" i="9"/>
  <c r="U113" i="1" s="1"/>
  <c r="T117" i="4" l="1"/>
  <c r="T118" i="18"/>
  <c r="V117" i="18" a="1"/>
  <c r="V117" i="18" s="1"/>
  <c r="V117" i="4" s="1"/>
  <c r="W117" i="18" a="1"/>
  <c r="W117" i="18" s="1"/>
  <c r="W117" i="4" s="1"/>
  <c r="X117" i="18" a="1"/>
  <c r="X117" i="18" s="1"/>
  <c r="X117" i="4" s="1"/>
  <c r="U117" i="18"/>
  <c r="U117" i="4" s="1"/>
  <c r="T114" i="3"/>
  <c r="T115" i="15"/>
  <c r="V114" i="15" a="1"/>
  <c r="V114" i="15" s="1"/>
  <c r="V114" i="3" s="1"/>
  <c r="W114" i="15" a="1"/>
  <c r="W114" i="15" s="1"/>
  <c r="W114" i="3" s="1"/>
  <c r="X114" i="15" a="1"/>
  <c r="X114" i="15" s="1"/>
  <c r="X114" i="3" s="1"/>
  <c r="U114" i="15"/>
  <c r="U114" i="3" s="1"/>
  <c r="T116" i="2"/>
  <c r="T117" i="12"/>
  <c r="X116" i="12" a="1"/>
  <c r="X116" i="12" s="1"/>
  <c r="X116" i="2" s="1"/>
  <c r="V116" i="12" a="1"/>
  <c r="V116" i="12" s="1"/>
  <c r="V116" i="2" s="1"/>
  <c r="U116" i="12"/>
  <c r="U116" i="2" s="1"/>
  <c r="W116" i="12" a="1"/>
  <c r="W116" i="12" s="1"/>
  <c r="W116" i="2" s="1"/>
  <c r="T114" i="1"/>
  <c r="T115" i="9"/>
  <c r="V114" i="9" a="1"/>
  <c r="V114" i="9" s="1"/>
  <c r="V114" i="1" s="1"/>
  <c r="X114" i="9" a="1"/>
  <c r="X114" i="9" s="1"/>
  <c r="X114" i="1" s="1"/>
  <c r="W114" i="9" a="1"/>
  <c r="W114" i="9" s="1"/>
  <c r="W114" i="1" s="1"/>
  <c r="U114" i="9"/>
  <c r="U114" i="1" s="1"/>
  <c r="T118" i="4" l="1"/>
  <c r="T119" i="18"/>
  <c r="V118" i="18" a="1"/>
  <c r="V118" i="18" s="1"/>
  <c r="V118" i="4" s="1"/>
  <c r="W118" i="18" a="1"/>
  <c r="W118" i="18" s="1"/>
  <c r="W118" i="4" s="1"/>
  <c r="X118" i="18" a="1"/>
  <c r="X118" i="18" s="1"/>
  <c r="X118" i="4" s="1"/>
  <c r="U118" i="18"/>
  <c r="U118" i="4" s="1"/>
  <c r="T115" i="3"/>
  <c r="T116" i="15"/>
  <c r="V115" i="15" a="1"/>
  <c r="V115" i="15" s="1"/>
  <c r="V115" i="3" s="1"/>
  <c r="W115" i="15" a="1"/>
  <c r="W115" i="15" s="1"/>
  <c r="W115" i="3" s="1"/>
  <c r="X115" i="15" a="1"/>
  <c r="X115" i="15" s="1"/>
  <c r="X115" i="3" s="1"/>
  <c r="U115" i="15"/>
  <c r="U115" i="3" s="1"/>
  <c r="T117" i="2"/>
  <c r="T118" i="12"/>
  <c r="X117" i="12" a="1"/>
  <c r="X117" i="12" s="1"/>
  <c r="X117" i="2" s="1"/>
  <c r="W117" i="12" a="1"/>
  <c r="W117" i="12" s="1"/>
  <c r="W117" i="2" s="1"/>
  <c r="U117" i="12"/>
  <c r="U117" i="2" s="1"/>
  <c r="V117" i="12" a="1"/>
  <c r="V117" i="12" s="1"/>
  <c r="V117" i="2" s="1"/>
  <c r="T115" i="1"/>
  <c r="T116" i="9"/>
  <c r="V115" i="9" a="1"/>
  <c r="V115" i="9" s="1"/>
  <c r="V115" i="1" s="1"/>
  <c r="W115" i="9" a="1"/>
  <c r="W115" i="9" s="1"/>
  <c r="W115" i="1" s="1"/>
  <c r="X115" i="9" a="1"/>
  <c r="X115" i="9" s="1"/>
  <c r="X115" i="1" s="1"/>
  <c r="U115" i="9"/>
  <c r="U115" i="1" s="1"/>
  <c r="T119" i="4" l="1"/>
  <c r="T120" i="18"/>
  <c r="W119" i="18" a="1"/>
  <c r="W119" i="18" s="1"/>
  <c r="W119" i="4" s="1"/>
  <c r="V119" i="18" a="1"/>
  <c r="V119" i="18" s="1"/>
  <c r="V119" i="4" s="1"/>
  <c r="U119" i="18"/>
  <c r="U119" i="4" s="1"/>
  <c r="X119" i="18" a="1"/>
  <c r="X119" i="18" s="1"/>
  <c r="X119" i="4" s="1"/>
  <c r="T116" i="3"/>
  <c r="T117" i="15"/>
  <c r="V116" i="15" a="1"/>
  <c r="V116" i="15" s="1"/>
  <c r="V116" i="3" s="1"/>
  <c r="W116" i="15" a="1"/>
  <c r="W116" i="15" s="1"/>
  <c r="W116" i="3" s="1"/>
  <c r="X116" i="15" a="1"/>
  <c r="X116" i="15" s="1"/>
  <c r="X116" i="3" s="1"/>
  <c r="U116" i="15"/>
  <c r="U116" i="3" s="1"/>
  <c r="T118" i="2"/>
  <c r="T119" i="12"/>
  <c r="X118" i="12" a="1"/>
  <c r="X118" i="12" s="1"/>
  <c r="X118" i="2" s="1"/>
  <c r="U118" i="12"/>
  <c r="U118" i="2" s="1"/>
  <c r="V118" i="12" a="1"/>
  <c r="V118" i="12" s="1"/>
  <c r="V118" i="2" s="1"/>
  <c r="W118" i="12" a="1"/>
  <c r="W118" i="12" s="1"/>
  <c r="W118" i="2" s="1"/>
  <c r="T116" i="1"/>
  <c r="T117" i="9"/>
  <c r="X116" i="9" a="1"/>
  <c r="X116" i="9" s="1"/>
  <c r="X116" i="1" s="1"/>
  <c r="V116" i="9" a="1"/>
  <c r="V116" i="9" s="1"/>
  <c r="V116" i="1" s="1"/>
  <c r="U116" i="9"/>
  <c r="U116" i="1" s="1"/>
  <c r="W116" i="9" a="1"/>
  <c r="W116" i="9" s="1"/>
  <c r="W116" i="1" s="1"/>
  <c r="T120" i="4" l="1"/>
  <c r="T121" i="18"/>
  <c r="W120" i="18" a="1"/>
  <c r="W120" i="18" s="1"/>
  <c r="W120" i="4" s="1"/>
  <c r="V120" i="18" a="1"/>
  <c r="V120" i="18" s="1"/>
  <c r="V120" i="4" s="1"/>
  <c r="X120" i="18" a="1"/>
  <c r="X120" i="18" s="1"/>
  <c r="X120" i="4" s="1"/>
  <c r="U120" i="18"/>
  <c r="U120" i="4" s="1"/>
  <c r="T117" i="3"/>
  <c r="T118" i="15"/>
  <c r="V117" i="15" a="1"/>
  <c r="V117" i="15" s="1"/>
  <c r="V117" i="3" s="1"/>
  <c r="W117" i="15" a="1"/>
  <c r="W117" i="15" s="1"/>
  <c r="W117" i="3" s="1"/>
  <c r="X117" i="15" a="1"/>
  <c r="X117" i="15" s="1"/>
  <c r="X117" i="3" s="1"/>
  <c r="U117" i="15"/>
  <c r="U117" i="3" s="1"/>
  <c r="T119" i="2"/>
  <c r="T120" i="12"/>
  <c r="X119" i="12" a="1"/>
  <c r="X119" i="12" s="1"/>
  <c r="X119" i="2" s="1"/>
  <c r="U119" i="12"/>
  <c r="U119" i="2" s="1"/>
  <c r="V119" i="12" a="1"/>
  <c r="V119" i="12" s="1"/>
  <c r="V119" i="2" s="1"/>
  <c r="W119" i="12" a="1"/>
  <c r="W119" i="12" s="1"/>
  <c r="W119" i="2" s="1"/>
  <c r="T117" i="1"/>
  <c r="T118" i="9"/>
  <c r="V117" i="9" a="1"/>
  <c r="V117" i="9" s="1"/>
  <c r="V117" i="1" s="1"/>
  <c r="X117" i="9" a="1"/>
  <c r="X117" i="9" s="1"/>
  <c r="X117" i="1" s="1"/>
  <c r="U117" i="9"/>
  <c r="U117" i="1" s="1"/>
  <c r="W117" i="9" a="1"/>
  <c r="W117" i="9" s="1"/>
  <c r="W117" i="1" s="1"/>
  <c r="T121" i="4" l="1"/>
  <c r="T122" i="18"/>
  <c r="W121" i="18" a="1"/>
  <c r="W121" i="18" s="1"/>
  <c r="W121" i="4" s="1"/>
  <c r="V121" i="18" a="1"/>
  <c r="V121" i="18" s="1"/>
  <c r="V121" i="4" s="1"/>
  <c r="U121" i="18"/>
  <c r="U121" i="4" s="1"/>
  <c r="X121" i="18" a="1"/>
  <c r="X121" i="18" s="1"/>
  <c r="X121" i="4" s="1"/>
  <c r="T118" i="3"/>
  <c r="T119" i="15"/>
  <c r="V118" i="15" a="1"/>
  <c r="V118" i="15" s="1"/>
  <c r="V118" i="3" s="1"/>
  <c r="W118" i="15" a="1"/>
  <c r="W118" i="15" s="1"/>
  <c r="W118" i="3" s="1"/>
  <c r="U118" i="15"/>
  <c r="U118" i="3" s="1"/>
  <c r="X118" i="15" a="1"/>
  <c r="X118" i="15" s="1"/>
  <c r="X118" i="3" s="1"/>
  <c r="T120" i="2"/>
  <c r="T121" i="12"/>
  <c r="X120" i="12" a="1"/>
  <c r="X120" i="12" s="1"/>
  <c r="X120" i="2" s="1"/>
  <c r="V120" i="12" a="1"/>
  <c r="V120" i="12" s="1"/>
  <c r="V120" i="2" s="1"/>
  <c r="W120" i="12" a="1"/>
  <c r="W120" i="12" s="1"/>
  <c r="W120" i="2" s="1"/>
  <c r="U120" i="12"/>
  <c r="U120" i="2" s="1"/>
  <c r="T118" i="1"/>
  <c r="T119" i="9"/>
  <c r="V118" i="9" a="1"/>
  <c r="V118" i="9" s="1"/>
  <c r="V118" i="1" s="1"/>
  <c r="X118" i="9" a="1"/>
  <c r="X118" i="9" s="1"/>
  <c r="X118" i="1" s="1"/>
  <c r="U118" i="9"/>
  <c r="U118" i="1" s="1"/>
  <c r="W118" i="9" a="1"/>
  <c r="W118" i="9" s="1"/>
  <c r="W118" i="1" s="1"/>
  <c r="T122" i="4" l="1"/>
  <c r="T123" i="18"/>
  <c r="V122" i="18" a="1"/>
  <c r="V122" i="18" s="1"/>
  <c r="V122" i="4" s="1"/>
  <c r="W122" i="18" a="1"/>
  <c r="W122" i="18" s="1"/>
  <c r="W122" i="4" s="1"/>
  <c r="X122" i="18" a="1"/>
  <c r="X122" i="18" s="1"/>
  <c r="X122" i="4" s="1"/>
  <c r="U122" i="18"/>
  <c r="U122" i="4" s="1"/>
  <c r="T119" i="3"/>
  <c r="T120" i="15"/>
  <c r="V119" i="15" a="1"/>
  <c r="V119" i="15" s="1"/>
  <c r="V119" i="3" s="1"/>
  <c r="W119" i="15" a="1"/>
  <c r="W119" i="15" s="1"/>
  <c r="W119" i="3" s="1"/>
  <c r="X119" i="15" a="1"/>
  <c r="X119" i="15" s="1"/>
  <c r="X119" i="3" s="1"/>
  <c r="U119" i="15"/>
  <c r="U119" i="3" s="1"/>
  <c r="T121" i="2"/>
  <c r="T122" i="12"/>
  <c r="X121" i="12" a="1"/>
  <c r="X121" i="12" s="1"/>
  <c r="X121" i="2" s="1"/>
  <c r="V121" i="12" a="1"/>
  <c r="V121" i="12" s="1"/>
  <c r="V121" i="2" s="1"/>
  <c r="U121" i="12"/>
  <c r="U121" i="2" s="1"/>
  <c r="W121" i="12" a="1"/>
  <c r="W121" i="12" s="1"/>
  <c r="W121" i="2" s="1"/>
  <c r="T119" i="1"/>
  <c r="T120" i="9"/>
  <c r="X119" i="9" a="1"/>
  <c r="X119" i="9" s="1"/>
  <c r="X119" i="1" s="1"/>
  <c r="V119" i="9" a="1"/>
  <c r="V119" i="9" s="1"/>
  <c r="V119" i="1" s="1"/>
  <c r="W119" i="9" a="1"/>
  <c r="W119" i="9" s="1"/>
  <c r="W119" i="1" s="1"/>
  <c r="U119" i="9"/>
  <c r="U119" i="1" s="1"/>
  <c r="T123" i="4" l="1"/>
  <c r="T124" i="18"/>
  <c r="W123" i="18" a="1"/>
  <c r="W123" i="18" s="1"/>
  <c r="W123" i="4" s="1"/>
  <c r="V123" i="18" a="1"/>
  <c r="V123" i="18" s="1"/>
  <c r="V123" i="4" s="1"/>
  <c r="U123" i="18"/>
  <c r="U123" i="4" s="1"/>
  <c r="X123" i="18" a="1"/>
  <c r="X123" i="18" s="1"/>
  <c r="X123" i="4" s="1"/>
  <c r="T120" i="3"/>
  <c r="T121" i="15"/>
  <c r="W120" i="15" a="1"/>
  <c r="W120" i="15" s="1"/>
  <c r="W120" i="3" s="1"/>
  <c r="V120" i="15" a="1"/>
  <c r="V120" i="15" s="1"/>
  <c r="V120" i="3" s="1"/>
  <c r="U120" i="15"/>
  <c r="U120" i="3" s="1"/>
  <c r="X120" i="15" a="1"/>
  <c r="X120" i="15" s="1"/>
  <c r="X120" i="3" s="1"/>
  <c r="T122" i="2"/>
  <c r="T123" i="12"/>
  <c r="X122" i="12" a="1"/>
  <c r="X122" i="12" s="1"/>
  <c r="X122" i="2" s="1"/>
  <c r="U122" i="12"/>
  <c r="U122" i="2" s="1"/>
  <c r="W122" i="12" a="1"/>
  <c r="W122" i="12" s="1"/>
  <c r="W122" i="2" s="1"/>
  <c r="V122" i="12" a="1"/>
  <c r="V122" i="12" s="1"/>
  <c r="V122" i="2" s="1"/>
  <c r="T120" i="1"/>
  <c r="T121" i="9"/>
  <c r="X120" i="9" a="1"/>
  <c r="X120" i="9" s="1"/>
  <c r="X120" i="1" s="1"/>
  <c r="V120" i="9" a="1"/>
  <c r="V120" i="9" s="1"/>
  <c r="V120" i="1" s="1"/>
  <c r="W120" i="9" a="1"/>
  <c r="W120" i="9" s="1"/>
  <c r="W120" i="1" s="1"/>
  <c r="U120" i="9"/>
  <c r="U120" i="1" s="1"/>
  <c r="T124" i="4" l="1"/>
  <c r="T125" i="18"/>
  <c r="V124" i="18" a="1"/>
  <c r="V124" i="18" s="1"/>
  <c r="V124" i="4" s="1"/>
  <c r="W124" i="18" a="1"/>
  <c r="W124" i="18" s="1"/>
  <c r="W124" i="4" s="1"/>
  <c r="X124" i="18" a="1"/>
  <c r="X124" i="18" s="1"/>
  <c r="X124" i="4" s="1"/>
  <c r="U124" i="18"/>
  <c r="U124" i="4" s="1"/>
  <c r="T121" i="3"/>
  <c r="T122" i="15"/>
  <c r="W121" i="15" a="1"/>
  <c r="W121" i="15" s="1"/>
  <c r="W121" i="3" s="1"/>
  <c r="V121" i="15" a="1"/>
  <c r="V121" i="15" s="1"/>
  <c r="V121" i="3" s="1"/>
  <c r="U121" i="15"/>
  <c r="U121" i="3" s="1"/>
  <c r="X121" i="15" a="1"/>
  <c r="X121" i="15" s="1"/>
  <c r="X121" i="3" s="1"/>
  <c r="T123" i="2"/>
  <c r="T124" i="12"/>
  <c r="X123" i="12" a="1"/>
  <c r="X123" i="12" s="1"/>
  <c r="X123" i="2" s="1"/>
  <c r="W123" i="12" a="1"/>
  <c r="W123" i="12" s="1"/>
  <c r="W123" i="2" s="1"/>
  <c r="U123" i="12"/>
  <c r="U123" i="2" s="1"/>
  <c r="V123" i="12" a="1"/>
  <c r="V123" i="12" s="1"/>
  <c r="V123" i="2" s="1"/>
  <c r="T121" i="1"/>
  <c r="T122" i="9"/>
  <c r="X121" i="9" a="1"/>
  <c r="X121" i="9" s="1"/>
  <c r="X121" i="1" s="1"/>
  <c r="W121" i="9" a="1"/>
  <c r="W121" i="9" s="1"/>
  <c r="W121" i="1" s="1"/>
  <c r="V121" i="9" a="1"/>
  <c r="V121" i="9" s="1"/>
  <c r="V121" i="1" s="1"/>
  <c r="U121" i="9"/>
  <c r="U121" i="1" s="1"/>
  <c r="T125" i="4" l="1"/>
  <c r="T126" i="18"/>
  <c r="W125" i="18" a="1"/>
  <c r="W125" i="18" s="1"/>
  <c r="W125" i="4" s="1"/>
  <c r="V125" i="18" a="1"/>
  <c r="V125" i="18" s="1"/>
  <c r="V125" i="4" s="1"/>
  <c r="U125" i="18"/>
  <c r="U125" i="4" s="1"/>
  <c r="X125" i="18" a="1"/>
  <c r="X125" i="18" s="1"/>
  <c r="X125" i="4" s="1"/>
  <c r="T122" i="3"/>
  <c r="T123" i="15"/>
  <c r="W122" i="15" a="1"/>
  <c r="W122" i="15" s="1"/>
  <c r="W122" i="3" s="1"/>
  <c r="V122" i="15" a="1"/>
  <c r="V122" i="15" s="1"/>
  <c r="V122" i="3" s="1"/>
  <c r="U122" i="15"/>
  <c r="U122" i="3" s="1"/>
  <c r="X122" i="15" a="1"/>
  <c r="X122" i="15" s="1"/>
  <c r="X122" i="3" s="1"/>
  <c r="T124" i="2"/>
  <c r="T125" i="12"/>
  <c r="X124" i="12" a="1"/>
  <c r="X124" i="12" s="1"/>
  <c r="X124" i="2" s="1"/>
  <c r="V124" i="12" a="1"/>
  <c r="V124" i="12" s="1"/>
  <c r="V124" i="2" s="1"/>
  <c r="U124" i="12"/>
  <c r="U124" i="2" s="1"/>
  <c r="W124" i="12" a="1"/>
  <c r="W124" i="12" s="1"/>
  <c r="W124" i="2" s="1"/>
  <c r="T122" i="1"/>
  <c r="T123" i="9"/>
  <c r="X122" i="9" a="1"/>
  <c r="X122" i="9" s="1"/>
  <c r="X122" i="1" s="1"/>
  <c r="V122" i="9" a="1"/>
  <c r="V122" i="9" s="1"/>
  <c r="V122" i="1" s="1"/>
  <c r="W122" i="9" a="1"/>
  <c r="W122" i="9" s="1"/>
  <c r="W122" i="1" s="1"/>
  <c r="U122" i="9"/>
  <c r="U122" i="1" s="1"/>
  <c r="T126" i="4" l="1"/>
  <c r="T127" i="18"/>
  <c r="W126" i="18" a="1"/>
  <c r="W126" i="18" s="1"/>
  <c r="W126" i="4" s="1"/>
  <c r="V126" i="18" a="1"/>
  <c r="V126" i="18" s="1"/>
  <c r="V126" i="4" s="1"/>
  <c r="X126" i="18" a="1"/>
  <c r="X126" i="18" s="1"/>
  <c r="X126" i="4" s="1"/>
  <c r="U126" i="18"/>
  <c r="U126" i="4" s="1"/>
  <c r="T123" i="3"/>
  <c r="T124" i="15"/>
  <c r="V123" i="15" a="1"/>
  <c r="V123" i="15" s="1"/>
  <c r="V123" i="3" s="1"/>
  <c r="W123" i="15" a="1"/>
  <c r="W123" i="15" s="1"/>
  <c r="W123" i="3" s="1"/>
  <c r="U123" i="15"/>
  <c r="U123" i="3" s="1"/>
  <c r="X123" i="15" a="1"/>
  <c r="X123" i="15" s="1"/>
  <c r="X123" i="3" s="1"/>
  <c r="T125" i="2"/>
  <c r="T126" i="12"/>
  <c r="X125" i="12" a="1"/>
  <c r="X125" i="12" s="1"/>
  <c r="X125" i="2" s="1"/>
  <c r="V125" i="12" a="1"/>
  <c r="V125" i="12" s="1"/>
  <c r="V125" i="2" s="1"/>
  <c r="U125" i="12"/>
  <c r="U125" i="2" s="1"/>
  <c r="W125" i="12" a="1"/>
  <c r="W125" i="12" s="1"/>
  <c r="W125" i="2" s="1"/>
  <c r="T123" i="1"/>
  <c r="T124" i="9"/>
  <c r="V123" i="9" a="1"/>
  <c r="V123" i="9" s="1"/>
  <c r="V123" i="1" s="1"/>
  <c r="X123" i="9" a="1"/>
  <c r="X123" i="9" s="1"/>
  <c r="X123" i="1" s="1"/>
  <c r="W123" i="9" a="1"/>
  <c r="W123" i="9" s="1"/>
  <c r="W123" i="1" s="1"/>
  <c r="U123" i="9"/>
  <c r="U123" i="1" s="1"/>
  <c r="T127" i="4" l="1"/>
  <c r="T128" i="18"/>
  <c r="W127" i="18" a="1"/>
  <c r="W127" i="18" s="1"/>
  <c r="W127" i="4" s="1"/>
  <c r="V127" i="18" a="1"/>
  <c r="V127" i="18" s="1"/>
  <c r="V127" i="4" s="1"/>
  <c r="U127" i="18"/>
  <c r="U127" i="4" s="1"/>
  <c r="X127" i="18" a="1"/>
  <c r="X127" i="18" s="1"/>
  <c r="X127" i="4" s="1"/>
  <c r="T124" i="3"/>
  <c r="T125" i="15"/>
  <c r="V124" i="15" a="1"/>
  <c r="V124" i="15" s="1"/>
  <c r="V124" i="3" s="1"/>
  <c r="W124" i="15" a="1"/>
  <c r="W124" i="15" s="1"/>
  <c r="W124" i="3" s="1"/>
  <c r="U124" i="15"/>
  <c r="U124" i="3" s="1"/>
  <c r="X124" i="15" a="1"/>
  <c r="X124" i="15" s="1"/>
  <c r="X124" i="3" s="1"/>
  <c r="T126" i="2"/>
  <c r="T127" i="12"/>
  <c r="X126" i="12" a="1"/>
  <c r="X126" i="12" s="1"/>
  <c r="X126" i="2" s="1"/>
  <c r="U126" i="12"/>
  <c r="U126" i="2" s="1"/>
  <c r="W126" i="12" a="1"/>
  <c r="W126" i="12" s="1"/>
  <c r="W126" i="2" s="1"/>
  <c r="V126" i="12" a="1"/>
  <c r="V126" i="12" s="1"/>
  <c r="V126" i="2" s="1"/>
  <c r="T124" i="1"/>
  <c r="T125" i="9"/>
  <c r="V124" i="9" a="1"/>
  <c r="V124" i="9" s="1"/>
  <c r="V124" i="1" s="1"/>
  <c r="X124" i="9" a="1"/>
  <c r="X124" i="9" s="1"/>
  <c r="X124" i="1" s="1"/>
  <c r="U124" i="9"/>
  <c r="U124" i="1" s="1"/>
  <c r="W124" i="9" a="1"/>
  <c r="W124" i="9" s="1"/>
  <c r="W124" i="1" s="1"/>
  <c r="T128" i="4" l="1"/>
  <c r="T129" i="18"/>
  <c r="W128" i="18" a="1"/>
  <c r="W128" i="18" s="1"/>
  <c r="W128" i="4" s="1"/>
  <c r="V128" i="18" a="1"/>
  <c r="V128" i="18" s="1"/>
  <c r="V128" i="4" s="1"/>
  <c r="X128" i="18" a="1"/>
  <c r="X128" i="18" s="1"/>
  <c r="X128" i="4" s="1"/>
  <c r="U128" i="18"/>
  <c r="U128" i="4" s="1"/>
  <c r="T125" i="3"/>
  <c r="T126" i="15"/>
  <c r="W125" i="15" a="1"/>
  <c r="W125" i="15" s="1"/>
  <c r="W125" i="3" s="1"/>
  <c r="V125" i="15" a="1"/>
  <c r="V125" i="15" s="1"/>
  <c r="V125" i="3" s="1"/>
  <c r="X125" i="15" a="1"/>
  <c r="X125" i="15" s="1"/>
  <c r="X125" i="3" s="1"/>
  <c r="U125" i="15"/>
  <c r="U125" i="3" s="1"/>
  <c r="T127" i="2"/>
  <c r="T128" i="12"/>
  <c r="X127" i="12" a="1"/>
  <c r="X127" i="12" s="1"/>
  <c r="X127" i="2" s="1"/>
  <c r="W127" i="12" a="1"/>
  <c r="W127" i="12" s="1"/>
  <c r="W127" i="2" s="1"/>
  <c r="V127" i="12" a="1"/>
  <c r="V127" i="12" s="1"/>
  <c r="V127" i="2" s="1"/>
  <c r="U127" i="12"/>
  <c r="U127" i="2" s="1"/>
  <c r="T125" i="1"/>
  <c r="T126" i="9"/>
  <c r="X125" i="9" a="1"/>
  <c r="X125" i="9" s="1"/>
  <c r="X125" i="1" s="1"/>
  <c r="V125" i="9" a="1"/>
  <c r="V125" i="9" s="1"/>
  <c r="V125" i="1" s="1"/>
  <c r="W125" i="9" a="1"/>
  <c r="W125" i="9" s="1"/>
  <c r="W125" i="1" s="1"/>
  <c r="U125" i="9"/>
  <c r="U125" i="1" s="1"/>
  <c r="T129" i="4" l="1"/>
  <c r="T130" i="18"/>
  <c r="V129" i="18" a="1"/>
  <c r="V129" i="18" s="1"/>
  <c r="V129" i="4" s="1"/>
  <c r="W129" i="18" a="1"/>
  <c r="W129" i="18" s="1"/>
  <c r="W129" i="4" s="1"/>
  <c r="X129" i="18" a="1"/>
  <c r="X129" i="18" s="1"/>
  <c r="X129" i="4" s="1"/>
  <c r="U129" i="18"/>
  <c r="U129" i="4" s="1"/>
  <c r="T126" i="3"/>
  <c r="T127" i="15"/>
  <c r="W126" i="15" a="1"/>
  <c r="W126" i="15" s="1"/>
  <c r="W126" i="3" s="1"/>
  <c r="V126" i="15" a="1"/>
  <c r="V126" i="15" s="1"/>
  <c r="V126" i="3" s="1"/>
  <c r="X126" i="15" a="1"/>
  <c r="X126" i="15" s="1"/>
  <c r="X126" i="3" s="1"/>
  <c r="U126" i="15"/>
  <c r="U126" i="3" s="1"/>
  <c r="T128" i="2"/>
  <c r="T129" i="12"/>
  <c r="X128" i="12" a="1"/>
  <c r="X128" i="12" s="1"/>
  <c r="X128" i="2" s="1"/>
  <c r="U128" i="12"/>
  <c r="U128" i="2" s="1"/>
  <c r="V128" i="12" a="1"/>
  <c r="V128" i="12" s="1"/>
  <c r="V128" i="2" s="1"/>
  <c r="W128" i="12" a="1"/>
  <c r="W128" i="12" s="1"/>
  <c r="W128" i="2" s="1"/>
  <c r="T126" i="1"/>
  <c r="T127" i="9"/>
  <c r="W126" i="9" a="1"/>
  <c r="W126" i="9" s="1"/>
  <c r="W126" i="1" s="1"/>
  <c r="V126" i="9" a="1"/>
  <c r="V126" i="9" s="1"/>
  <c r="V126" i="1" s="1"/>
  <c r="X126" i="9" a="1"/>
  <c r="X126" i="9" s="1"/>
  <c r="X126" i="1" s="1"/>
  <c r="U126" i="9"/>
  <c r="U126" i="1" s="1"/>
  <c r="T130" i="4" l="1"/>
  <c r="T131" i="18"/>
  <c r="V130" i="18" a="1"/>
  <c r="V130" i="18" s="1"/>
  <c r="V130" i="4" s="1"/>
  <c r="W130" i="18" a="1"/>
  <c r="W130" i="18" s="1"/>
  <c r="W130" i="4" s="1"/>
  <c r="U130" i="18"/>
  <c r="U130" i="4" s="1"/>
  <c r="X130" i="18" a="1"/>
  <c r="X130" i="18" s="1"/>
  <c r="X130" i="4" s="1"/>
  <c r="T127" i="3"/>
  <c r="T128" i="15"/>
  <c r="V127" i="15" a="1"/>
  <c r="V127" i="15" s="1"/>
  <c r="V127" i="3" s="1"/>
  <c r="W127" i="15" a="1"/>
  <c r="W127" i="15" s="1"/>
  <c r="W127" i="3" s="1"/>
  <c r="X127" i="15" a="1"/>
  <c r="X127" i="15" s="1"/>
  <c r="X127" i="3" s="1"/>
  <c r="U127" i="15"/>
  <c r="U127" i="3" s="1"/>
  <c r="T129" i="2"/>
  <c r="T130" i="12"/>
  <c r="X129" i="12" a="1"/>
  <c r="X129" i="12" s="1"/>
  <c r="X129" i="2" s="1"/>
  <c r="W129" i="12" a="1"/>
  <c r="W129" i="12" s="1"/>
  <c r="W129" i="2" s="1"/>
  <c r="V129" i="12" a="1"/>
  <c r="V129" i="12" s="1"/>
  <c r="V129" i="2" s="1"/>
  <c r="U129" i="12"/>
  <c r="U129" i="2" s="1"/>
  <c r="T127" i="1"/>
  <c r="T128" i="9"/>
  <c r="V127" i="9" a="1"/>
  <c r="V127" i="9" s="1"/>
  <c r="V127" i="1" s="1"/>
  <c r="X127" i="9" a="1"/>
  <c r="X127" i="9" s="1"/>
  <c r="X127" i="1" s="1"/>
  <c r="W127" i="9" a="1"/>
  <c r="W127" i="9" s="1"/>
  <c r="W127" i="1" s="1"/>
  <c r="U127" i="9"/>
  <c r="U127" i="1" s="1"/>
  <c r="T131" i="4" l="1"/>
  <c r="T132" i="18"/>
  <c r="V131" i="18" a="1"/>
  <c r="V131" i="18" s="1"/>
  <c r="V131" i="4" s="1"/>
  <c r="W131" i="18" a="1"/>
  <c r="W131" i="18" s="1"/>
  <c r="W131" i="4" s="1"/>
  <c r="U131" i="18"/>
  <c r="U131" i="4" s="1"/>
  <c r="X131" i="18" a="1"/>
  <c r="X131" i="18" s="1"/>
  <c r="X131" i="4" s="1"/>
  <c r="T128" i="3"/>
  <c r="T129" i="15"/>
  <c r="W128" i="15" a="1"/>
  <c r="W128" i="15" s="1"/>
  <c r="W128" i="3" s="1"/>
  <c r="V128" i="15" a="1"/>
  <c r="V128" i="15" s="1"/>
  <c r="V128" i="3" s="1"/>
  <c r="U128" i="15"/>
  <c r="U128" i="3" s="1"/>
  <c r="X128" i="15" a="1"/>
  <c r="X128" i="15" s="1"/>
  <c r="X128" i="3" s="1"/>
  <c r="T130" i="2"/>
  <c r="T131" i="12"/>
  <c r="X130" i="12" a="1"/>
  <c r="X130" i="12" s="1"/>
  <c r="X130" i="2" s="1"/>
  <c r="W130" i="12" a="1"/>
  <c r="W130" i="12" s="1"/>
  <c r="W130" i="2" s="1"/>
  <c r="U130" i="12"/>
  <c r="U130" i="2" s="1"/>
  <c r="V130" i="12" a="1"/>
  <c r="V130" i="12" s="1"/>
  <c r="V130" i="2" s="1"/>
  <c r="T128" i="1"/>
  <c r="T129" i="9"/>
  <c r="V128" i="9" a="1"/>
  <c r="V128" i="9" s="1"/>
  <c r="V128" i="1" s="1"/>
  <c r="X128" i="9" a="1"/>
  <c r="X128" i="9" s="1"/>
  <c r="X128" i="1" s="1"/>
  <c r="W128" i="9" a="1"/>
  <c r="W128" i="9" s="1"/>
  <c r="W128" i="1" s="1"/>
  <c r="U128" i="9"/>
  <c r="U128" i="1" s="1"/>
  <c r="T132" i="4" l="1"/>
  <c r="T133" i="18"/>
  <c r="V132" i="18" a="1"/>
  <c r="V132" i="18" s="1"/>
  <c r="V132" i="4" s="1"/>
  <c r="W132" i="18" a="1"/>
  <c r="W132" i="18" s="1"/>
  <c r="W132" i="4" s="1"/>
  <c r="X132" i="18" a="1"/>
  <c r="X132" i="18" s="1"/>
  <c r="X132" i="4" s="1"/>
  <c r="U132" i="18"/>
  <c r="U132" i="4" s="1"/>
  <c r="T129" i="3"/>
  <c r="T130" i="15"/>
  <c r="W129" i="15" a="1"/>
  <c r="W129" i="15" s="1"/>
  <c r="W129" i="3" s="1"/>
  <c r="V129" i="15" a="1"/>
  <c r="V129" i="15" s="1"/>
  <c r="V129" i="3" s="1"/>
  <c r="X129" i="15" a="1"/>
  <c r="X129" i="15" s="1"/>
  <c r="X129" i="3" s="1"/>
  <c r="U129" i="15"/>
  <c r="U129" i="3" s="1"/>
  <c r="T132" i="12"/>
  <c r="T131" i="2"/>
  <c r="X131" i="12" a="1"/>
  <c r="X131" i="12" s="1"/>
  <c r="X131" i="2" s="1"/>
  <c r="U131" i="12"/>
  <c r="U131" i="2" s="1"/>
  <c r="V131" i="12" a="1"/>
  <c r="V131" i="12" s="1"/>
  <c r="V131" i="2" s="1"/>
  <c r="W131" i="12" a="1"/>
  <c r="W131" i="12" s="1"/>
  <c r="W131" i="2" s="1"/>
  <c r="T129" i="1"/>
  <c r="T130" i="9"/>
  <c r="X129" i="9" a="1"/>
  <c r="X129" i="9" s="1"/>
  <c r="X129" i="1" s="1"/>
  <c r="V129" i="9" a="1"/>
  <c r="V129" i="9" s="1"/>
  <c r="V129" i="1" s="1"/>
  <c r="U129" i="9"/>
  <c r="U129" i="1" s="1"/>
  <c r="W129" i="9" a="1"/>
  <c r="W129" i="9" s="1"/>
  <c r="W129" i="1" s="1"/>
  <c r="T133" i="4" l="1"/>
  <c r="T134" i="18"/>
  <c r="W133" i="18" a="1"/>
  <c r="W133" i="18" s="1"/>
  <c r="W133" i="4" s="1"/>
  <c r="V133" i="18" a="1"/>
  <c r="V133" i="18" s="1"/>
  <c r="V133" i="4" s="1"/>
  <c r="X133" i="18" a="1"/>
  <c r="X133" i="18" s="1"/>
  <c r="X133" i="4" s="1"/>
  <c r="U133" i="18"/>
  <c r="U133" i="4" s="1"/>
  <c r="T130" i="3"/>
  <c r="T131" i="15"/>
  <c r="V130" i="15" a="1"/>
  <c r="V130" i="15" s="1"/>
  <c r="V130" i="3" s="1"/>
  <c r="W130" i="15" a="1"/>
  <c r="W130" i="15" s="1"/>
  <c r="W130" i="3" s="1"/>
  <c r="X130" i="15" a="1"/>
  <c r="X130" i="15" s="1"/>
  <c r="X130" i="3" s="1"/>
  <c r="U130" i="15"/>
  <c r="U130" i="3" s="1"/>
  <c r="T132" i="2"/>
  <c r="T133" i="12"/>
  <c r="X132" i="12" a="1"/>
  <c r="X132" i="12" s="1"/>
  <c r="X132" i="2" s="1"/>
  <c r="V132" i="12" a="1"/>
  <c r="V132" i="12" s="1"/>
  <c r="V132" i="2" s="1"/>
  <c r="U132" i="12"/>
  <c r="U132" i="2" s="1"/>
  <c r="W132" i="12" a="1"/>
  <c r="W132" i="12" s="1"/>
  <c r="W132" i="2" s="1"/>
  <c r="T130" i="1"/>
  <c r="T131" i="9"/>
  <c r="X130" i="9" a="1"/>
  <c r="X130" i="9" s="1"/>
  <c r="X130" i="1" s="1"/>
  <c r="V130" i="9" a="1"/>
  <c r="V130" i="9" s="1"/>
  <c r="V130" i="1" s="1"/>
  <c r="U130" i="9"/>
  <c r="U130" i="1" s="1"/>
  <c r="W130" i="9" a="1"/>
  <c r="W130" i="9" s="1"/>
  <c r="W130" i="1" s="1"/>
  <c r="T134" i="4" l="1"/>
  <c r="T135" i="18"/>
  <c r="V134" i="18" a="1"/>
  <c r="V134" i="18" s="1"/>
  <c r="V134" i="4" s="1"/>
  <c r="W134" i="18" a="1"/>
  <c r="W134" i="18" s="1"/>
  <c r="W134" i="4" s="1"/>
  <c r="X134" i="18" a="1"/>
  <c r="X134" i="18" s="1"/>
  <c r="X134" i="4" s="1"/>
  <c r="U134" i="18"/>
  <c r="U134" i="4" s="1"/>
  <c r="T131" i="3"/>
  <c r="T132" i="15"/>
  <c r="V131" i="15" a="1"/>
  <c r="V131" i="15" s="1"/>
  <c r="V131" i="3" s="1"/>
  <c r="W131" i="15" a="1"/>
  <c r="W131" i="15" s="1"/>
  <c r="W131" i="3" s="1"/>
  <c r="X131" i="15" a="1"/>
  <c r="X131" i="15" s="1"/>
  <c r="X131" i="3" s="1"/>
  <c r="U131" i="15"/>
  <c r="U131" i="3" s="1"/>
  <c r="T133" i="2"/>
  <c r="T134" i="12"/>
  <c r="X133" i="12" a="1"/>
  <c r="X133" i="12" s="1"/>
  <c r="X133" i="2" s="1"/>
  <c r="V133" i="12" a="1"/>
  <c r="V133" i="12" s="1"/>
  <c r="V133" i="2" s="1"/>
  <c r="W133" i="12" a="1"/>
  <c r="W133" i="12" s="1"/>
  <c r="W133" i="2" s="1"/>
  <c r="U133" i="12"/>
  <c r="U133" i="2" s="1"/>
  <c r="T131" i="1"/>
  <c r="T132" i="9"/>
  <c r="X131" i="9" a="1"/>
  <c r="X131" i="9" s="1"/>
  <c r="X131" i="1" s="1"/>
  <c r="W131" i="9" a="1"/>
  <c r="W131" i="9" s="1"/>
  <c r="W131" i="1" s="1"/>
  <c r="V131" i="9" a="1"/>
  <c r="V131" i="9" s="1"/>
  <c r="V131" i="1" s="1"/>
  <c r="U131" i="9"/>
  <c r="U131" i="1" s="1"/>
  <c r="T135" i="4" l="1"/>
  <c r="T136" i="18"/>
  <c r="V135" i="18" a="1"/>
  <c r="V135" i="18" s="1"/>
  <c r="V135" i="4" s="1"/>
  <c r="W135" i="18" a="1"/>
  <c r="W135" i="18" s="1"/>
  <c r="W135" i="4" s="1"/>
  <c r="X135" i="18" a="1"/>
  <c r="X135" i="18" s="1"/>
  <c r="X135" i="4" s="1"/>
  <c r="U135" i="18"/>
  <c r="U135" i="4" s="1"/>
  <c r="T132" i="3"/>
  <c r="T133" i="15"/>
  <c r="V132" i="15" a="1"/>
  <c r="V132" i="15" s="1"/>
  <c r="V132" i="3" s="1"/>
  <c r="W132" i="15" a="1"/>
  <c r="W132" i="15" s="1"/>
  <c r="W132" i="3" s="1"/>
  <c r="X132" i="15" a="1"/>
  <c r="X132" i="15" s="1"/>
  <c r="X132" i="3" s="1"/>
  <c r="U132" i="15"/>
  <c r="U132" i="3" s="1"/>
  <c r="T134" i="2"/>
  <c r="T135" i="12"/>
  <c r="X134" i="12" a="1"/>
  <c r="X134" i="12" s="1"/>
  <c r="X134" i="2" s="1"/>
  <c r="V134" i="12" a="1"/>
  <c r="V134" i="12" s="1"/>
  <c r="V134" i="2" s="1"/>
  <c r="U134" i="12"/>
  <c r="U134" i="2" s="1"/>
  <c r="W134" i="12" a="1"/>
  <c r="W134" i="12" s="1"/>
  <c r="W134" i="2" s="1"/>
  <c r="T132" i="1"/>
  <c r="T133" i="9"/>
  <c r="X132" i="9" a="1"/>
  <c r="X132" i="9" s="1"/>
  <c r="X132" i="1" s="1"/>
  <c r="W132" i="9" a="1"/>
  <c r="W132" i="9" s="1"/>
  <c r="W132" i="1" s="1"/>
  <c r="V132" i="9" a="1"/>
  <c r="V132" i="9" s="1"/>
  <c r="V132" i="1" s="1"/>
  <c r="U132" i="9"/>
  <c r="U132" i="1" s="1"/>
  <c r="T136" i="4" l="1"/>
  <c r="T137" i="18"/>
  <c r="W136" i="18" a="1"/>
  <c r="W136" i="18" s="1"/>
  <c r="W136" i="4" s="1"/>
  <c r="V136" i="18" a="1"/>
  <c r="V136" i="18" s="1"/>
  <c r="V136" i="4" s="1"/>
  <c r="X136" i="18" a="1"/>
  <c r="X136" i="18" s="1"/>
  <c r="X136" i="4" s="1"/>
  <c r="U136" i="18"/>
  <c r="U136" i="4" s="1"/>
  <c r="T133" i="3"/>
  <c r="T134" i="15"/>
  <c r="V133" i="15" a="1"/>
  <c r="V133" i="15" s="1"/>
  <c r="V133" i="3" s="1"/>
  <c r="W133" i="15" a="1"/>
  <c r="W133" i="15" s="1"/>
  <c r="W133" i="3" s="1"/>
  <c r="U133" i="15"/>
  <c r="U133" i="3" s="1"/>
  <c r="X133" i="15" a="1"/>
  <c r="X133" i="15" s="1"/>
  <c r="X133" i="3" s="1"/>
  <c r="T135" i="2"/>
  <c r="T136" i="12"/>
  <c r="X135" i="12" a="1"/>
  <c r="X135" i="12" s="1"/>
  <c r="X135" i="2" s="1"/>
  <c r="V135" i="12" a="1"/>
  <c r="V135" i="12" s="1"/>
  <c r="V135" i="2" s="1"/>
  <c r="W135" i="12" a="1"/>
  <c r="W135" i="12" s="1"/>
  <c r="W135" i="2" s="1"/>
  <c r="U135" i="12"/>
  <c r="U135" i="2" s="1"/>
  <c r="T133" i="1"/>
  <c r="T134" i="9"/>
  <c r="X133" i="9" a="1"/>
  <c r="X133" i="9" s="1"/>
  <c r="X133" i="1" s="1"/>
  <c r="V133" i="9" a="1"/>
  <c r="V133" i="9" s="1"/>
  <c r="V133" i="1" s="1"/>
  <c r="W133" i="9" a="1"/>
  <c r="W133" i="9" s="1"/>
  <c r="W133" i="1" s="1"/>
  <c r="U133" i="9"/>
  <c r="U133" i="1" s="1"/>
  <c r="T137" i="4" l="1"/>
  <c r="T138" i="18"/>
  <c r="V137" i="18" a="1"/>
  <c r="V137" i="18" s="1"/>
  <c r="V137" i="4" s="1"/>
  <c r="W137" i="18" a="1"/>
  <c r="W137" i="18" s="1"/>
  <c r="W137" i="4" s="1"/>
  <c r="U137" i="18"/>
  <c r="U137" i="4" s="1"/>
  <c r="X137" i="18" a="1"/>
  <c r="X137" i="18" s="1"/>
  <c r="X137" i="4" s="1"/>
  <c r="T134" i="3"/>
  <c r="T135" i="15"/>
  <c r="V134" i="15" a="1"/>
  <c r="V134" i="15" s="1"/>
  <c r="V134" i="3" s="1"/>
  <c r="W134" i="15" a="1"/>
  <c r="W134" i="15" s="1"/>
  <c r="W134" i="3" s="1"/>
  <c r="X134" i="15" a="1"/>
  <c r="X134" i="15" s="1"/>
  <c r="X134" i="3" s="1"/>
  <c r="U134" i="15"/>
  <c r="U134" i="3" s="1"/>
  <c r="T136" i="2"/>
  <c r="T137" i="12"/>
  <c r="X136" i="12" a="1"/>
  <c r="X136" i="12" s="1"/>
  <c r="X136" i="2" s="1"/>
  <c r="W136" i="12" a="1"/>
  <c r="W136" i="12" s="1"/>
  <c r="W136" i="2" s="1"/>
  <c r="V136" i="12" a="1"/>
  <c r="V136" i="12" s="1"/>
  <c r="V136" i="2" s="1"/>
  <c r="U136" i="12"/>
  <c r="U136" i="2" s="1"/>
  <c r="T134" i="1"/>
  <c r="T135" i="9"/>
  <c r="X134" i="9" a="1"/>
  <c r="X134" i="9" s="1"/>
  <c r="X134" i="1" s="1"/>
  <c r="V134" i="9" a="1"/>
  <c r="V134" i="9" s="1"/>
  <c r="V134" i="1" s="1"/>
  <c r="W134" i="9" a="1"/>
  <c r="W134" i="9" s="1"/>
  <c r="W134" i="1" s="1"/>
  <c r="U134" i="9"/>
  <c r="U134" i="1" s="1"/>
  <c r="T138" i="4" l="1"/>
  <c r="T139" i="18"/>
  <c r="W138" i="18" a="1"/>
  <c r="W138" i="18" s="1"/>
  <c r="W138" i="4" s="1"/>
  <c r="V138" i="18" a="1"/>
  <c r="V138" i="18" s="1"/>
  <c r="V138" i="4" s="1"/>
  <c r="U138" i="18"/>
  <c r="U138" i="4" s="1"/>
  <c r="X138" i="18" a="1"/>
  <c r="X138" i="18" s="1"/>
  <c r="X138" i="4" s="1"/>
  <c r="T135" i="3"/>
  <c r="T136" i="15"/>
  <c r="V135" i="15" a="1"/>
  <c r="V135" i="15" s="1"/>
  <c r="V135" i="3" s="1"/>
  <c r="W135" i="15" a="1"/>
  <c r="W135" i="15" s="1"/>
  <c r="W135" i="3" s="1"/>
  <c r="X135" i="15" a="1"/>
  <c r="X135" i="15" s="1"/>
  <c r="X135" i="3" s="1"/>
  <c r="U135" i="15"/>
  <c r="U135" i="3" s="1"/>
  <c r="T137" i="2"/>
  <c r="T138" i="12"/>
  <c r="X137" i="12" a="1"/>
  <c r="X137" i="12" s="1"/>
  <c r="X137" i="2" s="1"/>
  <c r="W137" i="12" a="1"/>
  <c r="W137" i="12" s="1"/>
  <c r="W137" i="2" s="1"/>
  <c r="V137" i="12" a="1"/>
  <c r="V137" i="12" s="1"/>
  <c r="V137" i="2" s="1"/>
  <c r="U137" i="12"/>
  <c r="U137" i="2" s="1"/>
  <c r="T135" i="1"/>
  <c r="T136" i="9"/>
  <c r="X135" i="9" a="1"/>
  <c r="X135" i="9" s="1"/>
  <c r="X135" i="1" s="1"/>
  <c r="V135" i="9" a="1"/>
  <c r="V135" i="9" s="1"/>
  <c r="V135" i="1" s="1"/>
  <c r="U135" i="9"/>
  <c r="U135" i="1" s="1"/>
  <c r="W135" i="9" a="1"/>
  <c r="W135" i="9" s="1"/>
  <c r="W135" i="1" s="1"/>
  <c r="T139" i="4" l="1"/>
  <c r="T140" i="18"/>
  <c r="W139" i="18" a="1"/>
  <c r="W139" i="18" s="1"/>
  <c r="W139" i="4" s="1"/>
  <c r="V139" i="18" a="1"/>
  <c r="V139" i="18" s="1"/>
  <c r="V139" i="4" s="1"/>
  <c r="X139" i="18" a="1"/>
  <c r="X139" i="18" s="1"/>
  <c r="X139" i="4" s="1"/>
  <c r="U139" i="18"/>
  <c r="U139" i="4" s="1"/>
  <c r="T136" i="3"/>
  <c r="T137" i="15"/>
  <c r="V136" i="15" a="1"/>
  <c r="V136" i="15" s="1"/>
  <c r="V136" i="3" s="1"/>
  <c r="W136" i="15" a="1"/>
  <c r="W136" i="15" s="1"/>
  <c r="W136" i="3" s="1"/>
  <c r="X136" i="15" a="1"/>
  <c r="X136" i="15" s="1"/>
  <c r="X136" i="3" s="1"/>
  <c r="U136" i="15"/>
  <c r="U136" i="3" s="1"/>
  <c r="T138" i="2"/>
  <c r="T139" i="12"/>
  <c r="X138" i="12" a="1"/>
  <c r="X138" i="12" s="1"/>
  <c r="X138" i="2" s="1"/>
  <c r="W138" i="12" a="1"/>
  <c r="W138" i="12" s="1"/>
  <c r="W138" i="2" s="1"/>
  <c r="U138" i="12"/>
  <c r="U138" i="2" s="1"/>
  <c r="V138" i="12" a="1"/>
  <c r="V138" i="12" s="1"/>
  <c r="V138" i="2" s="1"/>
  <c r="T136" i="1"/>
  <c r="T137" i="9"/>
  <c r="W136" i="9" a="1"/>
  <c r="W136" i="9" s="1"/>
  <c r="W136" i="1" s="1"/>
  <c r="X136" i="9" a="1"/>
  <c r="X136" i="9" s="1"/>
  <c r="X136" i="1" s="1"/>
  <c r="V136" i="9" a="1"/>
  <c r="V136" i="9" s="1"/>
  <c r="V136" i="1" s="1"/>
  <c r="U136" i="9"/>
  <c r="U136" i="1" s="1"/>
  <c r="T140" i="4" l="1"/>
  <c r="T141" i="18"/>
  <c r="V140" i="18" a="1"/>
  <c r="V140" i="18" s="1"/>
  <c r="V140" i="4" s="1"/>
  <c r="W140" i="18" a="1"/>
  <c r="W140" i="18" s="1"/>
  <c r="W140" i="4" s="1"/>
  <c r="X140" i="18" a="1"/>
  <c r="X140" i="18" s="1"/>
  <c r="X140" i="4" s="1"/>
  <c r="U140" i="18"/>
  <c r="U140" i="4" s="1"/>
  <c r="T137" i="3"/>
  <c r="T138" i="15"/>
  <c r="V137" i="15" a="1"/>
  <c r="V137" i="15" s="1"/>
  <c r="V137" i="3" s="1"/>
  <c r="W137" i="15" a="1"/>
  <c r="W137" i="15" s="1"/>
  <c r="W137" i="3" s="1"/>
  <c r="U137" i="15"/>
  <c r="U137" i="3" s="1"/>
  <c r="X137" i="15" a="1"/>
  <c r="X137" i="15" s="1"/>
  <c r="X137" i="3" s="1"/>
  <c r="T139" i="2"/>
  <c r="T140" i="12"/>
  <c r="X139" i="12" a="1"/>
  <c r="X139" i="12" s="1"/>
  <c r="X139" i="2" s="1"/>
  <c r="U139" i="12"/>
  <c r="U139" i="2" s="1"/>
  <c r="W139" i="12" a="1"/>
  <c r="W139" i="12" s="1"/>
  <c r="W139" i="2" s="1"/>
  <c r="V139" i="12" a="1"/>
  <c r="V139" i="12" s="1"/>
  <c r="V139" i="2" s="1"/>
  <c r="T137" i="1"/>
  <c r="T138" i="9"/>
  <c r="V137" i="9" a="1"/>
  <c r="V137" i="9" s="1"/>
  <c r="V137" i="1" s="1"/>
  <c r="X137" i="9" a="1"/>
  <c r="X137" i="9" s="1"/>
  <c r="X137" i="1" s="1"/>
  <c r="W137" i="9" a="1"/>
  <c r="W137" i="9" s="1"/>
  <c r="W137" i="1" s="1"/>
  <c r="U137" i="9"/>
  <c r="U137" i="1" s="1"/>
  <c r="T141" i="4" l="1"/>
  <c r="T142" i="18"/>
  <c r="V141" i="18" a="1"/>
  <c r="V141" i="18" s="1"/>
  <c r="V141" i="4" s="1"/>
  <c r="W141" i="18" a="1"/>
  <c r="W141" i="18" s="1"/>
  <c r="W141" i="4" s="1"/>
  <c r="X141" i="18" a="1"/>
  <c r="X141" i="18" s="1"/>
  <c r="X141" i="4" s="1"/>
  <c r="U141" i="18"/>
  <c r="U141" i="4" s="1"/>
  <c r="T138" i="3"/>
  <c r="T139" i="15"/>
  <c r="W138" i="15" a="1"/>
  <c r="W138" i="15" s="1"/>
  <c r="W138" i="3" s="1"/>
  <c r="V138" i="15" a="1"/>
  <c r="V138" i="15" s="1"/>
  <c r="V138" i="3" s="1"/>
  <c r="X138" i="15" a="1"/>
  <c r="X138" i="15" s="1"/>
  <c r="X138" i="3" s="1"/>
  <c r="U138" i="15"/>
  <c r="U138" i="3" s="1"/>
  <c r="T141" i="12"/>
  <c r="T140" i="2"/>
  <c r="X140" i="12" a="1"/>
  <c r="X140" i="12" s="1"/>
  <c r="X140" i="2" s="1"/>
  <c r="U140" i="12"/>
  <c r="U140" i="2" s="1"/>
  <c r="W140" i="12" a="1"/>
  <c r="W140" i="12" s="1"/>
  <c r="W140" i="2" s="1"/>
  <c r="V140" i="12" a="1"/>
  <c r="V140" i="12" s="1"/>
  <c r="V140" i="2" s="1"/>
  <c r="T138" i="1"/>
  <c r="T139" i="9"/>
  <c r="X138" i="9" a="1"/>
  <c r="X138" i="9" s="1"/>
  <c r="X138" i="1" s="1"/>
  <c r="W138" i="9" a="1"/>
  <c r="W138" i="9" s="1"/>
  <c r="W138" i="1" s="1"/>
  <c r="V138" i="9" a="1"/>
  <c r="V138" i="9" s="1"/>
  <c r="V138" i="1" s="1"/>
  <c r="U138" i="9"/>
  <c r="U138" i="1" s="1"/>
  <c r="T142" i="4" l="1"/>
  <c r="T143" i="18"/>
  <c r="V142" i="18" a="1"/>
  <c r="V142" i="18" s="1"/>
  <c r="V142" i="4" s="1"/>
  <c r="W142" i="18" a="1"/>
  <c r="W142" i="18" s="1"/>
  <c r="W142" i="4" s="1"/>
  <c r="U142" i="18"/>
  <c r="U142" i="4" s="1"/>
  <c r="X142" i="18" a="1"/>
  <c r="X142" i="18" s="1"/>
  <c r="X142" i="4" s="1"/>
  <c r="T139" i="3"/>
  <c r="T140" i="15"/>
  <c r="W139" i="15" a="1"/>
  <c r="W139" i="15" s="1"/>
  <c r="W139" i="3" s="1"/>
  <c r="V139" i="15" a="1"/>
  <c r="V139" i="15" s="1"/>
  <c r="V139" i="3" s="1"/>
  <c r="X139" i="15" a="1"/>
  <c r="X139" i="15" s="1"/>
  <c r="X139" i="3" s="1"/>
  <c r="U139" i="15"/>
  <c r="U139" i="3" s="1"/>
  <c r="T141" i="2"/>
  <c r="T142" i="12"/>
  <c r="X141" i="12" a="1"/>
  <c r="X141" i="12" s="1"/>
  <c r="X141" i="2" s="1"/>
  <c r="U141" i="12"/>
  <c r="U141" i="2" s="1"/>
  <c r="W141" i="12" a="1"/>
  <c r="W141" i="12" s="1"/>
  <c r="W141" i="2" s="1"/>
  <c r="V141" i="12" a="1"/>
  <c r="V141" i="12" s="1"/>
  <c r="V141" i="2" s="1"/>
  <c r="T139" i="1"/>
  <c r="T140" i="9"/>
  <c r="V139" i="9" a="1"/>
  <c r="V139" i="9" s="1"/>
  <c r="V139" i="1" s="1"/>
  <c r="X139" i="9" a="1"/>
  <c r="X139" i="9" s="1"/>
  <c r="X139" i="1" s="1"/>
  <c r="U139" i="9"/>
  <c r="U139" i="1" s="1"/>
  <c r="W139" i="9" a="1"/>
  <c r="W139" i="9" s="1"/>
  <c r="W139" i="1" s="1"/>
  <c r="T143" i="4" l="1"/>
  <c r="T144" i="18"/>
  <c r="W143" i="18" a="1"/>
  <c r="W143" i="18" s="1"/>
  <c r="W143" i="4" s="1"/>
  <c r="V143" i="18" a="1"/>
  <c r="V143" i="18" s="1"/>
  <c r="V143" i="4" s="1"/>
  <c r="X143" i="18" a="1"/>
  <c r="X143" i="18" s="1"/>
  <c r="X143" i="4" s="1"/>
  <c r="U143" i="18"/>
  <c r="U143" i="4" s="1"/>
  <c r="T140" i="3"/>
  <c r="T141" i="15"/>
  <c r="W140" i="15" a="1"/>
  <c r="W140" i="15" s="1"/>
  <c r="W140" i="3" s="1"/>
  <c r="V140" i="15" a="1"/>
  <c r="V140" i="15" s="1"/>
  <c r="V140" i="3" s="1"/>
  <c r="X140" i="15" a="1"/>
  <c r="X140" i="15" s="1"/>
  <c r="X140" i="3" s="1"/>
  <c r="U140" i="15"/>
  <c r="U140" i="3" s="1"/>
  <c r="T142" i="2"/>
  <c r="T143" i="12"/>
  <c r="X142" i="12" a="1"/>
  <c r="X142" i="12" s="1"/>
  <c r="X142" i="2" s="1"/>
  <c r="W142" i="12" a="1"/>
  <c r="W142" i="12" s="1"/>
  <c r="W142" i="2" s="1"/>
  <c r="U142" i="12"/>
  <c r="U142" i="2" s="1"/>
  <c r="V142" i="12" a="1"/>
  <c r="V142" i="12" s="1"/>
  <c r="V142" i="2" s="1"/>
  <c r="T140" i="1"/>
  <c r="T141" i="9"/>
  <c r="V140" i="9" a="1"/>
  <c r="V140" i="9" s="1"/>
  <c r="V140" i="1" s="1"/>
  <c r="X140" i="9" a="1"/>
  <c r="X140" i="9" s="1"/>
  <c r="X140" i="1" s="1"/>
  <c r="W140" i="9" a="1"/>
  <c r="W140" i="9" s="1"/>
  <c r="W140" i="1" s="1"/>
  <c r="U140" i="9"/>
  <c r="U140" i="1" s="1"/>
  <c r="T144" i="4" l="1"/>
  <c r="T145" i="18"/>
  <c r="V144" i="18" a="1"/>
  <c r="V144" i="18" s="1"/>
  <c r="V144" i="4" s="1"/>
  <c r="W144" i="18" a="1"/>
  <c r="W144" i="18" s="1"/>
  <c r="W144" i="4" s="1"/>
  <c r="X144" i="18" a="1"/>
  <c r="X144" i="18" s="1"/>
  <c r="X144" i="4" s="1"/>
  <c r="U144" i="18"/>
  <c r="U144" i="4" s="1"/>
  <c r="T141" i="3"/>
  <c r="T142" i="15"/>
  <c r="V141" i="15" a="1"/>
  <c r="V141" i="15" s="1"/>
  <c r="V141" i="3" s="1"/>
  <c r="W141" i="15" a="1"/>
  <c r="W141" i="15" s="1"/>
  <c r="W141" i="3" s="1"/>
  <c r="U141" i="15"/>
  <c r="U141" i="3" s="1"/>
  <c r="X141" i="15" a="1"/>
  <c r="X141" i="15" s="1"/>
  <c r="X141" i="3" s="1"/>
  <c r="T143" i="2"/>
  <c r="T144" i="12"/>
  <c r="X143" i="12" a="1"/>
  <c r="X143" i="12" s="1"/>
  <c r="X143" i="2" s="1"/>
  <c r="U143" i="12"/>
  <c r="U143" i="2" s="1"/>
  <c r="V143" i="12" a="1"/>
  <c r="V143" i="12" s="1"/>
  <c r="V143" i="2" s="1"/>
  <c r="W143" i="12" a="1"/>
  <c r="W143" i="12" s="1"/>
  <c r="W143" i="2" s="1"/>
  <c r="T141" i="1"/>
  <c r="T142" i="9"/>
  <c r="X141" i="9" a="1"/>
  <c r="X141" i="9" s="1"/>
  <c r="X141" i="1" s="1"/>
  <c r="V141" i="9" a="1"/>
  <c r="V141" i="9" s="1"/>
  <c r="V141" i="1" s="1"/>
  <c r="W141" i="9" a="1"/>
  <c r="W141" i="9" s="1"/>
  <c r="W141" i="1" s="1"/>
  <c r="U141" i="9"/>
  <c r="U141" i="1" s="1"/>
  <c r="T145" i="4" l="1"/>
  <c r="T146" i="18"/>
  <c r="V145" i="18" a="1"/>
  <c r="V145" i="18" s="1"/>
  <c r="V145" i="4" s="1"/>
  <c r="W145" i="18" a="1"/>
  <c r="W145" i="18" s="1"/>
  <c r="W145" i="4" s="1"/>
  <c r="X145" i="18" a="1"/>
  <c r="X145" i="18" s="1"/>
  <c r="X145" i="4" s="1"/>
  <c r="U145" i="18"/>
  <c r="U145" i="4" s="1"/>
  <c r="T142" i="3"/>
  <c r="T143" i="15"/>
  <c r="V142" i="15" a="1"/>
  <c r="V142" i="15" s="1"/>
  <c r="V142" i="3" s="1"/>
  <c r="W142" i="15" a="1"/>
  <c r="W142" i="15" s="1"/>
  <c r="W142" i="3" s="1"/>
  <c r="X142" i="15" a="1"/>
  <c r="X142" i="15" s="1"/>
  <c r="X142" i="3" s="1"/>
  <c r="U142" i="15"/>
  <c r="U142" i="3" s="1"/>
  <c r="T144" i="2"/>
  <c r="T145" i="12"/>
  <c r="X144" i="12" a="1"/>
  <c r="X144" i="12" s="1"/>
  <c r="X144" i="2" s="1"/>
  <c r="U144" i="12"/>
  <c r="U144" i="2" s="1"/>
  <c r="W144" i="12" a="1"/>
  <c r="W144" i="12" s="1"/>
  <c r="W144" i="2" s="1"/>
  <c r="V144" i="12" a="1"/>
  <c r="V144" i="12" s="1"/>
  <c r="V144" i="2" s="1"/>
  <c r="T142" i="1"/>
  <c r="T143" i="9"/>
  <c r="V142" i="9" a="1"/>
  <c r="V142" i="9" s="1"/>
  <c r="V142" i="1" s="1"/>
  <c r="X142" i="9" a="1"/>
  <c r="X142" i="9" s="1"/>
  <c r="X142" i="1" s="1"/>
  <c r="W142" i="9" a="1"/>
  <c r="W142" i="9" s="1"/>
  <c r="W142" i="1" s="1"/>
  <c r="U142" i="9"/>
  <c r="U142" i="1" s="1"/>
  <c r="T146" i="4" l="1"/>
  <c r="T147" i="18"/>
  <c r="V146" i="18" a="1"/>
  <c r="V146" i="18" s="1"/>
  <c r="V146" i="4" s="1"/>
  <c r="W146" i="18" a="1"/>
  <c r="W146" i="18" s="1"/>
  <c r="W146" i="4" s="1"/>
  <c r="X146" i="18" a="1"/>
  <c r="X146" i="18" s="1"/>
  <c r="X146" i="4" s="1"/>
  <c r="U146" i="18"/>
  <c r="U146" i="4" s="1"/>
  <c r="T143" i="3"/>
  <c r="T144" i="15"/>
  <c r="V143" i="15" a="1"/>
  <c r="V143" i="15" s="1"/>
  <c r="V143" i="3" s="1"/>
  <c r="W143" i="15" a="1"/>
  <c r="W143" i="15" s="1"/>
  <c r="W143" i="3" s="1"/>
  <c r="X143" i="15" a="1"/>
  <c r="X143" i="15" s="1"/>
  <c r="X143" i="3" s="1"/>
  <c r="U143" i="15"/>
  <c r="U143" i="3" s="1"/>
  <c r="T145" i="2"/>
  <c r="T146" i="12"/>
  <c r="X145" i="12" a="1"/>
  <c r="X145" i="12" s="1"/>
  <c r="X145" i="2" s="1"/>
  <c r="U145" i="12"/>
  <c r="U145" i="2" s="1"/>
  <c r="W145" i="12" a="1"/>
  <c r="W145" i="12" s="1"/>
  <c r="W145" i="2" s="1"/>
  <c r="V145" i="12" a="1"/>
  <c r="V145" i="12" s="1"/>
  <c r="V145" i="2" s="1"/>
  <c r="T143" i="1"/>
  <c r="T144" i="9"/>
  <c r="X143" i="9" a="1"/>
  <c r="X143" i="9" s="1"/>
  <c r="X143" i="1" s="1"/>
  <c r="V143" i="9" a="1"/>
  <c r="V143" i="9" s="1"/>
  <c r="V143" i="1" s="1"/>
  <c r="W143" i="9" a="1"/>
  <c r="W143" i="9" s="1"/>
  <c r="W143" i="1" s="1"/>
  <c r="U143" i="9"/>
  <c r="U143" i="1" s="1"/>
  <c r="T147" i="4" l="1"/>
  <c r="T148" i="18"/>
  <c r="V147" i="18" a="1"/>
  <c r="V147" i="18" s="1"/>
  <c r="V147" i="4" s="1"/>
  <c r="W147" i="18" a="1"/>
  <c r="W147" i="18" s="1"/>
  <c r="W147" i="4" s="1"/>
  <c r="U147" i="18"/>
  <c r="U147" i="4" s="1"/>
  <c r="X147" i="18" a="1"/>
  <c r="X147" i="18" s="1"/>
  <c r="X147" i="4" s="1"/>
  <c r="T144" i="3"/>
  <c r="T145" i="15"/>
  <c r="W144" i="15" a="1"/>
  <c r="W144" i="15" s="1"/>
  <c r="W144" i="3" s="1"/>
  <c r="V144" i="15" a="1"/>
  <c r="V144" i="15" s="1"/>
  <c r="V144" i="3" s="1"/>
  <c r="X144" i="15" a="1"/>
  <c r="X144" i="15" s="1"/>
  <c r="X144" i="3" s="1"/>
  <c r="U144" i="15"/>
  <c r="U144" i="3" s="1"/>
  <c r="T146" i="2"/>
  <c r="T147" i="12"/>
  <c r="X146" i="12" a="1"/>
  <c r="X146" i="12" s="1"/>
  <c r="X146" i="2" s="1"/>
  <c r="V146" i="12" a="1"/>
  <c r="V146" i="12" s="1"/>
  <c r="V146" i="2" s="1"/>
  <c r="W146" i="12" a="1"/>
  <c r="W146" i="12" s="1"/>
  <c r="W146" i="2" s="1"/>
  <c r="U146" i="12"/>
  <c r="U146" i="2" s="1"/>
  <c r="T144" i="1"/>
  <c r="T145" i="9"/>
  <c r="W144" i="9" a="1"/>
  <c r="W144" i="9" s="1"/>
  <c r="W144" i="1" s="1"/>
  <c r="X144" i="9" a="1"/>
  <c r="X144" i="9" s="1"/>
  <c r="X144" i="1" s="1"/>
  <c r="V144" i="9" a="1"/>
  <c r="V144" i="9" s="1"/>
  <c r="V144" i="1" s="1"/>
  <c r="U144" i="9"/>
  <c r="U144" i="1" s="1"/>
  <c r="T148" i="4" l="1"/>
  <c r="T149" i="18"/>
  <c r="V148" i="18" a="1"/>
  <c r="V148" i="18" s="1"/>
  <c r="V148" i="4" s="1"/>
  <c r="W148" i="18" a="1"/>
  <c r="W148" i="18" s="1"/>
  <c r="W148" i="4" s="1"/>
  <c r="X148" i="18" a="1"/>
  <c r="X148" i="18" s="1"/>
  <c r="X148" i="4" s="1"/>
  <c r="U148" i="18"/>
  <c r="U148" i="4" s="1"/>
  <c r="T145" i="3"/>
  <c r="T146" i="15"/>
  <c r="V145" i="15" a="1"/>
  <c r="V145" i="15" s="1"/>
  <c r="V145" i="3" s="1"/>
  <c r="W145" i="15" a="1"/>
  <c r="W145" i="15" s="1"/>
  <c r="W145" i="3" s="1"/>
  <c r="U145" i="15"/>
  <c r="U145" i="3" s="1"/>
  <c r="X145" i="15" a="1"/>
  <c r="X145" i="15" s="1"/>
  <c r="X145" i="3" s="1"/>
  <c r="T147" i="2"/>
  <c r="T148" i="12"/>
  <c r="X147" i="12" a="1"/>
  <c r="X147" i="12" s="1"/>
  <c r="X147" i="2" s="1"/>
  <c r="U147" i="12"/>
  <c r="U147" i="2" s="1"/>
  <c r="V147" i="12" a="1"/>
  <c r="V147" i="12" s="1"/>
  <c r="V147" i="2" s="1"/>
  <c r="W147" i="12" a="1"/>
  <c r="W147" i="12" s="1"/>
  <c r="W147" i="2" s="1"/>
  <c r="T145" i="1"/>
  <c r="T146" i="9"/>
  <c r="X145" i="9" a="1"/>
  <c r="X145" i="9" s="1"/>
  <c r="X145" i="1" s="1"/>
  <c r="V145" i="9" a="1"/>
  <c r="V145" i="9" s="1"/>
  <c r="V145" i="1" s="1"/>
  <c r="W145" i="9" a="1"/>
  <c r="W145" i="9" s="1"/>
  <c r="W145" i="1" s="1"/>
  <c r="U145" i="9"/>
  <c r="U145" i="1" s="1"/>
  <c r="T149" i="4" l="1"/>
  <c r="T150" i="18"/>
  <c r="W149" i="18" a="1"/>
  <c r="W149" i="18" s="1"/>
  <c r="W149" i="4" s="1"/>
  <c r="V149" i="18" a="1"/>
  <c r="V149" i="18" s="1"/>
  <c r="V149" i="4" s="1"/>
  <c r="X149" i="18" a="1"/>
  <c r="X149" i="18" s="1"/>
  <c r="X149" i="4" s="1"/>
  <c r="U149" i="18"/>
  <c r="U149" i="4" s="1"/>
  <c r="T146" i="3"/>
  <c r="T147" i="15"/>
  <c r="V146" i="15" a="1"/>
  <c r="V146" i="15" s="1"/>
  <c r="V146" i="3" s="1"/>
  <c r="W146" i="15" a="1"/>
  <c r="W146" i="15" s="1"/>
  <c r="W146" i="3" s="1"/>
  <c r="U146" i="15"/>
  <c r="U146" i="3" s="1"/>
  <c r="X146" i="15" a="1"/>
  <c r="X146" i="15" s="1"/>
  <c r="X146" i="3" s="1"/>
  <c r="T148" i="2"/>
  <c r="T149" i="12"/>
  <c r="X148" i="12" a="1"/>
  <c r="X148" i="12" s="1"/>
  <c r="X148" i="2" s="1"/>
  <c r="U148" i="12"/>
  <c r="U148" i="2" s="1"/>
  <c r="W148" i="12" a="1"/>
  <c r="W148" i="12" s="1"/>
  <c r="W148" i="2" s="1"/>
  <c r="V148" i="12" a="1"/>
  <c r="V148" i="12" s="1"/>
  <c r="V148" i="2" s="1"/>
  <c r="T146" i="1"/>
  <c r="T147" i="9"/>
  <c r="W146" i="9" a="1"/>
  <c r="W146" i="9" s="1"/>
  <c r="W146" i="1" s="1"/>
  <c r="X146" i="9" a="1"/>
  <c r="X146" i="9" s="1"/>
  <c r="X146" i="1" s="1"/>
  <c r="V146" i="9" a="1"/>
  <c r="V146" i="9" s="1"/>
  <c r="V146" i="1" s="1"/>
  <c r="U146" i="9"/>
  <c r="U146" i="1" s="1"/>
  <c r="T150" i="4" l="1"/>
  <c r="T151" i="18"/>
  <c r="V150" i="18" a="1"/>
  <c r="V150" i="18" s="1"/>
  <c r="V150" i="4" s="1"/>
  <c r="W150" i="18" a="1"/>
  <c r="W150" i="18" s="1"/>
  <c r="W150" i="4" s="1"/>
  <c r="U150" i="18"/>
  <c r="U150" i="4" s="1"/>
  <c r="X150" i="18" a="1"/>
  <c r="X150" i="18" s="1"/>
  <c r="X150" i="4" s="1"/>
  <c r="T147" i="3"/>
  <c r="T148" i="15"/>
  <c r="V147" i="15" a="1"/>
  <c r="V147" i="15" s="1"/>
  <c r="V147" i="3" s="1"/>
  <c r="W147" i="15" a="1"/>
  <c r="W147" i="15" s="1"/>
  <c r="W147" i="3" s="1"/>
  <c r="U147" i="15"/>
  <c r="U147" i="3" s="1"/>
  <c r="X147" i="15" a="1"/>
  <c r="X147" i="15" s="1"/>
  <c r="X147" i="3" s="1"/>
  <c r="T149" i="2"/>
  <c r="T150" i="12"/>
  <c r="X149" i="12" a="1"/>
  <c r="X149" i="12" s="1"/>
  <c r="X149" i="2" s="1"/>
  <c r="U149" i="12"/>
  <c r="U149" i="2" s="1"/>
  <c r="W149" i="12" a="1"/>
  <c r="W149" i="12" s="1"/>
  <c r="W149" i="2" s="1"/>
  <c r="V149" i="12" a="1"/>
  <c r="V149" i="12" s="1"/>
  <c r="V149" i="2" s="1"/>
  <c r="T147" i="1"/>
  <c r="T148" i="9"/>
  <c r="W147" i="9" a="1"/>
  <c r="W147" i="9" s="1"/>
  <c r="W147" i="1" s="1"/>
  <c r="X147" i="9" a="1"/>
  <c r="X147" i="9" s="1"/>
  <c r="X147" i="1" s="1"/>
  <c r="V147" i="9" a="1"/>
  <c r="V147" i="9" s="1"/>
  <c r="V147" i="1" s="1"/>
  <c r="U147" i="9"/>
  <c r="U147" i="1" s="1"/>
  <c r="T151" i="4" l="1"/>
  <c r="T152" i="18"/>
  <c r="V151" i="18" a="1"/>
  <c r="V151" i="18" s="1"/>
  <c r="V151" i="4" s="1"/>
  <c r="W151" i="18" a="1"/>
  <c r="W151" i="18" s="1"/>
  <c r="W151" i="4" s="1"/>
  <c r="X151" i="18" a="1"/>
  <c r="X151" i="18" s="1"/>
  <c r="X151" i="4" s="1"/>
  <c r="U151" i="18"/>
  <c r="U151" i="4" s="1"/>
  <c r="T148" i="3"/>
  <c r="T149" i="15"/>
  <c r="V148" i="15" a="1"/>
  <c r="V148" i="15" s="1"/>
  <c r="V148" i="3" s="1"/>
  <c r="W148" i="15" a="1"/>
  <c r="W148" i="15" s="1"/>
  <c r="W148" i="3" s="1"/>
  <c r="X148" i="15" a="1"/>
  <c r="X148" i="15" s="1"/>
  <c r="X148" i="3" s="1"/>
  <c r="U148" i="15"/>
  <c r="U148" i="3" s="1"/>
  <c r="T150" i="2"/>
  <c r="T151" i="12"/>
  <c r="X150" i="12" a="1"/>
  <c r="X150" i="12" s="1"/>
  <c r="X150" i="2" s="1"/>
  <c r="V150" i="12" a="1"/>
  <c r="V150" i="12" s="1"/>
  <c r="V150" i="2" s="1"/>
  <c r="W150" i="12" a="1"/>
  <c r="W150" i="12" s="1"/>
  <c r="W150" i="2" s="1"/>
  <c r="U150" i="12"/>
  <c r="U150" i="2" s="1"/>
  <c r="T148" i="1"/>
  <c r="T149" i="9"/>
  <c r="X148" i="9" a="1"/>
  <c r="X148" i="9" s="1"/>
  <c r="X148" i="1" s="1"/>
  <c r="V148" i="9" a="1"/>
  <c r="V148" i="9" s="1"/>
  <c r="V148" i="1" s="1"/>
  <c r="W148" i="9" a="1"/>
  <c r="W148" i="9" s="1"/>
  <c r="W148" i="1" s="1"/>
  <c r="U148" i="9"/>
  <c r="U148" i="1" s="1"/>
  <c r="T152" i="4" l="1"/>
  <c r="T153" i="18"/>
  <c r="V152" i="18" a="1"/>
  <c r="V152" i="18" s="1"/>
  <c r="V152" i="4" s="1"/>
  <c r="W152" i="18" a="1"/>
  <c r="W152" i="18" s="1"/>
  <c r="W152" i="4" s="1"/>
  <c r="U152" i="18"/>
  <c r="U152" i="4" s="1"/>
  <c r="X152" i="18" a="1"/>
  <c r="X152" i="18" s="1"/>
  <c r="X152" i="4" s="1"/>
  <c r="T149" i="3"/>
  <c r="T150" i="15"/>
  <c r="W149" i="15" a="1"/>
  <c r="W149" i="15" s="1"/>
  <c r="W149" i="3" s="1"/>
  <c r="V149" i="15" a="1"/>
  <c r="V149" i="15" s="1"/>
  <c r="V149" i="3" s="1"/>
  <c r="X149" i="15" a="1"/>
  <c r="X149" i="15" s="1"/>
  <c r="X149" i="3" s="1"/>
  <c r="U149" i="15"/>
  <c r="U149" i="3" s="1"/>
  <c r="T151" i="2"/>
  <c r="T152" i="12"/>
  <c r="X151" i="12" a="1"/>
  <c r="X151" i="12" s="1"/>
  <c r="X151" i="2" s="1"/>
  <c r="W151" i="12" a="1"/>
  <c r="W151" i="12" s="1"/>
  <c r="W151" i="2" s="1"/>
  <c r="V151" i="12" a="1"/>
  <c r="V151" i="12" s="1"/>
  <c r="V151" i="2" s="1"/>
  <c r="U151" i="12"/>
  <c r="U151" i="2" s="1"/>
  <c r="T149" i="1"/>
  <c r="T150" i="9"/>
  <c r="V149" i="9" a="1"/>
  <c r="V149" i="9" s="1"/>
  <c r="V149" i="1" s="1"/>
  <c r="X149" i="9" a="1"/>
  <c r="X149" i="9" s="1"/>
  <c r="X149" i="1" s="1"/>
  <c r="U149" i="9"/>
  <c r="U149" i="1" s="1"/>
  <c r="W149" i="9" a="1"/>
  <c r="W149" i="9" s="1"/>
  <c r="W149" i="1" s="1"/>
  <c r="T153" i="4" l="1"/>
  <c r="T154" i="18"/>
  <c r="W153" i="18" a="1"/>
  <c r="W153" i="18" s="1"/>
  <c r="W153" i="4" s="1"/>
  <c r="V153" i="18" a="1"/>
  <c r="V153" i="18" s="1"/>
  <c r="V153" i="4" s="1"/>
  <c r="X153" i="18" a="1"/>
  <c r="X153" i="18" s="1"/>
  <c r="X153" i="4" s="1"/>
  <c r="U153" i="18"/>
  <c r="U153" i="4" s="1"/>
  <c r="T150" i="3"/>
  <c r="T151" i="15"/>
  <c r="W150" i="15" a="1"/>
  <c r="W150" i="15" s="1"/>
  <c r="W150" i="3" s="1"/>
  <c r="V150" i="15" a="1"/>
  <c r="V150" i="15" s="1"/>
  <c r="V150" i="3" s="1"/>
  <c r="U150" i="15"/>
  <c r="U150" i="3" s="1"/>
  <c r="X150" i="15" a="1"/>
  <c r="X150" i="15" s="1"/>
  <c r="X150" i="3" s="1"/>
  <c r="T152" i="2"/>
  <c r="T153" i="12"/>
  <c r="X152" i="12" a="1"/>
  <c r="X152" i="12" s="1"/>
  <c r="X152" i="2" s="1"/>
  <c r="V152" i="12" a="1"/>
  <c r="V152" i="12" s="1"/>
  <c r="V152" i="2" s="1"/>
  <c r="W152" i="12" a="1"/>
  <c r="W152" i="12" s="1"/>
  <c r="W152" i="2" s="1"/>
  <c r="U152" i="12"/>
  <c r="U152" i="2" s="1"/>
  <c r="T150" i="1"/>
  <c r="T151" i="9"/>
  <c r="V150" i="9" a="1"/>
  <c r="V150" i="9" s="1"/>
  <c r="V150" i="1" s="1"/>
  <c r="X150" i="9" a="1"/>
  <c r="X150" i="9" s="1"/>
  <c r="X150" i="1" s="1"/>
  <c r="W150" i="9" a="1"/>
  <c r="W150" i="9" s="1"/>
  <c r="W150" i="1" s="1"/>
  <c r="U150" i="9"/>
  <c r="U150" i="1" s="1"/>
  <c r="T154" i="4" l="1"/>
  <c r="T155" i="18"/>
  <c r="W154" i="18" a="1"/>
  <c r="W154" i="18" s="1"/>
  <c r="W154" i="4" s="1"/>
  <c r="V154" i="18" a="1"/>
  <c r="V154" i="18" s="1"/>
  <c r="V154" i="4" s="1"/>
  <c r="X154" i="18" a="1"/>
  <c r="X154" i="18" s="1"/>
  <c r="X154" i="4" s="1"/>
  <c r="U154" i="18"/>
  <c r="U154" i="4" s="1"/>
  <c r="T151" i="3"/>
  <c r="T152" i="15"/>
  <c r="W151" i="15" a="1"/>
  <c r="W151" i="15" s="1"/>
  <c r="W151" i="3" s="1"/>
  <c r="V151" i="15" a="1"/>
  <c r="V151" i="15" s="1"/>
  <c r="V151" i="3" s="1"/>
  <c r="X151" i="15" a="1"/>
  <c r="X151" i="15" s="1"/>
  <c r="X151" i="3" s="1"/>
  <c r="U151" i="15"/>
  <c r="U151" i="3" s="1"/>
  <c r="T153" i="2"/>
  <c r="T154" i="12"/>
  <c r="X153" i="12" a="1"/>
  <c r="X153" i="12" s="1"/>
  <c r="X153" i="2" s="1"/>
  <c r="W153" i="12" a="1"/>
  <c r="W153" i="12" s="1"/>
  <c r="W153" i="2" s="1"/>
  <c r="V153" i="12" a="1"/>
  <c r="V153" i="12" s="1"/>
  <c r="V153" i="2" s="1"/>
  <c r="U153" i="12"/>
  <c r="U153" i="2" s="1"/>
  <c r="T151" i="1"/>
  <c r="T152" i="9"/>
  <c r="W151" i="9" a="1"/>
  <c r="W151" i="9" s="1"/>
  <c r="W151" i="1" s="1"/>
  <c r="V151" i="9" a="1"/>
  <c r="V151" i="9" s="1"/>
  <c r="V151" i="1" s="1"/>
  <c r="X151" i="9" a="1"/>
  <c r="X151" i="9" s="1"/>
  <c r="X151" i="1" s="1"/>
  <c r="U151" i="9"/>
  <c r="U151" i="1" s="1"/>
  <c r="T155" i="4" l="1"/>
  <c r="T156" i="18"/>
  <c r="V155" i="18" a="1"/>
  <c r="V155" i="18" s="1"/>
  <c r="V155" i="4" s="1"/>
  <c r="W155" i="18" a="1"/>
  <c r="W155" i="18" s="1"/>
  <c r="W155" i="4" s="1"/>
  <c r="U155" i="18"/>
  <c r="U155" i="4" s="1"/>
  <c r="X155" i="18" a="1"/>
  <c r="X155" i="18" s="1"/>
  <c r="X155" i="4" s="1"/>
  <c r="T152" i="3"/>
  <c r="T153" i="15"/>
  <c r="W152" i="15" a="1"/>
  <c r="W152" i="15" s="1"/>
  <c r="W152" i="3" s="1"/>
  <c r="V152" i="15" a="1"/>
  <c r="V152" i="15" s="1"/>
  <c r="V152" i="3" s="1"/>
  <c r="X152" i="15" a="1"/>
  <c r="X152" i="15" s="1"/>
  <c r="X152" i="3" s="1"/>
  <c r="U152" i="15"/>
  <c r="U152" i="3" s="1"/>
  <c r="T154" i="2"/>
  <c r="T155" i="12"/>
  <c r="X154" i="12" a="1"/>
  <c r="X154" i="12" s="1"/>
  <c r="X154" i="2" s="1"/>
  <c r="U154" i="12"/>
  <c r="U154" i="2" s="1"/>
  <c r="W154" i="12" a="1"/>
  <c r="W154" i="12" s="1"/>
  <c r="W154" i="2" s="1"/>
  <c r="V154" i="12" a="1"/>
  <c r="V154" i="12" s="1"/>
  <c r="V154" i="2" s="1"/>
  <c r="T152" i="1"/>
  <c r="T153" i="9"/>
  <c r="X152" i="9" a="1"/>
  <c r="X152" i="9" s="1"/>
  <c r="X152" i="1" s="1"/>
  <c r="V152" i="9" a="1"/>
  <c r="V152" i="9" s="1"/>
  <c r="V152" i="1" s="1"/>
  <c r="W152" i="9" a="1"/>
  <c r="W152" i="9" s="1"/>
  <c r="W152" i="1" s="1"/>
  <c r="U152" i="9"/>
  <c r="U152" i="1" s="1"/>
  <c r="T156" i="4" l="1"/>
  <c r="T157" i="18"/>
  <c r="V156" i="18" a="1"/>
  <c r="V156" i="18" s="1"/>
  <c r="V156" i="4" s="1"/>
  <c r="W156" i="18" a="1"/>
  <c r="W156" i="18" s="1"/>
  <c r="W156" i="4" s="1"/>
  <c r="U156" i="18"/>
  <c r="U156" i="4" s="1"/>
  <c r="X156" i="18" a="1"/>
  <c r="X156" i="18" s="1"/>
  <c r="X156" i="4" s="1"/>
  <c r="T153" i="3"/>
  <c r="T154" i="15"/>
  <c r="W153" i="15" a="1"/>
  <c r="W153" i="15" s="1"/>
  <c r="W153" i="3" s="1"/>
  <c r="V153" i="15" a="1"/>
  <c r="V153" i="15" s="1"/>
  <c r="V153" i="3" s="1"/>
  <c r="U153" i="15"/>
  <c r="U153" i="3" s="1"/>
  <c r="X153" i="15" a="1"/>
  <c r="X153" i="15" s="1"/>
  <c r="X153" i="3" s="1"/>
  <c r="T155" i="2"/>
  <c r="T156" i="12"/>
  <c r="X155" i="12" a="1"/>
  <c r="X155" i="12" s="1"/>
  <c r="X155" i="2" s="1"/>
  <c r="W155" i="12" a="1"/>
  <c r="W155" i="12" s="1"/>
  <c r="W155" i="2" s="1"/>
  <c r="U155" i="12"/>
  <c r="U155" i="2" s="1"/>
  <c r="V155" i="12" a="1"/>
  <c r="V155" i="12" s="1"/>
  <c r="V155" i="2" s="1"/>
  <c r="T153" i="1"/>
  <c r="T154" i="9"/>
  <c r="X153" i="9" a="1"/>
  <c r="X153" i="9" s="1"/>
  <c r="X153" i="1" s="1"/>
  <c r="W153" i="9" a="1"/>
  <c r="W153" i="9" s="1"/>
  <c r="W153" i="1" s="1"/>
  <c r="V153" i="9" a="1"/>
  <c r="V153" i="9" s="1"/>
  <c r="V153" i="1" s="1"/>
  <c r="U153" i="9"/>
  <c r="U153" i="1" s="1"/>
  <c r="T157" i="4" l="1"/>
  <c r="T158" i="18"/>
  <c r="V157" i="18" a="1"/>
  <c r="V157" i="18" s="1"/>
  <c r="V157" i="4" s="1"/>
  <c r="W157" i="18" a="1"/>
  <c r="W157" i="18" s="1"/>
  <c r="W157" i="4" s="1"/>
  <c r="X157" i="18" a="1"/>
  <c r="X157" i="18" s="1"/>
  <c r="X157" i="4" s="1"/>
  <c r="U157" i="18"/>
  <c r="U157" i="4" s="1"/>
  <c r="T154" i="3"/>
  <c r="T155" i="15"/>
  <c r="V154" i="15" a="1"/>
  <c r="V154" i="15" s="1"/>
  <c r="V154" i="3" s="1"/>
  <c r="W154" i="15" a="1"/>
  <c r="W154" i="15" s="1"/>
  <c r="W154" i="3" s="1"/>
  <c r="U154" i="15"/>
  <c r="U154" i="3" s="1"/>
  <c r="X154" i="15" a="1"/>
  <c r="X154" i="15" s="1"/>
  <c r="X154" i="3" s="1"/>
  <c r="T156" i="2"/>
  <c r="T157" i="12"/>
  <c r="X156" i="12" a="1"/>
  <c r="X156" i="12" s="1"/>
  <c r="X156" i="2" s="1"/>
  <c r="V156" i="12" a="1"/>
  <c r="V156" i="12" s="1"/>
  <c r="V156" i="2" s="1"/>
  <c r="W156" i="12" a="1"/>
  <c r="W156" i="12" s="1"/>
  <c r="W156" i="2" s="1"/>
  <c r="U156" i="12"/>
  <c r="U156" i="2" s="1"/>
  <c r="T155" i="9"/>
  <c r="T154" i="1"/>
  <c r="V154" i="9" a="1"/>
  <c r="V154" i="9" s="1"/>
  <c r="V154" i="1" s="1"/>
  <c r="X154" i="9" a="1"/>
  <c r="X154" i="9" s="1"/>
  <c r="X154" i="1" s="1"/>
  <c r="U154" i="9"/>
  <c r="U154" i="1" s="1"/>
  <c r="W154" i="9" a="1"/>
  <c r="W154" i="9" s="1"/>
  <c r="W154" i="1" s="1"/>
  <c r="T158" i="4" l="1"/>
  <c r="T159" i="18"/>
  <c r="V158" i="18" a="1"/>
  <c r="V158" i="18" s="1"/>
  <c r="V158" i="4" s="1"/>
  <c r="W158" i="18" a="1"/>
  <c r="W158" i="18" s="1"/>
  <c r="W158" i="4" s="1"/>
  <c r="X158" i="18" a="1"/>
  <c r="X158" i="18" s="1"/>
  <c r="X158" i="4" s="1"/>
  <c r="U158" i="18"/>
  <c r="U158" i="4" s="1"/>
  <c r="T155" i="3"/>
  <c r="T156" i="15"/>
  <c r="V155" i="15" a="1"/>
  <c r="V155" i="15" s="1"/>
  <c r="V155" i="3" s="1"/>
  <c r="W155" i="15" a="1"/>
  <c r="W155" i="15" s="1"/>
  <c r="W155" i="3" s="1"/>
  <c r="U155" i="15"/>
  <c r="U155" i="3" s="1"/>
  <c r="X155" i="15" a="1"/>
  <c r="X155" i="15" s="1"/>
  <c r="X155" i="3" s="1"/>
  <c r="T157" i="2"/>
  <c r="T158" i="12"/>
  <c r="X157" i="12" a="1"/>
  <c r="X157" i="12" s="1"/>
  <c r="X157" i="2" s="1"/>
  <c r="V157" i="12" a="1"/>
  <c r="V157" i="12" s="1"/>
  <c r="V157" i="2" s="1"/>
  <c r="W157" i="12" a="1"/>
  <c r="W157" i="12" s="1"/>
  <c r="W157" i="2" s="1"/>
  <c r="U157" i="12"/>
  <c r="U157" i="2" s="1"/>
  <c r="T155" i="1"/>
  <c r="T156" i="9"/>
  <c r="X155" i="9" a="1"/>
  <c r="X155" i="9" s="1"/>
  <c r="X155" i="1" s="1"/>
  <c r="V155" i="9" a="1"/>
  <c r="V155" i="9" s="1"/>
  <c r="V155" i="1" s="1"/>
  <c r="W155" i="9" a="1"/>
  <c r="W155" i="9" s="1"/>
  <c r="W155" i="1" s="1"/>
  <c r="U155" i="9"/>
  <c r="U155" i="1" s="1"/>
  <c r="T159" i="4" l="1"/>
  <c r="T160" i="18"/>
  <c r="W159" i="18" a="1"/>
  <c r="W159" i="18" s="1"/>
  <c r="W159" i="4" s="1"/>
  <c r="V159" i="18" a="1"/>
  <c r="V159" i="18" s="1"/>
  <c r="V159" i="4" s="1"/>
  <c r="X159" i="18" a="1"/>
  <c r="X159" i="18" s="1"/>
  <c r="X159" i="4" s="1"/>
  <c r="U159" i="18"/>
  <c r="U159" i="4" s="1"/>
  <c r="T156" i="3"/>
  <c r="T157" i="15"/>
  <c r="V156" i="15" a="1"/>
  <c r="V156" i="15" s="1"/>
  <c r="V156" i="3" s="1"/>
  <c r="W156" i="15" a="1"/>
  <c r="W156" i="15" s="1"/>
  <c r="W156" i="3" s="1"/>
  <c r="U156" i="15"/>
  <c r="U156" i="3" s="1"/>
  <c r="X156" i="15" a="1"/>
  <c r="X156" i="15" s="1"/>
  <c r="X156" i="3" s="1"/>
  <c r="T158" i="2"/>
  <c r="T159" i="12"/>
  <c r="X158" i="12" a="1"/>
  <c r="X158" i="12" s="1"/>
  <c r="X158" i="2" s="1"/>
  <c r="W158" i="12" a="1"/>
  <c r="W158" i="12" s="1"/>
  <c r="W158" i="2" s="1"/>
  <c r="V158" i="12" a="1"/>
  <c r="V158" i="12" s="1"/>
  <c r="V158" i="2" s="1"/>
  <c r="U158" i="12"/>
  <c r="U158" i="2" s="1"/>
  <c r="T156" i="1"/>
  <c r="T157" i="9"/>
  <c r="X156" i="9" a="1"/>
  <c r="X156" i="9" s="1"/>
  <c r="X156" i="1" s="1"/>
  <c r="W156" i="9" a="1"/>
  <c r="W156" i="9" s="1"/>
  <c r="W156" i="1" s="1"/>
  <c r="V156" i="9" a="1"/>
  <c r="V156" i="9" s="1"/>
  <c r="V156" i="1" s="1"/>
  <c r="U156" i="9"/>
  <c r="U156" i="1" s="1"/>
  <c r="T160" i="4" l="1"/>
  <c r="T161" i="18"/>
  <c r="V160" i="18" a="1"/>
  <c r="V160" i="18" s="1"/>
  <c r="V160" i="4" s="1"/>
  <c r="W160" i="18" a="1"/>
  <c r="W160" i="18" s="1"/>
  <c r="W160" i="4" s="1"/>
  <c r="X160" i="18" a="1"/>
  <c r="X160" i="18" s="1"/>
  <c r="X160" i="4" s="1"/>
  <c r="U160" i="18"/>
  <c r="U160" i="4" s="1"/>
  <c r="T157" i="3"/>
  <c r="T158" i="15"/>
  <c r="W157" i="15" a="1"/>
  <c r="W157" i="15" s="1"/>
  <c r="W157" i="3" s="1"/>
  <c r="V157" i="15" a="1"/>
  <c r="V157" i="15" s="1"/>
  <c r="V157" i="3" s="1"/>
  <c r="U157" i="15"/>
  <c r="U157" i="3" s="1"/>
  <c r="X157" i="15" a="1"/>
  <c r="X157" i="15" s="1"/>
  <c r="X157" i="3" s="1"/>
  <c r="T159" i="2"/>
  <c r="T160" i="12"/>
  <c r="X159" i="12" a="1"/>
  <c r="X159" i="12" s="1"/>
  <c r="X159" i="2" s="1"/>
  <c r="V159" i="12" a="1"/>
  <c r="V159" i="12" s="1"/>
  <c r="V159" i="2" s="1"/>
  <c r="U159" i="12"/>
  <c r="U159" i="2" s="1"/>
  <c r="W159" i="12" a="1"/>
  <c r="W159" i="12" s="1"/>
  <c r="W159" i="2" s="1"/>
  <c r="T157" i="1"/>
  <c r="T158" i="9"/>
  <c r="X157" i="9" a="1"/>
  <c r="X157" i="9" s="1"/>
  <c r="X157" i="1" s="1"/>
  <c r="V157" i="9" a="1"/>
  <c r="V157" i="9" s="1"/>
  <c r="V157" i="1" s="1"/>
  <c r="W157" i="9" a="1"/>
  <c r="W157" i="9" s="1"/>
  <c r="W157" i="1" s="1"/>
  <c r="U157" i="9"/>
  <c r="U157" i="1" s="1"/>
  <c r="T161" i="4" l="1"/>
  <c r="T162" i="18"/>
  <c r="V161" i="18" a="1"/>
  <c r="V161" i="18" s="1"/>
  <c r="V161" i="4" s="1"/>
  <c r="W161" i="18" a="1"/>
  <c r="W161" i="18" s="1"/>
  <c r="W161" i="4" s="1"/>
  <c r="X161" i="18" a="1"/>
  <c r="X161" i="18" s="1"/>
  <c r="X161" i="4" s="1"/>
  <c r="U161" i="18"/>
  <c r="U161" i="4" s="1"/>
  <c r="T158" i="3"/>
  <c r="T159" i="15"/>
  <c r="W158" i="15" a="1"/>
  <c r="W158" i="15" s="1"/>
  <c r="W158" i="3" s="1"/>
  <c r="V158" i="15" a="1"/>
  <c r="V158" i="15" s="1"/>
  <c r="V158" i="3" s="1"/>
  <c r="X158" i="15" a="1"/>
  <c r="X158" i="15" s="1"/>
  <c r="X158" i="3" s="1"/>
  <c r="U158" i="15"/>
  <c r="U158" i="3" s="1"/>
  <c r="T160" i="2"/>
  <c r="T161" i="12"/>
  <c r="X160" i="12" a="1"/>
  <c r="X160" i="12" s="1"/>
  <c r="X160" i="2" s="1"/>
  <c r="W160" i="12" a="1"/>
  <c r="W160" i="12" s="1"/>
  <c r="W160" i="2" s="1"/>
  <c r="U160" i="12"/>
  <c r="U160" i="2" s="1"/>
  <c r="V160" i="12" a="1"/>
  <c r="V160" i="12" s="1"/>
  <c r="V160" i="2" s="1"/>
  <c r="T158" i="1"/>
  <c r="T159" i="9"/>
  <c r="V158" i="9" a="1"/>
  <c r="V158" i="9" s="1"/>
  <c r="V158" i="1" s="1"/>
  <c r="X158" i="9" a="1"/>
  <c r="X158" i="9" s="1"/>
  <c r="X158" i="1" s="1"/>
  <c r="W158" i="9" a="1"/>
  <c r="W158" i="9" s="1"/>
  <c r="W158" i="1" s="1"/>
  <c r="U158" i="9"/>
  <c r="U158" i="1" s="1"/>
  <c r="T162" i="4" l="1"/>
  <c r="T163" i="18"/>
  <c r="W162" i="18" a="1"/>
  <c r="W162" i="18" s="1"/>
  <c r="W162" i="4" s="1"/>
  <c r="V162" i="18" a="1"/>
  <c r="V162" i="18" s="1"/>
  <c r="V162" i="4" s="1"/>
  <c r="X162" i="18" a="1"/>
  <c r="X162" i="18" s="1"/>
  <c r="X162" i="4" s="1"/>
  <c r="U162" i="18"/>
  <c r="U162" i="4" s="1"/>
  <c r="T159" i="3"/>
  <c r="T160" i="15"/>
  <c r="W159" i="15" a="1"/>
  <c r="W159" i="15" s="1"/>
  <c r="W159" i="3" s="1"/>
  <c r="V159" i="15" a="1"/>
  <c r="V159" i="15" s="1"/>
  <c r="V159" i="3" s="1"/>
  <c r="U159" i="15"/>
  <c r="U159" i="3" s="1"/>
  <c r="X159" i="15" a="1"/>
  <c r="X159" i="15" s="1"/>
  <c r="X159" i="3" s="1"/>
  <c r="T161" i="2"/>
  <c r="T162" i="12"/>
  <c r="X161" i="12" a="1"/>
  <c r="X161" i="12" s="1"/>
  <c r="X161" i="2" s="1"/>
  <c r="W161" i="12" a="1"/>
  <c r="W161" i="12" s="1"/>
  <c r="W161" i="2" s="1"/>
  <c r="U161" i="12"/>
  <c r="U161" i="2" s="1"/>
  <c r="V161" i="12" a="1"/>
  <c r="V161" i="12" s="1"/>
  <c r="V161" i="2" s="1"/>
  <c r="T159" i="1"/>
  <c r="T160" i="9"/>
  <c r="V159" i="9" a="1"/>
  <c r="V159" i="9" s="1"/>
  <c r="V159" i="1" s="1"/>
  <c r="X159" i="9" a="1"/>
  <c r="X159" i="9" s="1"/>
  <c r="X159" i="1" s="1"/>
  <c r="U159" i="9"/>
  <c r="U159" i="1" s="1"/>
  <c r="W159" i="9" a="1"/>
  <c r="W159" i="9" s="1"/>
  <c r="W159" i="1" s="1"/>
  <c r="T163" i="4" l="1"/>
  <c r="T164" i="18"/>
  <c r="V163" i="18" a="1"/>
  <c r="V163" i="18" s="1"/>
  <c r="V163" i="4" s="1"/>
  <c r="W163" i="18" a="1"/>
  <c r="W163" i="18" s="1"/>
  <c r="W163" i="4" s="1"/>
  <c r="X163" i="18" a="1"/>
  <c r="X163" i="18" s="1"/>
  <c r="X163" i="4" s="1"/>
  <c r="U163" i="18"/>
  <c r="U163" i="4" s="1"/>
  <c r="T160" i="3"/>
  <c r="T161" i="15"/>
  <c r="W160" i="15" a="1"/>
  <c r="W160" i="15" s="1"/>
  <c r="W160" i="3" s="1"/>
  <c r="V160" i="15" a="1"/>
  <c r="V160" i="15" s="1"/>
  <c r="V160" i="3" s="1"/>
  <c r="X160" i="15" a="1"/>
  <c r="X160" i="15" s="1"/>
  <c r="X160" i="3" s="1"/>
  <c r="U160" i="15"/>
  <c r="U160" i="3" s="1"/>
  <c r="T162" i="2"/>
  <c r="T163" i="12"/>
  <c r="X162" i="12" a="1"/>
  <c r="X162" i="12" s="1"/>
  <c r="X162" i="2" s="1"/>
  <c r="W162" i="12" a="1"/>
  <c r="W162" i="12" s="1"/>
  <c r="W162" i="2" s="1"/>
  <c r="V162" i="12" a="1"/>
  <c r="V162" i="12" s="1"/>
  <c r="V162" i="2" s="1"/>
  <c r="U162" i="12"/>
  <c r="U162" i="2" s="1"/>
  <c r="T160" i="1"/>
  <c r="T161" i="9"/>
  <c r="X160" i="9" a="1"/>
  <c r="X160" i="9" s="1"/>
  <c r="X160" i="1" s="1"/>
  <c r="V160" i="9" a="1"/>
  <c r="V160" i="9" s="1"/>
  <c r="V160" i="1" s="1"/>
  <c r="U160" i="9"/>
  <c r="U160" i="1" s="1"/>
  <c r="W160" i="9" a="1"/>
  <c r="W160" i="9" s="1"/>
  <c r="W160" i="1" s="1"/>
  <c r="T164" i="4" l="1"/>
  <c r="T165" i="18"/>
  <c r="V164" i="18" a="1"/>
  <c r="V164" i="18" s="1"/>
  <c r="V164" i="4" s="1"/>
  <c r="W164" i="18" a="1"/>
  <c r="W164" i="18" s="1"/>
  <c r="W164" i="4" s="1"/>
  <c r="U164" i="18"/>
  <c r="U164" i="4" s="1"/>
  <c r="X164" i="18" a="1"/>
  <c r="X164" i="18" s="1"/>
  <c r="X164" i="4" s="1"/>
  <c r="T161" i="3"/>
  <c r="T162" i="15"/>
  <c r="W161" i="15" a="1"/>
  <c r="W161" i="15" s="1"/>
  <c r="W161" i="3" s="1"/>
  <c r="V161" i="15" a="1"/>
  <c r="V161" i="15" s="1"/>
  <c r="V161" i="3" s="1"/>
  <c r="U161" i="15"/>
  <c r="U161" i="3" s="1"/>
  <c r="X161" i="15" a="1"/>
  <c r="X161" i="15" s="1"/>
  <c r="X161" i="3" s="1"/>
  <c r="T163" i="2"/>
  <c r="T164" i="12"/>
  <c r="X163" i="12" a="1"/>
  <c r="X163" i="12" s="1"/>
  <c r="X163" i="2" s="1"/>
  <c r="W163" i="12" a="1"/>
  <c r="W163" i="12" s="1"/>
  <c r="W163" i="2" s="1"/>
  <c r="V163" i="12" a="1"/>
  <c r="V163" i="12" s="1"/>
  <c r="V163" i="2" s="1"/>
  <c r="U163" i="12"/>
  <c r="U163" i="2" s="1"/>
  <c r="T161" i="1"/>
  <c r="T162" i="9"/>
  <c r="X161" i="9" a="1"/>
  <c r="X161" i="9" s="1"/>
  <c r="X161" i="1" s="1"/>
  <c r="W161" i="9" a="1"/>
  <c r="W161" i="9" s="1"/>
  <c r="W161" i="1" s="1"/>
  <c r="V161" i="9" a="1"/>
  <c r="V161" i="9" s="1"/>
  <c r="V161" i="1" s="1"/>
  <c r="U161" i="9"/>
  <c r="U161" i="1" s="1"/>
  <c r="T165" i="4" l="1"/>
  <c r="T166" i="18"/>
  <c r="V165" i="18" a="1"/>
  <c r="V165" i="18" s="1"/>
  <c r="V165" i="4" s="1"/>
  <c r="W165" i="18" a="1"/>
  <c r="W165" i="18" s="1"/>
  <c r="W165" i="4" s="1"/>
  <c r="X165" i="18" a="1"/>
  <c r="X165" i="18" s="1"/>
  <c r="X165" i="4" s="1"/>
  <c r="U165" i="18"/>
  <c r="U165" i="4" s="1"/>
  <c r="T162" i="3"/>
  <c r="T163" i="15"/>
  <c r="W162" i="15" a="1"/>
  <c r="W162" i="15" s="1"/>
  <c r="W162" i="3" s="1"/>
  <c r="V162" i="15" a="1"/>
  <c r="V162" i="15" s="1"/>
  <c r="V162" i="3" s="1"/>
  <c r="U162" i="15"/>
  <c r="U162" i="3" s="1"/>
  <c r="X162" i="15" a="1"/>
  <c r="X162" i="15" s="1"/>
  <c r="X162" i="3" s="1"/>
  <c r="T164" i="2"/>
  <c r="T165" i="12"/>
  <c r="X164" i="12" a="1"/>
  <c r="X164" i="12" s="1"/>
  <c r="X164" i="2" s="1"/>
  <c r="V164" i="12" a="1"/>
  <c r="V164" i="12" s="1"/>
  <c r="V164" i="2" s="1"/>
  <c r="W164" i="12" a="1"/>
  <c r="W164" i="12" s="1"/>
  <c r="W164" i="2" s="1"/>
  <c r="U164" i="12"/>
  <c r="U164" i="2" s="1"/>
  <c r="T162" i="1"/>
  <c r="T163" i="9"/>
  <c r="V162" i="9" a="1"/>
  <c r="V162" i="9" s="1"/>
  <c r="V162" i="1" s="1"/>
  <c r="X162" i="9" a="1"/>
  <c r="X162" i="9" s="1"/>
  <c r="X162" i="1" s="1"/>
  <c r="W162" i="9" a="1"/>
  <c r="W162" i="9" s="1"/>
  <c r="W162" i="1" s="1"/>
  <c r="U162" i="9"/>
  <c r="U162" i="1" s="1"/>
  <c r="T166" i="4" l="1"/>
  <c r="T167" i="18"/>
  <c r="W166" i="18" a="1"/>
  <c r="W166" i="18" s="1"/>
  <c r="W166" i="4" s="1"/>
  <c r="V166" i="18" a="1"/>
  <c r="V166" i="18" s="1"/>
  <c r="V166" i="4" s="1"/>
  <c r="X166" i="18" a="1"/>
  <c r="X166" i="18" s="1"/>
  <c r="X166" i="4" s="1"/>
  <c r="U166" i="18"/>
  <c r="U166" i="4" s="1"/>
  <c r="T163" i="3"/>
  <c r="T164" i="15"/>
  <c r="V163" i="15" a="1"/>
  <c r="V163" i="15" s="1"/>
  <c r="V163" i="3" s="1"/>
  <c r="W163" i="15" a="1"/>
  <c r="W163" i="15" s="1"/>
  <c r="W163" i="3" s="1"/>
  <c r="X163" i="15" a="1"/>
  <c r="X163" i="15" s="1"/>
  <c r="X163" i="3" s="1"/>
  <c r="U163" i="15"/>
  <c r="U163" i="3" s="1"/>
  <c r="T165" i="2"/>
  <c r="T166" i="12"/>
  <c r="X165" i="12" a="1"/>
  <c r="X165" i="12" s="1"/>
  <c r="X165" i="2" s="1"/>
  <c r="W165" i="12" a="1"/>
  <c r="W165" i="12" s="1"/>
  <c r="W165" i="2" s="1"/>
  <c r="U165" i="12"/>
  <c r="U165" i="2" s="1"/>
  <c r="V165" i="12" a="1"/>
  <c r="V165" i="12" s="1"/>
  <c r="V165" i="2" s="1"/>
  <c r="T163" i="1"/>
  <c r="T164" i="9"/>
  <c r="V163" i="9" a="1"/>
  <c r="V163" i="9" s="1"/>
  <c r="V163" i="1" s="1"/>
  <c r="X163" i="9" a="1"/>
  <c r="X163" i="9" s="1"/>
  <c r="X163" i="1" s="1"/>
  <c r="W163" i="9" a="1"/>
  <c r="W163" i="9" s="1"/>
  <c r="W163" i="1" s="1"/>
  <c r="U163" i="9"/>
  <c r="U163" i="1" s="1"/>
  <c r="T167" i="4" l="1"/>
  <c r="T168" i="18"/>
  <c r="V167" i="18" a="1"/>
  <c r="V167" i="18" s="1"/>
  <c r="V167" i="4" s="1"/>
  <c r="W167" i="18" a="1"/>
  <c r="W167" i="18" s="1"/>
  <c r="W167" i="4" s="1"/>
  <c r="X167" i="18" a="1"/>
  <c r="X167" i="18" s="1"/>
  <c r="X167" i="4" s="1"/>
  <c r="U167" i="18"/>
  <c r="U167" i="4" s="1"/>
  <c r="T164" i="3"/>
  <c r="T165" i="15"/>
  <c r="V164" i="15" a="1"/>
  <c r="V164" i="15" s="1"/>
  <c r="V164" i="3" s="1"/>
  <c r="W164" i="15" a="1"/>
  <c r="W164" i="15" s="1"/>
  <c r="W164" i="3" s="1"/>
  <c r="U164" i="15"/>
  <c r="U164" i="3" s="1"/>
  <c r="X164" i="15" a="1"/>
  <c r="X164" i="15" s="1"/>
  <c r="X164" i="3" s="1"/>
  <c r="T166" i="2"/>
  <c r="T167" i="12"/>
  <c r="X166" i="12" a="1"/>
  <c r="X166" i="12" s="1"/>
  <c r="X166" i="2" s="1"/>
  <c r="V166" i="12" a="1"/>
  <c r="V166" i="12" s="1"/>
  <c r="V166" i="2" s="1"/>
  <c r="U166" i="12"/>
  <c r="U166" i="2" s="1"/>
  <c r="W166" i="12" a="1"/>
  <c r="W166" i="12" s="1"/>
  <c r="W166" i="2" s="1"/>
  <c r="T164" i="1"/>
  <c r="T165" i="9"/>
  <c r="X164" i="9" a="1"/>
  <c r="X164" i="9" s="1"/>
  <c r="X164" i="1" s="1"/>
  <c r="V164" i="9" a="1"/>
  <c r="V164" i="9" s="1"/>
  <c r="V164" i="1" s="1"/>
  <c r="W164" i="9" a="1"/>
  <c r="W164" i="9" s="1"/>
  <c r="W164" i="1" s="1"/>
  <c r="U164" i="9"/>
  <c r="U164" i="1" s="1"/>
  <c r="T168" i="4" l="1"/>
  <c r="T169" i="18"/>
  <c r="V168" i="18" a="1"/>
  <c r="V168" i="18" s="1"/>
  <c r="V168" i="4" s="1"/>
  <c r="W168" i="18" a="1"/>
  <c r="W168" i="18" s="1"/>
  <c r="W168" i="4" s="1"/>
  <c r="U168" i="18"/>
  <c r="U168" i="4" s="1"/>
  <c r="X168" i="18" a="1"/>
  <c r="X168" i="18" s="1"/>
  <c r="X168" i="4" s="1"/>
  <c r="T165" i="3"/>
  <c r="T166" i="15"/>
  <c r="V165" i="15" a="1"/>
  <c r="V165" i="15" s="1"/>
  <c r="V165" i="3" s="1"/>
  <c r="W165" i="15" a="1"/>
  <c r="W165" i="15" s="1"/>
  <c r="W165" i="3" s="1"/>
  <c r="X165" i="15" a="1"/>
  <c r="X165" i="15" s="1"/>
  <c r="X165" i="3" s="1"/>
  <c r="U165" i="15"/>
  <c r="U165" i="3" s="1"/>
  <c r="T167" i="2"/>
  <c r="T168" i="12"/>
  <c r="X167" i="12" a="1"/>
  <c r="X167" i="12" s="1"/>
  <c r="X167" i="2" s="1"/>
  <c r="V167" i="12" a="1"/>
  <c r="V167" i="12" s="1"/>
  <c r="V167" i="2" s="1"/>
  <c r="W167" i="12" a="1"/>
  <c r="W167" i="12" s="1"/>
  <c r="W167" i="2" s="1"/>
  <c r="U167" i="12"/>
  <c r="U167" i="2" s="1"/>
  <c r="T165" i="1"/>
  <c r="T166" i="9"/>
  <c r="X165" i="9" a="1"/>
  <c r="X165" i="9" s="1"/>
  <c r="X165" i="1" s="1"/>
  <c r="V165" i="9" a="1"/>
  <c r="V165" i="9" s="1"/>
  <c r="V165" i="1" s="1"/>
  <c r="U165" i="9"/>
  <c r="U165" i="1" s="1"/>
  <c r="W165" i="9" a="1"/>
  <c r="W165" i="9" s="1"/>
  <c r="W165" i="1" s="1"/>
  <c r="T169" i="4" l="1"/>
  <c r="T170" i="18"/>
  <c r="V169" i="18" a="1"/>
  <c r="V169" i="18" s="1"/>
  <c r="V169" i="4" s="1"/>
  <c r="W169" i="18" a="1"/>
  <c r="W169" i="18" s="1"/>
  <c r="W169" i="4" s="1"/>
  <c r="X169" i="18" a="1"/>
  <c r="X169" i="18" s="1"/>
  <c r="X169" i="4" s="1"/>
  <c r="U169" i="18"/>
  <c r="U169" i="4" s="1"/>
  <c r="T166" i="3"/>
  <c r="T167" i="15"/>
  <c r="V166" i="15" a="1"/>
  <c r="V166" i="15" s="1"/>
  <c r="V166" i="3" s="1"/>
  <c r="W166" i="15" a="1"/>
  <c r="W166" i="15" s="1"/>
  <c r="W166" i="3" s="1"/>
  <c r="U166" i="15"/>
  <c r="U166" i="3" s="1"/>
  <c r="X166" i="15" a="1"/>
  <c r="X166" i="15" s="1"/>
  <c r="X166" i="3" s="1"/>
  <c r="T168" i="2"/>
  <c r="T169" i="12"/>
  <c r="X168" i="12" a="1"/>
  <c r="X168" i="12" s="1"/>
  <c r="X168" i="2" s="1"/>
  <c r="U168" i="12"/>
  <c r="U168" i="2" s="1"/>
  <c r="W168" i="12" a="1"/>
  <c r="W168" i="12" s="1"/>
  <c r="W168" i="2" s="1"/>
  <c r="V168" i="12" a="1"/>
  <c r="V168" i="12" s="1"/>
  <c r="V168" i="2" s="1"/>
  <c r="T166" i="1"/>
  <c r="T167" i="9"/>
  <c r="X166" i="9" a="1"/>
  <c r="X166" i="9" s="1"/>
  <c r="X166" i="1" s="1"/>
  <c r="W166" i="9" a="1"/>
  <c r="W166" i="9" s="1"/>
  <c r="W166" i="1" s="1"/>
  <c r="V166" i="9" a="1"/>
  <c r="V166" i="9" s="1"/>
  <c r="V166" i="1" s="1"/>
  <c r="U166" i="9"/>
  <c r="U166" i="1" s="1"/>
  <c r="T170" i="4" l="1"/>
  <c r="T171" i="18"/>
  <c r="W170" i="18" a="1"/>
  <c r="W170" i="18" s="1"/>
  <c r="W170" i="4" s="1"/>
  <c r="V170" i="18" a="1"/>
  <c r="V170" i="18" s="1"/>
  <c r="V170" i="4" s="1"/>
  <c r="X170" i="18" a="1"/>
  <c r="X170" i="18" s="1"/>
  <c r="X170" i="4" s="1"/>
  <c r="U170" i="18"/>
  <c r="U170" i="4" s="1"/>
  <c r="T167" i="3"/>
  <c r="T168" i="15"/>
  <c r="V167" i="15" a="1"/>
  <c r="V167" i="15" s="1"/>
  <c r="V167" i="3" s="1"/>
  <c r="W167" i="15" a="1"/>
  <c r="W167" i="15" s="1"/>
  <c r="W167" i="3" s="1"/>
  <c r="U167" i="15"/>
  <c r="U167" i="3" s="1"/>
  <c r="X167" i="15" a="1"/>
  <c r="X167" i="15" s="1"/>
  <c r="X167" i="3" s="1"/>
  <c r="T169" i="2"/>
  <c r="T170" i="12"/>
  <c r="X169" i="12" a="1"/>
  <c r="X169" i="12" s="1"/>
  <c r="X169" i="2" s="1"/>
  <c r="V169" i="12" a="1"/>
  <c r="V169" i="12" s="1"/>
  <c r="V169" i="2" s="1"/>
  <c r="U169" i="12"/>
  <c r="U169" i="2" s="1"/>
  <c r="W169" i="12" a="1"/>
  <c r="W169" i="12" s="1"/>
  <c r="W169" i="2" s="1"/>
  <c r="T167" i="1"/>
  <c r="T168" i="9"/>
  <c r="V167" i="9" a="1"/>
  <c r="V167" i="9" s="1"/>
  <c r="V167" i="1" s="1"/>
  <c r="X167" i="9" a="1"/>
  <c r="X167" i="9" s="1"/>
  <c r="X167" i="1" s="1"/>
  <c r="W167" i="9" a="1"/>
  <c r="W167" i="9" s="1"/>
  <c r="W167" i="1" s="1"/>
  <c r="U167" i="9"/>
  <c r="U167" i="1" s="1"/>
  <c r="T171" i="4" l="1"/>
  <c r="T172" i="18"/>
  <c r="W171" i="18" a="1"/>
  <c r="W171" i="18" s="1"/>
  <c r="W171" i="4" s="1"/>
  <c r="V171" i="18" a="1"/>
  <c r="V171" i="18" s="1"/>
  <c r="V171" i="4" s="1"/>
  <c r="X171" i="18" a="1"/>
  <c r="X171" i="18" s="1"/>
  <c r="X171" i="4" s="1"/>
  <c r="U171" i="18"/>
  <c r="U171" i="4" s="1"/>
  <c r="T168" i="3"/>
  <c r="T169" i="15"/>
  <c r="V168" i="15" a="1"/>
  <c r="V168" i="15" s="1"/>
  <c r="V168" i="3" s="1"/>
  <c r="W168" i="15" a="1"/>
  <c r="W168" i="15" s="1"/>
  <c r="W168" i="3" s="1"/>
  <c r="U168" i="15"/>
  <c r="U168" i="3" s="1"/>
  <c r="X168" i="15" a="1"/>
  <c r="X168" i="15" s="1"/>
  <c r="X168" i="3" s="1"/>
  <c r="T170" i="2"/>
  <c r="T171" i="12"/>
  <c r="X170" i="12" a="1"/>
  <c r="X170" i="12" s="1"/>
  <c r="X170" i="2" s="1"/>
  <c r="U170" i="12"/>
  <c r="U170" i="2" s="1"/>
  <c r="W170" i="12" a="1"/>
  <c r="W170" i="12" s="1"/>
  <c r="W170" i="2" s="1"/>
  <c r="V170" i="12" a="1"/>
  <c r="V170" i="12" s="1"/>
  <c r="V170" i="2" s="1"/>
  <c r="T168" i="1"/>
  <c r="T169" i="9"/>
  <c r="X168" i="9" a="1"/>
  <c r="X168" i="9" s="1"/>
  <c r="X168" i="1" s="1"/>
  <c r="W168" i="9" a="1"/>
  <c r="W168" i="9" s="1"/>
  <c r="W168" i="1" s="1"/>
  <c r="V168" i="9" a="1"/>
  <c r="V168" i="9" s="1"/>
  <c r="V168" i="1" s="1"/>
  <c r="U168" i="9"/>
  <c r="U168" i="1" s="1"/>
  <c r="T172" i="4" l="1"/>
  <c r="T173" i="18"/>
  <c r="W172" i="18" a="1"/>
  <c r="W172" i="18" s="1"/>
  <c r="W172" i="4" s="1"/>
  <c r="V172" i="18" a="1"/>
  <c r="V172" i="18" s="1"/>
  <c r="V172" i="4" s="1"/>
  <c r="U172" i="18"/>
  <c r="U172" i="4" s="1"/>
  <c r="X172" i="18" a="1"/>
  <c r="X172" i="18" s="1"/>
  <c r="X172" i="4" s="1"/>
  <c r="T169" i="3"/>
  <c r="T170" i="15"/>
  <c r="V169" i="15" a="1"/>
  <c r="V169" i="15" s="1"/>
  <c r="V169" i="3" s="1"/>
  <c r="W169" i="15" a="1"/>
  <c r="W169" i="15" s="1"/>
  <c r="W169" i="3" s="1"/>
  <c r="U169" i="15"/>
  <c r="U169" i="3" s="1"/>
  <c r="X169" i="15" a="1"/>
  <c r="X169" i="15" s="1"/>
  <c r="X169" i="3" s="1"/>
  <c r="T171" i="2"/>
  <c r="T172" i="12"/>
  <c r="X171" i="12" a="1"/>
  <c r="X171" i="12" s="1"/>
  <c r="X171" i="2" s="1"/>
  <c r="W171" i="12" a="1"/>
  <c r="W171" i="12" s="1"/>
  <c r="W171" i="2" s="1"/>
  <c r="U171" i="12"/>
  <c r="U171" i="2" s="1"/>
  <c r="V171" i="12" a="1"/>
  <c r="V171" i="12" s="1"/>
  <c r="V171" i="2" s="1"/>
  <c r="T169" i="1"/>
  <c r="T170" i="9"/>
  <c r="V169" i="9" a="1"/>
  <c r="V169" i="9" s="1"/>
  <c r="V169" i="1" s="1"/>
  <c r="W169" i="9" a="1"/>
  <c r="W169" i="9" s="1"/>
  <c r="W169" i="1" s="1"/>
  <c r="X169" i="9" a="1"/>
  <c r="X169" i="9" s="1"/>
  <c r="X169" i="1" s="1"/>
  <c r="U169" i="9"/>
  <c r="U169" i="1" s="1"/>
  <c r="T173" i="4" l="1"/>
  <c r="T174" i="18"/>
  <c r="V173" i="18" a="1"/>
  <c r="V173" i="18" s="1"/>
  <c r="V173" i="4" s="1"/>
  <c r="W173" i="18" a="1"/>
  <c r="W173" i="18" s="1"/>
  <c r="W173" i="4" s="1"/>
  <c r="U173" i="18"/>
  <c r="U173" i="4" s="1"/>
  <c r="X173" i="18" a="1"/>
  <c r="X173" i="18" s="1"/>
  <c r="X173" i="4" s="1"/>
  <c r="T170" i="3"/>
  <c r="T171" i="15"/>
  <c r="V170" i="15" a="1"/>
  <c r="V170" i="15" s="1"/>
  <c r="V170" i="3" s="1"/>
  <c r="W170" i="15" a="1"/>
  <c r="W170" i="15" s="1"/>
  <c r="W170" i="3" s="1"/>
  <c r="X170" i="15" a="1"/>
  <c r="X170" i="15" s="1"/>
  <c r="X170" i="3" s="1"/>
  <c r="U170" i="15"/>
  <c r="U170" i="3" s="1"/>
  <c r="T172" i="2"/>
  <c r="T173" i="12"/>
  <c r="X172" i="12" a="1"/>
  <c r="X172" i="12" s="1"/>
  <c r="X172" i="2" s="1"/>
  <c r="V172" i="12" a="1"/>
  <c r="V172" i="12" s="1"/>
  <c r="V172" i="2" s="1"/>
  <c r="U172" i="12"/>
  <c r="U172" i="2" s="1"/>
  <c r="W172" i="12" a="1"/>
  <c r="W172" i="12" s="1"/>
  <c r="W172" i="2" s="1"/>
  <c r="T170" i="1"/>
  <c r="T171" i="9"/>
  <c r="X170" i="9" a="1"/>
  <c r="X170" i="9" s="1"/>
  <c r="X170" i="1" s="1"/>
  <c r="V170" i="9" a="1"/>
  <c r="V170" i="9" s="1"/>
  <c r="V170" i="1" s="1"/>
  <c r="W170" i="9" a="1"/>
  <c r="W170" i="9" s="1"/>
  <c r="W170" i="1" s="1"/>
  <c r="U170" i="9"/>
  <c r="U170" i="1" s="1"/>
  <c r="T174" i="4" l="1"/>
  <c r="T175" i="18"/>
  <c r="W174" i="18" a="1"/>
  <c r="W174" i="18" s="1"/>
  <c r="W174" i="4" s="1"/>
  <c r="V174" i="18" a="1"/>
  <c r="V174" i="18" s="1"/>
  <c r="V174" i="4" s="1"/>
  <c r="U174" i="18"/>
  <c r="U174" i="4" s="1"/>
  <c r="X174" i="18" a="1"/>
  <c r="X174" i="18" s="1"/>
  <c r="X174" i="4" s="1"/>
  <c r="T171" i="3"/>
  <c r="T172" i="15"/>
  <c r="W171" i="15" a="1"/>
  <c r="W171" i="15" s="1"/>
  <c r="W171" i="3" s="1"/>
  <c r="V171" i="15" a="1"/>
  <c r="V171" i="15" s="1"/>
  <c r="V171" i="3" s="1"/>
  <c r="U171" i="15"/>
  <c r="U171" i="3" s="1"/>
  <c r="X171" i="15" a="1"/>
  <c r="X171" i="15" s="1"/>
  <c r="X171" i="3" s="1"/>
  <c r="T173" i="2"/>
  <c r="T174" i="12"/>
  <c r="X173" i="12" a="1"/>
  <c r="X173" i="12" s="1"/>
  <c r="X173" i="2" s="1"/>
  <c r="W173" i="12" a="1"/>
  <c r="W173" i="12" s="1"/>
  <c r="W173" i="2" s="1"/>
  <c r="V173" i="12" a="1"/>
  <c r="V173" i="12" s="1"/>
  <c r="V173" i="2" s="1"/>
  <c r="U173" i="12"/>
  <c r="U173" i="2" s="1"/>
  <c r="T171" i="1"/>
  <c r="T172" i="9"/>
  <c r="X171" i="9" a="1"/>
  <c r="X171" i="9" s="1"/>
  <c r="X171" i="1" s="1"/>
  <c r="V171" i="9" a="1"/>
  <c r="V171" i="9" s="1"/>
  <c r="V171" i="1" s="1"/>
  <c r="W171" i="9" a="1"/>
  <c r="W171" i="9" s="1"/>
  <c r="W171" i="1" s="1"/>
  <c r="U171" i="9"/>
  <c r="U171" i="1" s="1"/>
  <c r="T175" i="4" l="1"/>
  <c r="T176" i="18"/>
  <c r="W175" i="18" a="1"/>
  <c r="W175" i="18" s="1"/>
  <c r="W175" i="4" s="1"/>
  <c r="V175" i="18" a="1"/>
  <c r="V175" i="18" s="1"/>
  <c r="V175" i="4" s="1"/>
  <c r="X175" i="18" a="1"/>
  <c r="X175" i="18" s="1"/>
  <c r="X175" i="4" s="1"/>
  <c r="U175" i="18"/>
  <c r="U175" i="4" s="1"/>
  <c r="T172" i="3"/>
  <c r="T173" i="15"/>
  <c r="V172" i="15" a="1"/>
  <c r="V172" i="15" s="1"/>
  <c r="V172" i="3" s="1"/>
  <c r="W172" i="15" a="1"/>
  <c r="W172" i="15" s="1"/>
  <c r="W172" i="3" s="1"/>
  <c r="U172" i="15"/>
  <c r="U172" i="3" s="1"/>
  <c r="X172" i="15" a="1"/>
  <c r="X172" i="15" s="1"/>
  <c r="X172" i="3" s="1"/>
  <c r="T174" i="2"/>
  <c r="T175" i="12"/>
  <c r="X174" i="12" a="1"/>
  <c r="X174" i="12" s="1"/>
  <c r="X174" i="2" s="1"/>
  <c r="V174" i="12" a="1"/>
  <c r="V174" i="12" s="1"/>
  <c r="V174" i="2" s="1"/>
  <c r="U174" i="12"/>
  <c r="U174" i="2" s="1"/>
  <c r="W174" i="12" a="1"/>
  <c r="W174" i="12" s="1"/>
  <c r="W174" i="2" s="1"/>
  <c r="T172" i="1"/>
  <c r="T173" i="9"/>
  <c r="X172" i="9" a="1"/>
  <c r="X172" i="9" s="1"/>
  <c r="X172" i="1" s="1"/>
  <c r="W172" i="9" a="1"/>
  <c r="W172" i="9" s="1"/>
  <c r="W172" i="1" s="1"/>
  <c r="V172" i="9" a="1"/>
  <c r="V172" i="9" s="1"/>
  <c r="V172" i="1" s="1"/>
  <c r="U172" i="9"/>
  <c r="U172" i="1" s="1"/>
  <c r="T176" i="4" l="1"/>
  <c r="T177" i="18"/>
  <c r="V176" i="18" a="1"/>
  <c r="V176" i="18" s="1"/>
  <c r="V176" i="4" s="1"/>
  <c r="W176" i="18" a="1"/>
  <c r="W176" i="18" s="1"/>
  <c r="W176" i="4" s="1"/>
  <c r="X176" i="18" a="1"/>
  <c r="X176" i="18" s="1"/>
  <c r="X176" i="4" s="1"/>
  <c r="U176" i="18"/>
  <c r="U176" i="4" s="1"/>
  <c r="T173" i="3"/>
  <c r="T174" i="15"/>
  <c r="W173" i="15" a="1"/>
  <c r="W173" i="15" s="1"/>
  <c r="W173" i="3" s="1"/>
  <c r="V173" i="15" a="1"/>
  <c r="V173" i="15" s="1"/>
  <c r="V173" i="3" s="1"/>
  <c r="X173" i="15" a="1"/>
  <c r="X173" i="15" s="1"/>
  <c r="X173" i="3" s="1"/>
  <c r="U173" i="15"/>
  <c r="U173" i="3" s="1"/>
  <c r="T175" i="2"/>
  <c r="T176" i="12"/>
  <c r="X175" i="12" a="1"/>
  <c r="X175" i="12" s="1"/>
  <c r="X175" i="2" s="1"/>
  <c r="V175" i="12" a="1"/>
  <c r="V175" i="12" s="1"/>
  <c r="V175" i="2" s="1"/>
  <c r="U175" i="12"/>
  <c r="U175" i="2" s="1"/>
  <c r="W175" i="12" a="1"/>
  <c r="W175" i="12" s="1"/>
  <c r="W175" i="2" s="1"/>
  <c r="T173" i="1"/>
  <c r="T174" i="9"/>
  <c r="W173" i="9" a="1"/>
  <c r="W173" i="9" s="1"/>
  <c r="W173" i="1" s="1"/>
  <c r="X173" i="9" a="1"/>
  <c r="X173" i="9" s="1"/>
  <c r="X173" i="1" s="1"/>
  <c r="V173" i="9" a="1"/>
  <c r="V173" i="9" s="1"/>
  <c r="V173" i="1" s="1"/>
  <c r="U173" i="9"/>
  <c r="U173" i="1" s="1"/>
  <c r="T177" i="4" l="1"/>
  <c r="T178" i="18"/>
  <c r="W177" i="18" a="1"/>
  <c r="W177" i="18" s="1"/>
  <c r="W177" i="4" s="1"/>
  <c r="V177" i="18" a="1"/>
  <c r="V177" i="18" s="1"/>
  <c r="V177" i="4" s="1"/>
  <c r="X177" i="18" a="1"/>
  <c r="X177" i="18" s="1"/>
  <c r="X177" i="4" s="1"/>
  <c r="U177" i="18"/>
  <c r="U177" i="4" s="1"/>
  <c r="T174" i="3"/>
  <c r="T175" i="15"/>
  <c r="V174" i="15" a="1"/>
  <c r="V174" i="15" s="1"/>
  <c r="V174" i="3" s="1"/>
  <c r="W174" i="15" a="1"/>
  <c r="W174" i="15" s="1"/>
  <c r="W174" i="3" s="1"/>
  <c r="X174" i="15" a="1"/>
  <c r="X174" i="15" s="1"/>
  <c r="X174" i="3" s="1"/>
  <c r="U174" i="15"/>
  <c r="U174" i="3" s="1"/>
  <c r="T176" i="2"/>
  <c r="T177" i="12"/>
  <c r="X176" i="12" a="1"/>
  <c r="X176" i="12" s="1"/>
  <c r="X176" i="2" s="1"/>
  <c r="V176" i="12" a="1"/>
  <c r="V176" i="12" s="1"/>
  <c r="V176" i="2" s="1"/>
  <c r="U176" i="12"/>
  <c r="U176" i="2" s="1"/>
  <c r="W176" i="12" a="1"/>
  <c r="W176" i="12" s="1"/>
  <c r="W176" i="2" s="1"/>
  <c r="T174" i="1"/>
  <c r="T175" i="9"/>
  <c r="V174" i="9" a="1"/>
  <c r="V174" i="9" s="1"/>
  <c r="V174" i="1" s="1"/>
  <c r="X174" i="9" a="1"/>
  <c r="X174" i="9" s="1"/>
  <c r="X174" i="1" s="1"/>
  <c r="W174" i="9" a="1"/>
  <c r="W174" i="9" s="1"/>
  <c r="W174" i="1" s="1"/>
  <c r="U174" i="9"/>
  <c r="U174" i="1" s="1"/>
  <c r="T178" i="4" l="1"/>
  <c r="T179" i="18"/>
  <c r="V178" i="18" a="1"/>
  <c r="V178" i="18" s="1"/>
  <c r="V178" i="4" s="1"/>
  <c r="W178" i="18" a="1"/>
  <c r="W178" i="18" s="1"/>
  <c r="W178" i="4" s="1"/>
  <c r="X178" i="18" a="1"/>
  <c r="X178" i="18" s="1"/>
  <c r="X178" i="4" s="1"/>
  <c r="U178" i="18"/>
  <c r="U178" i="4" s="1"/>
  <c r="T175" i="3"/>
  <c r="T176" i="15"/>
  <c r="V175" i="15" a="1"/>
  <c r="V175" i="15" s="1"/>
  <c r="V175" i="3" s="1"/>
  <c r="W175" i="15" a="1"/>
  <c r="W175" i="15" s="1"/>
  <c r="W175" i="3" s="1"/>
  <c r="X175" i="15" a="1"/>
  <c r="X175" i="15" s="1"/>
  <c r="X175" i="3" s="1"/>
  <c r="U175" i="15"/>
  <c r="U175" i="3" s="1"/>
  <c r="T177" i="2"/>
  <c r="T178" i="12"/>
  <c r="X177" i="12" a="1"/>
  <c r="X177" i="12" s="1"/>
  <c r="X177" i="2" s="1"/>
  <c r="V177" i="12" a="1"/>
  <c r="V177" i="12" s="1"/>
  <c r="V177" i="2" s="1"/>
  <c r="W177" i="12" a="1"/>
  <c r="W177" i="12" s="1"/>
  <c r="W177" i="2" s="1"/>
  <c r="U177" i="12"/>
  <c r="U177" i="2" s="1"/>
  <c r="T175" i="1"/>
  <c r="T176" i="9"/>
  <c r="V175" i="9" a="1"/>
  <c r="V175" i="9" s="1"/>
  <c r="V175" i="1" s="1"/>
  <c r="W175" i="9" a="1"/>
  <c r="W175" i="9" s="1"/>
  <c r="W175" i="1" s="1"/>
  <c r="X175" i="9" a="1"/>
  <c r="X175" i="9" s="1"/>
  <c r="X175" i="1" s="1"/>
  <c r="U175" i="9"/>
  <c r="U175" i="1" s="1"/>
  <c r="T179" i="4" l="1"/>
  <c r="T180" i="18"/>
  <c r="V179" i="18" a="1"/>
  <c r="V179" i="18" s="1"/>
  <c r="V179" i="4" s="1"/>
  <c r="W179" i="18" a="1"/>
  <c r="W179" i="18" s="1"/>
  <c r="W179" i="4" s="1"/>
  <c r="U179" i="18"/>
  <c r="U179" i="4" s="1"/>
  <c r="X179" i="18" a="1"/>
  <c r="X179" i="18" s="1"/>
  <c r="X179" i="4" s="1"/>
  <c r="T176" i="3"/>
  <c r="T177" i="15"/>
  <c r="V176" i="15" a="1"/>
  <c r="V176" i="15" s="1"/>
  <c r="V176" i="3" s="1"/>
  <c r="W176" i="15" a="1"/>
  <c r="W176" i="15" s="1"/>
  <c r="W176" i="3" s="1"/>
  <c r="U176" i="15"/>
  <c r="U176" i="3" s="1"/>
  <c r="X176" i="15" a="1"/>
  <c r="X176" i="15" s="1"/>
  <c r="X176" i="3" s="1"/>
  <c r="T178" i="2"/>
  <c r="T179" i="12"/>
  <c r="X178" i="12" a="1"/>
  <c r="X178" i="12" s="1"/>
  <c r="X178" i="2" s="1"/>
  <c r="V178" i="12" a="1"/>
  <c r="V178" i="12" s="1"/>
  <c r="V178" i="2" s="1"/>
  <c r="U178" i="12"/>
  <c r="U178" i="2" s="1"/>
  <c r="W178" i="12" a="1"/>
  <c r="W178" i="12" s="1"/>
  <c r="W178" i="2" s="1"/>
  <c r="T176" i="1"/>
  <c r="T177" i="9"/>
  <c r="V176" i="9" a="1"/>
  <c r="V176" i="9" s="1"/>
  <c r="V176" i="1" s="1"/>
  <c r="W176" i="9" a="1"/>
  <c r="W176" i="9" s="1"/>
  <c r="W176" i="1" s="1"/>
  <c r="X176" i="9" a="1"/>
  <c r="X176" i="9" s="1"/>
  <c r="X176" i="1" s="1"/>
  <c r="U176" i="9"/>
  <c r="U176" i="1" s="1"/>
  <c r="T180" i="4" l="1"/>
  <c r="T181" i="18"/>
  <c r="W180" i="18" a="1"/>
  <c r="W180" i="18" s="1"/>
  <c r="W180" i="4" s="1"/>
  <c r="V180" i="18" a="1"/>
  <c r="V180" i="18" s="1"/>
  <c r="V180" i="4" s="1"/>
  <c r="X180" i="18" a="1"/>
  <c r="X180" i="18" s="1"/>
  <c r="X180" i="4" s="1"/>
  <c r="U180" i="18"/>
  <c r="U180" i="4" s="1"/>
  <c r="T177" i="3"/>
  <c r="T178" i="15"/>
  <c r="W177" i="15" a="1"/>
  <c r="W177" i="15" s="1"/>
  <c r="W177" i="3" s="1"/>
  <c r="V177" i="15" a="1"/>
  <c r="V177" i="15" s="1"/>
  <c r="V177" i="3" s="1"/>
  <c r="X177" i="15" a="1"/>
  <c r="X177" i="15" s="1"/>
  <c r="X177" i="3" s="1"/>
  <c r="U177" i="15"/>
  <c r="U177" i="3" s="1"/>
  <c r="T179" i="2"/>
  <c r="T180" i="12"/>
  <c r="X179" i="12" a="1"/>
  <c r="X179" i="12" s="1"/>
  <c r="X179" i="2" s="1"/>
  <c r="W179" i="12" a="1"/>
  <c r="W179" i="12" s="1"/>
  <c r="W179" i="2" s="1"/>
  <c r="U179" i="12"/>
  <c r="U179" i="2" s="1"/>
  <c r="V179" i="12" a="1"/>
  <c r="V179" i="12" s="1"/>
  <c r="V179" i="2" s="1"/>
  <c r="T177" i="1"/>
  <c r="T178" i="9"/>
  <c r="X177" i="9" a="1"/>
  <c r="X177" i="9" s="1"/>
  <c r="X177" i="1" s="1"/>
  <c r="V177" i="9" a="1"/>
  <c r="V177" i="9" s="1"/>
  <c r="V177" i="1" s="1"/>
  <c r="W177" i="9" a="1"/>
  <c r="W177" i="9" s="1"/>
  <c r="W177" i="1" s="1"/>
  <c r="U177" i="9"/>
  <c r="U177" i="1" s="1"/>
  <c r="T181" i="4" l="1"/>
  <c r="T182" i="18"/>
  <c r="V181" i="18" a="1"/>
  <c r="V181" i="18" s="1"/>
  <c r="V181" i="4" s="1"/>
  <c r="W181" i="18" a="1"/>
  <c r="W181" i="18" s="1"/>
  <c r="W181" i="4" s="1"/>
  <c r="X181" i="18" a="1"/>
  <c r="X181" i="18" s="1"/>
  <c r="X181" i="4" s="1"/>
  <c r="U181" i="18"/>
  <c r="U181" i="4" s="1"/>
  <c r="T178" i="3"/>
  <c r="T179" i="15"/>
  <c r="W178" i="15" a="1"/>
  <c r="W178" i="15" s="1"/>
  <c r="W178" i="3" s="1"/>
  <c r="V178" i="15" a="1"/>
  <c r="V178" i="15" s="1"/>
  <c r="V178" i="3" s="1"/>
  <c r="X178" i="15" a="1"/>
  <c r="X178" i="15" s="1"/>
  <c r="X178" i="3" s="1"/>
  <c r="U178" i="15"/>
  <c r="U178" i="3" s="1"/>
  <c r="T180" i="2"/>
  <c r="T181" i="12"/>
  <c r="X180" i="12" a="1"/>
  <c r="X180" i="12" s="1"/>
  <c r="X180" i="2" s="1"/>
  <c r="U180" i="12"/>
  <c r="U180" i="2" s="1"/>
  <c r="W180" i="12" a="1"/>
  <c r="W180" i="12" s="1"/>
  <c r="W180" i="2" s="1"/>
  <c r="V180" i="12" a="1"/>
  <c r="V180" i="12" s="1"/>
  <c r="V180" i="2" s="1"/>
  <c r="T178" i="1"/>
  <c r="T179" i="9"/>
  <c r="X178" i="9" a="1"/>
  <c r="X178" i="9" s="1"/>
  <c r="X178" i="1" s="1"/>
  <c r="W178" i="9" a="1"/>
  <c r="W178" i="9" s="1"/>
  <c r="W178" i="1" s="1"/>
  <c r="V178" i="9" a="1"/>
  <c r="V178" i="9" s="1"/>
  <c r="V178" i="1" s="1"/>
  <c r="U178" i="9"/>
  <c r="U178" i="1" s="1"/>
  <c r="T182" i="4" l="1"/>
  <c r="T183" i="18"/>
  <c r="W182" i="18" a="1"/>
  <c r="W182" i="18" s="1"/>
  <c r="W182" i="4" s="1"/>
  <c r="V182" i="18" a="1"/>
  <c r="V182" i="18" s="1"/>
  <c r="V182" i="4" s="1"/>
  <c r="U182" i="18"/>
  <c r="U182" i="4" s="1"/>
  <c r="X182" i="18" a="1"/>
  <c r="X182" i="18" s="1"/>
  <c r="X182" i="4" s="1"/>
  <c r="T179" i="3"/>
  <c r="T180" i="15"/>
  <c r="V179" i="15" a="1"/>
  <c r="V179" i="15" s="1"/>
  <c r="V179" i="3" s="1"/>
  <c r="W179" i="15" a="1"/>
  <c r="W179" i="15" s="1"/>
  <c r="W179" i="3" s="1"/>
  <c r="X179" i="15" a="1"/>
  <c r="X179" i="15" s="1"/>
  <c r="X179" i="3" s="1"/>
  <c r="U179" i="15"/>
  <c r="U179" i="3" s="1"/>
  <c r="T181" i="2"/>
  <c r="T182" i="12"/>
  <c r="X181" i="12" a="1"/>
  <c r="X181" i="12" s="1"/>
  <c r="X181" i="2" s="1"/>
  <c r="V181" i="12" a="1"/>
  <c r="V181" i="12" s="1"/>
  <c r="V181" i="2" s="1"/>
  <c r="W181" i="12" a="1"/>
  <c r="W181" i="12" s="1"/>
  <c r="W181" i="2" s="1"/>
  <c r="U181" i="12"/>
  <c r="U181" i="2" s="1"/>
  <c r="T179" i="1"/>
  <c r="T180" i="9"/>
  <c r="X179" i="9" a="1"/>
  <c r="X179" i="9" s="1"/>
  <c r="X179" i="1" s="1"/>
  <c r="V179" i="9" a="1"/>
  <c r="V179" i="9" s="1"/>
  <c r="V179" i="1" s="1"/>
  <c r="U179" i="9"/>
  <c r="U179" i="1" s="1"/>
  <c r="W179" i="9" a="1"/>
  <c r="W179" i="9" s="1"/>
  <c r="W179" i="1" s="1"/>
  <c r="T183" i="4" l="1"/>
  <c r="T184" i="18"/>
  <c r="W183" i="18" a="1"/>
  <c r="W183" i="18" s="1"/>
  <c r="W183" i="4" s="1"/>
  <c r="V183" i="18" a="1"/>
  <c r="V183" i="18" s="1"/>
  <c r="V183" i="4" s="1"/>
  <c r="X183" i="18" a="1"/>
  <c r="X183" i="18" s="1"/>
  <c r="X183" i="4" s="1"/>
  <c r="U183" i="18"/>
  <c r="U183" i="4" s="1"/>
  <c r="T180" i="3"/>
  <c r="T181" i="15"/>
  <c r="V180" i="15" a="1"/>
  <c r="V180" i="15" s="1"/>
  <c r="V180" i="3" s="1"/>
  <c r="W180" i="15" a="1"/>
  <c r="W180" i="15" s="1"/>
  <c r="W180" i="3" s="1"/>
  <c r="U180" i="15"/>
  <c r="U180" i="3" s="1"/>
  <c r="X180" i="15" a="1"/>
  <c r="X180" i="15" s="1"/>
  <c r="X180" i="3" s="1"/>
  <c r="T182" i="2"/>
  <c r="T183" i="12"/>
  <c r="X182" i="12" a="1"/>
  <c r="X182" i="12" s="1"/>
  <c r="X182" i="2" s="1"/>
  <c r="U182" i="12"/>
  <c r="U182" i="2" s="1"/>
  <c r="W182" i="12" a="1"/>
  <c r="W182" i="12" s="1"/>
  <c r="W182" i="2" s="1"/>
  <c r="V182" i="12" a="1"/>
  <c r="V182" i="12" s="1"/>
  <c r="V182" i="2" s="1"/>
  <c r="T181" i="9"/>
  <c r="T180" i="1"/>
  <c r="V180" i="9" a="1"/>
  <c r="V180" i="9" s="1"/>
  <c r="V180" i="1" s="1"/>
  <c r="X180" i="9" a="1"/>
  <c r="X180" i="9" s="1"/>
  <c r="X180" i="1" s="1"/>
  <c r="W180" i="9" a="1"/>
  <c r="W180" i="9" s="1"/>
  <c r="W180" i="1" s="1"/>
  <c r="U180" i="9"/>
  <c r="U180" i="1" s="1"/>
  <c r="T184" i="4" l="1"/>
  <c r="T185" i="18"/>
  <c r="W184" i="18" a="1"/>
  <c r="W184" i="18" s="1"/>
  <c r="W184" i="4" s="1"/>
  <c r="V184" i="18" a="1"/>
  <c r="V184" i="18" s="1"/>
  <c r="V184" i="4" s="1"/>
  <c r="X184" i="18" a="1"/>
  <c r="X184" i="18" s="1"/>
  <c r="X184" i="4" s="1"/>
  <c r="U184" i="18"/>
  <c r="U184" i="4" s="1"/>
  <c r="T181" i="3"/>
  <c r="T182" i="15"/>
  <c r="W181" i="15" a="1"/>
  <c r="W181" i="15" s="1"/>
  <c r="W181" i="3" s="1"/>
  <c r="V181" i="15" a="1"/>
  <c r="V181" i="15" s="1"/>
  <c r="V181" i="3" s="1"/>
  <c r="U181" i="15"/>
  <c r="U181" i="3" s="1"/>
  <c r="X181" i="15" a="1"/>
  <c r="X181" i="15" s="1"/>
  <c r="X181" i="3" s="1"/>
  <c r="T183" i="2"/>
  <c r="T184" i="12"/>
  <c r="X183" i="12" a="1"/>
  <c r="X183" i="12" s="1"/>
  <c r="X183" i="2" s="1"/>
  <c r="V183" i="12" a="1"/>
  <c r="V183" i="12" s="1"/>
  <c r="V183" i="2" s="1"/>
  <c r="U183" i="12"/>
  <c r="U183" i="2" s="1"/>
  <c r="W183" i="12" a="1"/>
  <c r="W183" i="12" s="1"/>
  <c r="W183" i="2" s="1"/>
  <c r="T181" i="1"/>
  <c r="T182" i="9"/>
  <c r="X181" i="9" a="1"/>
  <c r="X181" i="9" s="1"/>
  <c r="X181" i="1" s="1"/>
  <c r="V181" i="9" a="1"/>
  <c r="V181" i="9" s="1"/>
  <c r="V181" i="1" s="1"/>
  <c r="W181" i="9" a="1"/>
  <c r="W181" i="9" s="1"/>
  <c r="W181" i="1" s="1"/>
  <c r="U181" i="9"/>
  <c r="U181" i="1" s="1"/>
  <c r="T185" i="4" l="1"/>
  <c r="T186" i="18"/>
  <c r="V185" i="18" a="1"/>
  <c r="V185" i="18" s="1"/>
  <c r="V185" i="4" s="1"/>
  <c r="W185" i="18" a="1"/>
  <c r="W185" i="18" s="1"/>
  <c r="W185" i="4" s="1"/>
  <c r="U185" i="18"/>
  <c r="U185" i="4" s="1"/>
  <c r="X185" i="18" a="1"/>
  <c r="X185" i="18" s="1"/>
  <c r="X185" i="4" s="1"/>
  <c r="T182" i="3"/>
  <c r="T183" i="15"/>
  <c r="V182" i="15" a="1"/>
  <c r="V182" i="15" s="1"/>
  <c r="V182" i="3" s="1"/>
  <c r="W182" i="15" a="1"/>
  <c r="W182" i="15" s="1"/>
  <c r="W182" i="3" s="1"/>
  <c r="X182" i="15" a="1"/>
  <c r="X182" i="15" s="1"/>
  <c r="X182" i="3" s="1"/>
  <c r="U182" i="15"/>
  <c r="U182" i="3" s="1"/>
  <c r="T184" i="2"/>
  <c r="T185" i="12"/>
  <c r="X184" i="12" a="1"/>
  <c r="X184" i="12" s="1"/>
  <c r="X184" i="2" s="1"/>
  <c r="U184" i="12"/>
  <c r="U184" i="2" s="1"/>
  <c r="W184" i="12" a="1"/>
  <c r="W184" i="12" s="1"/>
  <c r="W184" i="2" s="1"/>
  <c r="V184" i="12" a="1"/>
  <c r="V184" i="12" s="1"/>
  <c r="V184" i="2" s="1"/>
  <c r="T182" i="1"/>
  <c r="T183" i="9"/>
  <c r="V182" i="9" a="1"/>
  <c r="V182" i="9" s="1"/>
  <c r="V182" i="1" s="1"/>
  <c r="X182" i="9" a="1"/>
  <c r="X182" i="9" s="1"/>
  <c r="X182" i="1" s="1"/>
  <c r="U182" i="9"/>
  <c r="U182" i="1" s="1"/>
  <c r="W182" i="9" a="1"/>
  <c r="W182" i="9" s="1"/>
  <c r="W182" i="1" s="1"/>
  <c r="T186" i="4" l="1"/>
  <c r="T187" i="18"/>
  <c r="W186" i="18" a="1"/>
  <c r="W186" i="18" s="1"/>
  <c r="W186" i="4" s="1"/>
  <c r="V186" i="18" a="1"/>
  <c r="V186" i="18" s="1"/>
  <c r="V186" i="4" s="1"/>
  <c r="X186" i="18" a="1"/>
  <c r="X186" i="18" s="1"/>
  <c r="X186" i="4" s="1"/>
  <c r="U186" i="18"/>
  <c r="U186" i="4" s="1"/>
  <c r="T183" i="3"/>
  <c r="T184" i="15"/>
  <c r="V183" i="15" a="1"/>
  <c r="V183" i="15" s="1"/>
  <c r="V183" i="3" s="1"/>
  <c r="W183" i="15" a="1"/>
  <c r="W183" i="15" s="1"/>
  <c r="W183" i="3" s="1"/>
  <c r="X183" i="15" a="1"/>
  <c r="X183" i="15" s="1"/>
  <c r="X183" i="3" s="1"/>
  <c r="U183" i="15"/>
  <c r="U183" i="3" s="1"/>
  <c r="T185" i="2"/>
  <c r="T186" i="12"/>
  <c r="X185" i="12" a="1"/>
  <c r="X185" i="12" s="1"/>
  <c r="X185" i="2" s="1"/>
  <c r="U185" i="12"/>
  <c r="U185" i="2" s="1"/>
  <c r="W185" i="12" a="1"/>
  <c r="W185" i="12" s="1"/>
  <c r="W185" i="2" s="1"/>
  <c r="V185" i="12" a="1"/>
  <c r="V185" i="12" s="1"/>
  <c r="V185" i="2" s="1"/>
  <c r="T183" i="1"/>
  <c r="T184" i="9"/>
  <c r="W183" i="9" a="1"/>
  <c r="W183" i="9" s="1"/>
  <c r="W183" i="1" s="1"/>
  <c r="X183" i="9" a="1"/>
  <c r="X183" i="9" s="1"/>
  <c r="X183" i="1" s="1"/>
  <c r="V183" i="9" a="1"/>
  <c r="V183" i="9" s="1"/>
  <c r="V183" i="1" s="1"/>
  <c r="U183" i="9"/>
  <c r="U183" i="1" s="1"/>
  <c r="T187" i="4" l="1"/>
  <c r="T188" i="18"/>
  <c r="W187" i="18" a="1"/>
  <c r="W187" i="18" s="1"/>
  <c r="W187" i="4" s="1"/>
  <c r="V187" i="18" a="1"/>
  <c r="V187" i="18" s="1"/>
  <c r="V187" i="4" s="1"/>
  <c r="U187" i="18"/>
  <c r="U187" i="4" s="1"/>
  <c r="X187" i="18" a="1"/>
  <c r="X187" i="18" s="1"/>
  <c r="X187" i="4" s="1"/>
  <c r="T184" i="3"/>
  <c r="T185" i="15"/>
  <c r="V184" i="15" a="1"/>
  <c r="V184" i="15" s="1"/>
  <c r="V184" i="3" s="1"/>
  <c r="W184" i="15" a="1"/>
  <c r="W184" i="15" s="1"/>
  <c r="W184" i="3" s="1"/>
  <c r="U184" i="15"/>
  <c r="U184" i="3" s="1"/>
  <c r="X184" i="15" a="1"/>
  <c r="X184" i="15" s="1"/>
  <c r="X184" i="3" s="1"/>
  <c r="T186" i="2"/>
  <c r="T187" i="12"/>
  <c r="X186" i="12" a="1"/>
  <c r="X186" i="12" s="1"/>
  <c r="X186" i="2" s="1"/>
  <c r="W186" i="12" a="1"/>
  <c r="W186" i="12" s="1"/>
  <c r="W186" i="2" s="1"/>
  <c r="U186" i="12"/>
  <c r="U186" i="2" s="1"/>
  <c r="V186" i="12" a="1"/>
  <c r="V186" i="12" s="1"/>
  <c r="V186" i="2" s="1"/>
  <c r="T184" i="1"/>
  <c r="T185" i="9"/>
  <c r="W184" i="9" a="1"/>
  <c r="W184" i="9" s="1"/>
  <c r="W184" i="1" s="1"/>
  <c r="X184" i="9" a="1"/>
  <c r="X184" i="9" s="1"/>
  <c r="X184" i="1" s="1"/>
  <c r="V184" i="9" a="1"/>
  <c r="V184" i="9" s="1"/>
  <c r="V184" i="1" s="1"/>
  <c r="U184" i="9"/>
  <c r="U184" i="1" s="1"/>
  <c r="T188" i="4" l="1"/>
  <c r="T189" i="18"/>
  <c r="W188" i="18" a="1"/>
  <c r="W188" i="18" s="1"/>
  <c r="W188" i="4" s="1"/>
  <c r="V188" i="18" a="1"/>
  <c r="V188" i="18" s="1"/>
  <c r="V188" i="4" s="1"/>
  <c r="U188" i="18"/>
  <c r="U188" i="4" s="1"/>
  <c r="X188" i="18" a="1"/>
  <c r="X188" i="18" s="1"/>
  <c r="X188" i="4" s="1"/>
  <c r="T185" i="3"/>
  <c r="T186" i="15"/>
  <c r="W185" i="15" a="1"/>
  <c r="W185" i="15" s="1"/>
  <c r="W185" i="3" s="1"/>
  <c r="V185" i="15" a="1"/>
  <c r="V185" i="15" s="1"/>
  <c r="V185" i="3" s="1"/>
  <c r="U185" i="15"/>
  <c r="U185" i="3" s="1"/>
  <c r="X185" i="15" a="1"/>
  <c r="X185" i="15" s="1"/>
  <c r="X185" i="3" s="1"/>
  <c r="T187" i="2"/>
  <c r="T188" i="12"/>
  <c r="X187" i="12" a="1"/>
  <c r="X187" i="12" s="1"/>
  <c r="X187" i="2" s="1"/>
  <c r="V187" i="12" a="1"/>
  <c r="V187" i="12" s="1"/>
  <c r="V187" i="2" s="1"/>
  <c r="U187" i="12"/>
  <c r="U187" i="2" s="1"/>
  <c r="W187" i="12" a="1"/>
  <c r="W187" i="12" s="1"/>
  <c r="W187" i="2" s="1"/>
  <c r="T185" i="1"/>
  <c r="T186" i="9"/>
  <c r="X185" i="9" a="1"/>
  <c r="X185" i="9" s="1"/>
  <c r="X185" i="1" s="1"/>
  <c r="V185" i="9" a="1"/>
  <c r="V185" i="9" s="1"/>
  <c r="V185" i="1" s="1"/>
  <c r="W185" i="9" a="1"/>
  <c r="W185" i="9" s="1"/>
  <c r="W185" i="1" s="1"/>
  <c r="U185" i="9"/>
  <c r="U185" i="1" s="1"/>
  <c r="T189" i="4" l="1"/>
  <c r="T190" i="18"/>
  <c r="W189" i="18" a="1"/>
  <c r="W189" i="18" s="1"/>
  <c r="W189" i="4" s="1"/>
  <c r="V189" i="18" a="1"/>
  <c r="V189" i="18" s="1"/>
  <c r="V189" i="4" s="1"/>
  <c r="X189" i="18" a="1"/>
  <c r="X189" i="18" s="1"/>
  <c r="X189" i="4" s="1"/>
  <c r="U189" i="18"/>
  <c r="U189" i="4" s="1"/>
  <c r="T186" i="3"/>
  <c r="T187" i="15"/>
  <c r="W186" i="15" a="1"/>
  <c r="W186" i="15" s="1"/>
  <c r="W186" i="3" s="1"/>
  <c r="V186" i="15" a="1"/>
  <c r="V186" i="15" s="1"/>
  <c r="V186" i="3" s="1"/>
  <c r="U186" i="15"/>
  <c r="U186" i="3" s="1"/>
  <c r="X186" i="15" a="1"/>
  <c r="X186" i="15" s="1"/>
  <c r="X186" i="3" s="1"/>
  <c r="T188" i="2"/>
  <c r="T189" i="12"/>
  <c r="X188" i="12" a="1"/>
  <c r="X188" i="12" s="1"/>
  <c r="X188" i="2" s="1"/>
  <c r="U188" i="12"/>
  <c r="U188" i="2" s="1"/>
  <c r="V188" i="12" a="1"/>
  <c r="V188" i="12" s="1"/>
  <c r="V188" i="2" s="1"/>
  <c r="W188" i="12" a="1"/>
  <c r="W188" i="12" s="1"/>
  <c r="W188" i="2" s="1"/>
  <c r="T186" i="1"/>
  <c r="T187" i="9"/>
  <c r="X186" i="9" a="1"/>
  <c r="X186" i="9" s="1"/>
  <c r="X186" i="1" s="1"/>
  <c r="V186" i="9" a="1"/>
  <c r="V186" i="9" s="1"/>
  <c r="V186" i="1" s="1"/>
  <c r="W186" i="9" a="1"/>
  <c r="W186" i="9" s="1"/>
  <c r="W186" i="1" s="1"/>
  <c r="U186" i="9"/>
  <c r="U186" i="1" s="1"/>
  <c r="T190" i="4" l="1"/>
  <c r="T191" i="18"/>
  <c r="W190" i="18" a="1"/>
  <c r="W190" i="18" s="1"/>
  <c r="W190" i="4" s="1"/>
  <c r="V190" i="18" a="1"/>
  <c r="V190" i="18" s="1"/>
  <c r="V190" i="4" s="1"/>
  <c r="X190" i="18" a="1"/>
  <c r="X190" i="18" s="1"/>
  <c r="X190" i="4" s="1"/>
  <c r="U190" i="18"/>
  <c r="U190" i="4" s="1"/>
  <c r="T187" i="3"/>
  <c r="T188" i="15"/>
  <c r="V187" i="15" a="1"/>
  <c r="V187" i="15" s="1"/>
  <c r="V187" i="3" s="1"/>
  <c r="W187" i="15" a="1"/>
  <c r="W187" i="15" s="1"/>
  <c r="W187" i="3" s="1"/>
  <c r="U187" i="15"/>
  <c r="U187" i="3" s="1"/>
  <c r="X187" i="15" a="1"/>
  <c r="X187" i="15" s="1"/>
  <c r="X187" i="3" s="1"/>
  <c r="T189" i="2"/>
  <c r="T190" i="12"/>
  <c r="X189" i="12" a="1"/>
  <c r="X189" i="12" s="1"/>
  <c r="X189" i="2" s="1"/>
  <c r="W189" i="12" a="1"/>
  <c r="W189" i="12" s="1"/>
  <c r="W189" i="2" s="1"/>
  <c r="U189" i="12"/>
  <c r="U189" i="2" s="1"/>
  <c r="V189" i="12" a="1"/>
  <c r="V189" i="12" s="1"/>
  <c r="V189" i="2" s="1"/>
  <c r="T187" i="1"/>
  <c r="T188" i="9"/>
  <c r="V187" i="9" a="1"/>
  <c r="V187" i="9" s="1"/>
  <c r="V187" i="1" s="1"/>
  <c r="X187" i="9" a="1"/>
  <c r="X187" i="9" s="1"/>
  <c r="X187" i="1" s="1"/>
  <c r="W187" i="9" a="1"/>
  <c r="W187" i="9" s="1"/>
  <c r="W187" i="1" s="1"/>
  <c r="U187" i="9"/>
  <c r="U187" i="1" s="1"/>
  <c r="T191" i="4" l="1"/>
  <c r="T192" i="18"/>
  <c r="V191" i="18" a="1"/>
  <c r="V191" i="18" s="1"/>
  <c r="V191" i="4" s="1"/>
  <c r="W191" i="18" a="1"/>
  <c r="W191" i="18" s="1"/>
  <c r="W191" i="4" s="1"/>
  <c r="X191" i="18" a="1"/>
  <c r="X191" i="18" s="1"/>
  <c r="X191" i="4" s="1"/>
  <c r="U191" i="18"/>
  <c r="U191" i="4" s="1"/>
  <c r="T188" i="3"/>
  <c r="T189" i="15"/>
  <c r="W188" i="15" a="1"/>
  <c r="W188" i="15" s="1"/>
  <c r="W188" i="3" s="1"/>
  <c r="V188" i="15" a="1"/>
  <c r="V188" i="15" s="1"/>
  <c r="V188" i="3" s="1"/>
  <c r="U188" i="15"/>
  <c r="U188" i="3" s="1"/>
  <c r="X188" i="15" a="1"/>
  <c r="X188" i="15" s="1"/>
  <c r="X188" i="3" s="1"/>
  <c r="T190" i="2"/>
  <c r="T191" i="12"/>
  <c r="X190" i="12" a="1"/>
  <c r="X190" i="12" s="1"/>
  <c r="X190" i="2" s="1"/>
  <c r="U190" i="12"/>
  <c r="U190" i="2" s="1"/>
  <c r="W190" i="12" a="1"/>
  <c r="W190" i="12" s="1"/>
  <c r="W190" i="2" s="1"/>
  <c r="V190" i="12" a="1"/>
  <c r="V190" i="12" s="1"/>
  <c r="V190" i="2" s="1"/>
  <c r="T188" i="1"/>
  <c r="T189" i="9"/>
  <c r="V188" i="9" a="1"/>
  <c r="V188" i="9" s="1"/>
  <c r="V188" i="1" s="1"/>
  <c r="X188" i="9" a="1"/>
  <c r="X188" i="9" s="1"/>
  <c r="X188" i="1" s="1"/>
  <c r="W188" i="9" a="1"/>
  <c r="W188" i="9" s="1"/>
  <c r="W188" i="1" s="1"/>
  <c r="U188" i="9"/>
  <c r="U188" i="1" s="1"/>
  <c r="T192" i="4" l="1"/>
  <c r="T193" i="18"/>
  <c r="W192" i="18" a="1"/>
  <c r="W192" i="18" s="1"/>
  <c r="W192" i="4" s="1"/>
  <c r="V192" i="18" a="1"/>
  <c r="V192" i="18" s="1"/>
  <c r="V192" i="4" s="1"/>
  <c r="U192" i="18"/>
  <c r="U192" i="4" s="1"/>
  <c r="X192" i="18" a="1"/>
  <c r="X192" i="18" s="1"/>
  <c r="X192" i="4" s="1"/>
  <c r="T189" i="3"/>
  <c r="T190" i="15"/>
  <c r="V189" i="15" a="1"/>
  <c r="V189" i="15" s="1"/>
  <c r="V189" i="3" s="1"/>
  <c r="W189" i="15" a="1"/>
  <c r="W189" i="15" s="1"/>
  <c r="W189" i="3" s="1"/>
  <c r="U189" i="15"/>
  <c r="U189" i="3" s="1"/>
  <c r="X189" i="15" a="1"/>
  <c r="X189" i="15" s="1"/>
  <c r="X189" i="3" s="1"/>
  <c r="T191" i="2"/>
  <c r="T192" i="12"/>
  <c r="X191" i="12" a="1"/>
  <c r="X191" i="12" s="1"/>
  <c r="X191" i="2" s="1"/>
  <c r="U191" i="12"/>
  <c r="U191" i="2" s="1"/>
  <c r="W191" i="12" a="1"/>
  <c r="W191" i="12" s="1"/>
  <c r="W191" i="2" s="1"/>
  <c r="V191" i="12" a="1"/>
  <c r="V191" i="12" s="1"/>
  <c r="V191" i="2" s="1"/>
  <c r="T189" i="1"/>
  <c r="T190" i="9"/>
  <c r="X189" i="9" a="1"/>
  <c r="X189" i="9" s="1"/>
  <c r="X189" i="1" s="1"/>
  <c r="V189" i="9" a="1"/>
  <c r="V189" i="9" s="1"/>
  <c r="V189" i="1" s="1"/>
  <c r="W189" i="9" a="1"/>
  <c r="W189" i="9" s="1"/>
  <c r="W189" i="1" s="1"/>
  <c r="U189" i="9"/>
  <c r="U189" i="1" s="1"/>
  <c r="T193" i="4" l="1"/>
  <c r="T194" i="18"/>
  <c r="W193" i="18" a="1"/>
  <c r="W193" i="18" s="1"/>
  <c r="W193" i="4" s="1"/>
  <c r="V193" i="18" a="1"/>
  <c r="V193" i="18" s="1"/>
  <c r="V193" i="4" s="1"/>
  <c r="X193" i="18" a="1"/>
  <c r="X193" i="18" s="1"/>
  <c r="X193" i="4" s="1"/>
  <c r="U193" i="18"/>
  <c r="U193" i="4" s="1"/>
  <c r="T190" i="3"/>
  <c r="T191" i="15"/>
  <c r="V190" i="15" a="1"/>
  <c r="V190" i="15" s="1"/>
  <c r="V190" i="3" s="1"/>
  <c r="W190" i="15" a="1"/>
  <c r="W190" i="15" s="1"/>
  <c r="W190" i="3" s="1"/>
  <c r="U190" i="15"/>
  <c r="U190" i="3" s="1"/>
  <c r="X190" i="15" a="1"/>
  <c r="X190" i="15" s="1"/>
  <c r="X190" i="3" s="1"/>
  <c r="T192" i="2"/>
  <c r="T193" i="12"/>
  <c r="X192" i="12" a="1"/>
  <c r="X192" i="12" s="1"/>
  <c r="X192" i="2" s="1"/>
  <c r="U192" i="12"/>
  <c r="U192" i="2" s="1"/>
  <c r="W192" i="12" a="1"/>
  <c r="W192" i="12" s="1"/>
  <c r="W192" i="2" s="1"/>
  <c r="V192" i="12" a="1"/>
  <c r="V192" i="12" s="1"/>
  <c r="V192" i="2" s="1"/>
  <c r="T190" i="1"/>
  <c r="T191" i="9"/>
  <c r="V190" i="9" a="1"/>
  <c r="V190" i="9" s="1"/>
  <c r="V190" i="1" s="1"/>
  <c r="X190" i="9" a="1"/>
  <c r="X190" i="9" s="1"/>
  <c r="X190" i="1" s="1"/>
  <c r="W190" i="9" a="1"/>
  <c r="W190" i="9" s="1"/>
  <c r="W190" i="1" s="1"/>
  <c r="U190" i="9"/>
  <c r="U190" i="1" s="1"/>
  <c r="T194" i="4" l="1"/>
  <c r="T195" i="18"/>
  <c r="W194" i="18" a="1"/>
  <c r="W194" i="18" s="1"/>
  <c r="W194" i="4" s="1"/>
  <c r="V194" i="18" a="1"/>
  <c r="V194" i="18" s="1"/>
  <c r="V194" i="4" s="1"/>
  <c r="X194" i="18" a="1"/>
  <c r="X194" i="18" s="1"/>
  <c r="X194" i="4" s="1"/>
  <c r="U194" i="18"/>
  <c r="U194" i="4" s="1"/>
  <c r="T191" i="3"/>
  <c r="T192" i="15"/>
  <c r="W191" i="15" a="1"/>
  <c r="W191" i="15" s="1"/>
  <c r="W191" i="3" s="1"/>
  <c r="V191" i="15" a="1"/>
  <c r="V191" i="15" s="1"/>
  <c r="V191" i="3" s="1"/>
  <c r="X191" i="15" a="1"/>
  <c r="X191" i="15" s="1"/>
  <c r="X191" i="3" s="1"/>
  <c r="U191" i="15"/>
  <c r="U191" i="3" s="1"/>
  <c r="T193" i="2"/>
  <c r="T194" i="12"/>
  <c r="X193" i="12" a="1"/>
  <c r="X193" i="12" s="1"/>
  <c r="X193" i="2" s="1"/>
  <c r="V193" i="12" a="1"/>
  <c r="V193" i="12" s="1"/>
  <c r="V193" i="2" s="1"/>
  <c r="W193" i="12" a="1"/>
  <c r="W193" i="12" s="1"/>
  <c r="W193" i="2" s="1"/>
  <c r="U193" i="12"/>
  <c r="U193" i="2" s="1"/>
  <c r="T191" i="1"/>
  <c r="T192" i="9"/>
  <c r="V191" i="9" a="1"/>
  <c r="V191" i="9" s="1"/>
  <c r="V191" i="1" s="1"/>
  <c r="X191" i="9" a="1"/>
  <c r="X191" i="9" s="1"/>
  <c r="X191" i="1" s="1"/>
  <c r="U191" i="9"/>
  <c r="U191" i="1" s="1"/>
  <c r="W191" i="9" a="1"/>
  <c r="W191" i="9" s="1"/>
  <c r="W191" i="1" s="1"/>
  <c r="T195" i="4" l="1"/>
  <c r="T196" i="18"/>
  <c r="W195" i="18" a="1"/>
  <c r="W195" i="18" s="1"/>
  <c r="W195" i="4" s="1"/>
  <c r="V195" i="18" a="1"/>
  <c r="V195" i="18" s="1"/>
  <c r="V195" i="4" s="1"/>
  <c r="U195" i="18"/>
  <c r="U195" i="4" s="1"/>
  <c r="X195" i="18" a="1"/>
  <c r="X195" i="18" s="1"/>
  <c r="X195" i="4" s="1"/>
  <c r="T192" i="3"/>
  <c r="T193" i="15"/>
  <c r="V192" i="15" a="1"/>
  <c r="V192" i="15" s="1"/>
  <c r="V192" i="3" s="1"/>
  <c r="W192" i="15" a="1"/>
  <c r="W192" i="15" s="1"/>
  <c r="W192" i="3" s="1"/>
  <c r="U192" i="15"/>
  <c r="U192" i="3" s="1"/>
  <c r="X192" i="15" a="1"/>
  <c r="X192" i="15" s="1"/>
  <c r="X192" i="3" s="1"/>
  <c r="T194" i="2"/>
  <c r="T195" i="12"/>
  <c r="X194" i="12" a="1"/>
  <c r="X194" i="12" s="1"/>
  <c r="X194" i="2" s="1"/>
  <c r="U194" i="12"/>
  <c r="U194" i="2" s="1"/>
  <c r="W194" i="12" a="1"/>
  <c r="W194" i="12" s="1"/>
  <c r="W194" i="2" s="1"/>
  <c r="V194" i="12" a="1"/>
  <c r="V194" i="12" s="1"/>
  <c r="V194" i="2" s="1"/>
  <c r="T192" i="1"/>
  <c r="T193" i="9"/>
  <c r="X192" i="9" a="1"/>
  <c r="X192" i="9" s="1"/>
  <c r="X192" i="1" s="1"/>
  <c r="V192" i="9" a="1"/>
  <c r="V192" i="9" s="1"/>
  <c r="V192" i="1" s="1"/>
  <c r="W192" i="9" a="1"/>
  <c r="W192" i="9" s="1"/>
  <c r="W192" i="1" s="1"/>
  <c r="U192" i="9"/>
  <c r="U192" i="1" s="1"/>
  <c r="T196" i="4" l="1"/>
  <c r="W196" i="18" a="1"/>
  <c r="W196" i="18" s="1"/>
  <c r="W196" i="4" s="1"/>
  <c r="V196" i="18" a="1"/>
  <c r="V196" i="18" s="1"/>
  <c r="V196" i="4" s="1"/>
  <c r="X196" i="18" a="1"/>
  <c r="X196" i="18" s="1"/>
  <c r="X196" i="4" s="1"/>
  <c r="U196" i="18"/>
  <c r="U196" i="4" s="1"/>
  <c r="T193" i="3"/>
  <c r="T194" i="15"/>
  <c r="W193" i="15" a="1"/>
  <c r="W193" i="15" s="1"/>
  <c r="W193" i="3" s="1"/>
  <c r="V193" i="15" a="1"/>
  <c r="V193" i="15" s="1"/>
  <c r="V193" i="3" s="1"/>
  <c r="U193" i="15"/>
  <c r="U193" i="3" s="1"/>
  <c r="X193" i="15" a="1"/>
  <c r="X193" i="15" s="1"/>
  <c r="X193" i="3" s="1"/>
  <c r="T195" i="2"/>
  <c r="T196" i="12"/>
  <c r="X195" i="12" a="1"/>
  <c r="X195" i="12" s="1"/>
  <c r="X195" i="2" s="1"/>
  <c r="U195" i="12"/>
  <c r="U195" i="2" s="1"/>
  <c r="V195" i="12" a="1"/>
  <c r="V195" i="12" s="1"/>
  <c r="V195" i="2" s="1"/>
  <c r="W195" i="12" a="1"/>
  <c r="W195" i="12" s="1"/>
  <c r="W195" i="2" s="1"/>
  <c r="T193" i="1"/>
  <c r="T194" i="9"/>
  <c r="V193" i="9" a="1"/>
  <c r="V193" i="9" s="1"/>
  <c r="V193" i="1" s="1"/>
  <c r="W193" i="9" a="1"/>
  <c r="W193" i="9" s="1"/>
  <c r="W193" i="1" s="1"/>
  <c r="X193" i="9" a="1"/>
  <c r="X193" i="9" s="1"/>
  <c r="X193" i="1" s="1"/>
  <c r="U193" i="9"/>
  <c r="U193" i="1" s="1"/>
  <c r="T194" i="3" l="1"/>
  <c r="T195" i="15"/>
  <c r="V194" i="15" a="1"/>
  <c r="V194" i="15" s="1"/>
  <c r="V194" i="3" s="1"/>
  <c r="W194" i="15" a="1"/>
  <c r="W194" i="15" s="1"/>
  <c r="W194" i="3" s="1"/>
  <c r="U194" i="15"/>
  <c r="U194" i="3" s="1"/>
  <c r="X194" i="15" a="1"/>
  <c r="X194" i="15" s="1"/>
  <c r="X194" i="3" s="1"/>
  <c r="T196" i="2"/>
  <c r="X196" i="12" a="1"/>
  <c r="X196" i="12" s="1"/>
  <c r="X196" i="2" s="1"/>
  <c r="U196" i="12"/>
  <c r="U196" i="2" s="1"/>
  <c r="W196" i="12" a="1"/>
  <c r="W196" i="12" s="1"/>
  <c r="W196" i="2" s="1"/>
  <c r="V196" i="12" a="1"/>
  <c r="V196" i="12" s="1"/>
  <c r="V196" i="2" s="1"/>
  <c r="T194" i="1"/>
  <c r="T195" i="9"/>
  <c r="V194" i="9" a="1"/>
  <c r="V194" i="9" s="1"/>
  <c r="V194" i="1" s="1"/>
  <c r="X194" i="9" a="1"/>
  <c r="X194" i="9" s="1"/>
  <c r="X194" i="1" s="1"/>
  <c r="W194" i="9" a="1"/>
  <c r="W194" i="9" s="1"/>
  <c r="W194" i="1" s="1"/>
  <c r="U194" i="9"/>
  <c r="U194" i="1" s="1"/>
  <c r="T195" i="3" l="1"/>
  <c r="T196" i="15"/>
  <c r="V195" i="15" a="1"/>
  <c r="V195" i="15" s="1"/>
  <c r="V195" i="3" s="1"/>
  <c r="W195" i="15" a="1"/>
  <c r="W195" i="15" s="1"/>
  <c r="W195" i="3" s="1"/>
  <c r="X195" i="15" a="1"/>
  <c r="X195" i="15" s="1"/>
  <c r="X195" i="3" s="1"/>
  <c r="U195" i="15"/>
  <c r="U195" i="3" s="1"/>
  <c r="T195" i="1"/>
  <c r="T196" i="9"/>
  <c r="X195" i="9" a="1"/>
  <c r="X195" i="9" s="1"/>
  <c r="X195" i="1" s="1"/>
  <c r="V195" i="9" a="1"/>
  <c r="V195" i="9" s="1"/>
  <c r="V195" i="1" s="1"/>
  <c r="U195" i="9"/>
  <c r="U195" i="1" s="1"/>
  <c r="W195" i="9" a="1"/>
  <c r="W195" i="9" s="1"/>
  <c r="W195" i="1" s="1"/>
  <c r="T196" i="3" l="1"/>
  <c r="V196" i="15" a="1"/>
  <c r="V196" i="15" s="1"/>
  <c r="V196" i="3" s="1"/>
  <c r="W196" i="15" a="1"/>
  <c r="W196" i="15" s="1"/>
  <c r="W196" i="3" s="1"/>
  <c r="U196" i="15"/>
  <c r="U196" i="3" s="1"/>
  <c r="X196" i="15" a="1"/>
  <c r="X196" i="15" s="1"/>
  <c r="X196" i="3" s="1"/>
  <c r="T196" i="1"/>
  <c r="V196" i="9" a="1"/>
  <c r="V196" i="9" s="1"/>
  <c r="V196" i="1" s="1"/>
  <c r="X196" i="9" a="1"/>
  <c r="X196" i="9" s="1"/>
  <c r="X196" i="1" s="1"/>
  <c r="W196" i="9" a="1"/>
  <c r="W196" i="9" s="1"/>
  <c r="W196" i="1" s="1"/>
  <c r="U196" i="9"/>
  <c r="U19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6A3DA5FA-4AB7-2242-999D-E46AFE1BF935}">
      <text>
        <r>
          <rPr>
            <sz val="10"/>
            <color rgb="FF000000"/>
            <rFont val="Tahoma"/>
            <family val="2"/>
          </rPr>
          <t>CONFIDENCE.NORM() or CONFIDENCE.T()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71EC6168-162D-F240-A728-A200B9B89CBE}">
      <text>
        <r>
          <rPr>
            <sz val="10"/>
            <color rgb="FF000000"/>
            <rFont val="Tahoma"/>
            <family val="2"/>
          </rPr>
          <t>CONFIDENCE.NORM() or CONFIDENCE.T()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S1" authorId="0" shapeId="0" xr:uid="{9E8FD85D-A5BD-F146-9771-3C44F5FBD235}">
      <text>
        <r>
          <rPr>
            <sz val="10"/>
            <color rgb="FF000000"/>
            <rFont val="Tahoma"/>
            <family val="2"/>
          </rPr>
          <t>Education is not preparation for life; education is life itself. — John Dewey</t>
        </r>
      </text>
    </comment>
    <comment ref="N28" authorId="0" shapeId="0" xr:uid="{F5EF54AE-2C97-4942-AF80-F71021D76EE0}">
      <text>
        <r>
          <rPr>
            <sz val="10"/>
            <color rgb="FF000000"/>
            <rFont val="Tahoma"/>
            <family val="2"/>
          </rPr>
          <t>CONFIDENCE.NORM() or CONFIDENCE.T()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A5E34BF9-AFB4-BF4F-B26E-A427AB03861E}">
      <text>
        <r>
          <rPr>
            <sz val="10"/>
            <color rgb="FF000000"/>
            <rFont val="Tahoma"/>
            <family val="2"/>
          </rPr>
          <t>CONFIDENCE.NORM() or CONFIDENCE.T()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25466F2A-E823-7F47-8C50-CE9239A4ED30}">
      <text>
        <r>
          <rPr>
            <sz val="10"/>
            <color rgb="FF000000"/>
            <rFont val="Tahoma"/>
            <family val="2"/>
          </rPr>
          <t>CONFIDENCE.NORM() or CONFIDENCE.T()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26DE1828-C513-5F41-B142-09D13E1EA1AA}">
      <text>
        <r>
          <rPr>
            <sz val="10"/>
            <color rgb="FF000000"/>
            <rFont val="Tahoma"/>
            <family val="2"/>
          </rPr>
          <t>CONFIDENCE.NORM() or CONFIDENCE.T()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S1" authorId="0" shapeId="0" xr:uid="{418E67BD-1CB9-5540-A280-D3A84E888865}">
      <text>
        <r>
          <rPr>
            <sz val="10"/>
            <color rgb="FF000000"/>
            <rFont val="Tahoma"/>
            <family val="2"/>
          </rPr>
          <t>Education is not preparation for life; education is life itself. — John Dewey</t>
        </r>
      </text>
    </comment>
    <comment ref="N28" authorId="0" shapeId="0" xr:uid="{E29142BF-1EA1-DF4F-86AC-1164F4558C6C}">
      <text>
        <r>
          <rPr>
            <sz val="10"/>
            <color rgb="FF000000"/>
            <rFont val="Tahoma"/>
            <family val="2"/>
          </rPr>
          <t>CONFIDENCE.NORM() or CONFIDENCE.T()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58BE3511-110C-4B44-A8C2-A814235B6702}">
      <text>
        <r>
          <rPr>
            <sz val="10"/>
            <color rgb="FF000000"/>
            <rFont val="Tahoma"/>
            <family val="2"/>
          </rPr>
          <t>CONFIDENCE.NORM() or CONFIDENCE.T()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S1" authorId="0" shapeId="0" xr:uid="{607975CB-7FBF-9848-ABAD-E009D3E119AA}">
      <text>
        <r>
          <rPr>
            <sz val="10"/>
            <color rgb="FF000000"/>
            <rFont val="Tahoma"/>
            <family val="2"/>
          </rPr>
          <t>Courage doesn’t always roar. Sometimes courage is the quiet voice at the end of the day saying ‘I will try again tomorrow’. – Mary Anne Radmacher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16118C2E-681E-7C41-9E97-D149A41A98EB}">
      <text>
        <r>
          <rPr>
            <sz val="10"/>
            <color rgb="FF000000"/>
            <rFont val="Tahoma"/>
            <family val="2"/>
          </rPr>
          <t>CONFIDENCE.NORM() or CONFIDENCE.T()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S1" authorId="0" shapeId="0" xr:uid="{67F73281-551A-674D-A469-93F55AFCD617}">
      <text>
        <r>
          <rPr>
            <sz val="10"/>
            <color rgb="FF000000"/>
            <rFont val="Tahoma"/>
            <family val="2"/>
          </rPr>
          <t>Before you quit, try!</t>
        </r>
      </text>
    </comment>
    <comment ref="N28" authorId="0" shapeId="0" xr:uid="{74D7AD34-3C2A-B14D-9F7F-92B6B0572169}">
      <text>
        <r>
          <rPr>
            <sz val="10"/>
            <color rgb="FF000000"/>
            <rFont val="Tahoma"/>
            <family val="2"/>
          </rPr>
          <t>CONFIDENCE.NORM() or CONFIDENCE.T()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F5B5C783-EA94-E043-AAF0-2BFEA3E21D89}">
      <text>
        <r>
          <rPr>
            <sz val="10"/>
            <color rgb="FF000000"/>
            <rFont val="Tahoma"/>
            <family val="2"/>
          </rPr>
          <t>CONFIDENCE.NORM() or CONFIDENCE.T()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0EFCA470-8BF3-394F-BC06-BB77B7534796}">
      <text>
        <r>
          <rPr>
            <sz val="10"/>
            <color rgb="FF000000"/>
            <rFont val="Tahoma"/>
            <family val="2"/>
          </rPr>
          <t>CONFIDENCE.NORM() or CONFIDENCE.T()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C395A73B-22C1-8742-AC67-A6E8B177170B}">
      <text>
        <r>
          <rPr>
            <sz val="10"/>
            <color rgb="FF000000"/>
            <rFont val="Tahoma"/>
            <family val="2"/>
          </rPr>
          <t>CONFIDENCE.NORM() or CONFIDENCE.T()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S1" authorId="0" shapeId="0" xr:uid="{24342ED8-F09F-874C-B153-B7BC8C59CF31}">
      <text>
        <r>
          <rPr>
            <sz val="10"/>
            <color rgb="FF000000"/>
            <rFont val="Tahoma"/>
            <family val="2"/>
          </rPr>
          <t>How wonderful it is that nobody need wait a single moment before starting to improve the world. – Anne Frank</t>
        </r>
      </text>
    </comment>
    <comment ref="N28" authorId="0" shapeId="0" xr:uid="{AEB12616-DF4F-0240-8F10-E70FEB865095}">
      <text>
        <r>
          <rPr>
            <sz val="10"/>
            <color rgb="FF000000"/>
            <rFont val="Tahoma"/>
            <family val="2"/>
          </rPr>
          <t>CONFIDENCE.NORM() or CONFIDENCE.T()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D1DEA8ED-FB2F-6A4C-9704-56E772FF0D84}">
      <text>
        <r>
          <rPr>
            <sz val="10"/>
            <color rgb="FF000000"/>
            <rFont val="Tahoma"/>
            <family val="2"/>
          </rPr>
          <t>CONFIDENCE.NORM() or CONFIDENCE.T()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Frost, Raymond</author>
  </authors>
  <commentList>
    <comment ref="N28" authorId="0" shapeId="0" xr:uid="{75E12F1E-2CDE-D341-9423-F4B5F2358FBD}">
      <text>
        <r>
          <rPr>
            <sz val="10"/>
            <color rgb="FF000000"/>
            <rFont val="Tahoma"/>
            <family val="2"/>
          </rPr>
          <t>CONFIDENCE.NORM() or CONFIDENCE.T()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<sst xmlns="http://schemas.openxmlformats.org/spreadsheetml/2006/main" count="1647" uniqueCount="450">
  <si>
    <t>X</t>
  </si>
  <si>
    <t>Y</t>
  </si>
  <si>
    <t>Y graph</t>
  </si>
  <si>
    <t>symbol</t>
  </si>
  <si>
    <t>Snowville</t>
  </si>
  <si>
    <t>x</t>
  </si>
  <si>
    <t>standardized scale</t>
  </si>
  <si>
    <t xml:space="preserve">curve fill x, x̅ </t>
  </si>
  <si>
    <t>empirical rule</t>
  </si>
  <si>
    <t>cumm. %</t>
  </si>
  <si>
    <r>
      <t>raw scale</t>
    </r>
    <r>
      <rPr>
        <i/>
        <vertAlign val="subscript"/>
        <sz val="10"/>
        <color theme="1"/>
        <rFont val="Calibri (Body)"/>
      </rPr>
      <t>1&amp;2</t>
    </r>
  </si>
  <si>
    <r>
      <t>stdev</t>
    </r>
    <r>
      <rPr>
        <i/>
        <vertAlign val="subscript"/>
        <sz val="10"/>
        <color theme="1"/>
        <rFont val="Calibri (Body)"/>
      </rPr>
      <t>1&amp;2</t>
    </r>
  </si>
  <si>
    <t>pt labels</t>
  </si>
  <si>
    <t>-pt probabilities</t>
  </si>
  <si>
    <t>shading</t>
  </si>
  <si>
    <t>-pt raw values</t>
  </si>
  <si>
    <t>μ</t>
  </si>
  <si>
    <t>μ0</t>
  </si>
  <si>
    <t>-pt standardized</t>
  </si>
  <si>
    <t>Advertised</t>
  </si>
  <si>
    <t>equations</t>
  </si>
  <si>
    <t>confidence interval</t>
  </si>
  <si>
    <t>Descriptive Stats</t>
  </si>
  <si>
    <r>
      <t>raw scale</t>
    </r>
    <r>
      <rPr>
        <i/>
        <vertAlign val="subscript"/>
        <sz val="10"/>
        <color theme="1"/>
        <rFont val="Calibri (Body)"/>
      </rPr>
      <t>3</t>
    </r>
  </si>
  <si>
    <t>n</t>
  </si>
  <si>
    <t>x̅</t>
  </si>
  <si>
    <r>
      <t>stdev</t>
    </r>
    <r>
      <rPr>
        <i/>
        <vertAlign val="subscript"/>
        <sz val="10"/>
        <color theme="1"/>
        <rFont val="Calibri (Body)"/>
      </rPr>
      <t>3</t>
    </r>
  </si>
  <si>
    <t>kudos!</t>
  </si>
  <si>
    <t>alpha</t>
  </si>
  <si>
    <t>s</t>
  </si>
  <si>
    <t># decimals raw</t>
  </si>
  <si>
    <t>Critical Values</t>
  </si>
  <si>
    <t>case</t>
  </si>
  <si>
    <t>SE = σ̂(x̅) = s/√n</t>
  </si>
  <si>
    <t>t score</t>
  </si>
  <si>
    <t>P(x̅)</t>
  </si>
  <si>
    <t>Distribution</t>
  </si>
  <si>
    <t>Comparison value</t>
  </si>
  <si>
    <t>hypothesized mean</t>
  </si>
  <si>
    <t>expected variability</t>
  </si>
  <si>
    <t>Margin of error</t>
  </si>
  <si>
    <r>
      <t>series</t>
    </r>
    <r>
      <rPr>
        <i/>
        <vertAlign val="subscript"/>
        <sz val="9"/>
        <color rgb="FFFF0000"/>
        <rFont val="Calibri (Body)"/>
      </rPr>
      <t>1</t>
    </r>
    <r>
      <rPr>
        <i/>
        <sz val="9"/>
        <color rgb="FFFF0000"/>
        <rFont val="Aptos Narrow"/>
        <family val="2"/>
        <scheme val="minor"/>
      </rPr>
      <t xml:space="preserve"> </t>
    </r>
  </si>
  <si>
    <t>T μ0</t>
  </si>
  <si>
    <t>critical value x̅</t>
  </si>
  <si>
    <t>two left</t>
  </si>
  <si>
    <r>
      <t>series</t>
    </r>
    <r>
      <rPr>
        <i/>
        <vertAlign val="subscript"/>
        <sz val="9"/>
        <color rgb="FFFF0000"/>
        <rFont val="Calibri (Body)"/>
      </rPr>
      <t>2</t>
    </r>
    <r>
      <rPr>
        <i/>
        <sz val="9"/>
        <color rgb="FFFF0000"/>
        <rFont val="Aptos Narrow"/>
        <family val="2"/>
        <scheme val="minor"/>
      </rPr>
      <t xml:space="preserve"> </t>
    </r>
  </si>
  <si>
    <t>two right</t>
  </si>
  <si>
    <t>Test Stat</t>
  </si>
  <si>
    <r>
      <t>series</t>
    </r>
    <r>
      <rPr>
        <i/>
        <vertAlign val="subscript"/>
        <sz val="9"/>
        <color theme="1"/>
        <rFont val="Calibri (Body)"/>
      </rPr>
      <t>3</t>
    </r>
    <r>
      <rPr>
        <i/>
        <sz val="9"/>
        <color theme="1"/>
        <rFont val="Aptos Narrow"/>
        <family val="2"/>
        <scheme val="minor"/>
      </rPr>
      <t xml:space="preserve"> </t>
    </r>
  </si>
  <si>
    <t>right</t>
  </si>
  <si>
    <t>Parlay for credit</t>
  </si>
  <si>
    <t>Type answers from the graph</t>
  </si>
  <si>
    <t>H0 (null hypothesis)</t>
  </si>
  <si>
    <t>“No real change.” The population mean μ is still equal to the historic or hypothesized value μ0. Any difference from μ0 in our sample mean x̅ is just due to sampling error.</t>
  </si>
  <si>
    <t>μSnowville =  μAdvertised</t>
  </si>
  <si>
    <t>Test statistic</t>
  </si>
  <si>
    <t>A standardized measure of how far x̅ is from μ0, in units of SE. It is the observed difference (x̅ - μ0) / expected variability (SE).</t>
  </si>
  <si>
    <t>Approximately what raw value is the lower cutoff for an acceptable x̅?</t>
  </si>
  <si>
    <t>Ha (alternative hypothesis)</t>
  </si>
  <si>
    <t>“There is a real change.” The population mean 
μ differs from the historic/hypothesized mean μ0. A sufficiently large or small x̅ would suggest that they are not equal.</t>
  </si>
  <si>
    <t>μSnowville ≠  μAdvertised</t>
  </si>
  <si>
    <t>Critical Value</t>
  </si>
  <si>
    <t>If the test statistic is beyond the critical value(s), that suggests x̅ is too extreme under H0. Reject H0 in that case.</t>
  </si>
  <si>
    <t>test stat  &gt;  CV+</t>
  </si>
  <si>
    <t>Approximately what raw value is the upper cutoff for an acceptable x̅?</t>
  </si>
  <si>
    <t>Standard Error (SE)</t>
  </si>
  <si>
    <t>Standard Error measures the expected variability (sampling error) of x̅ around μ0. It’s why we have a distribution!  SE is often estimated by dividing the standard deviation by √n.</t>
  </si>
  <si>
    <t>σ̂(x̅) = s/√n</t>
  </si>
  <si>
    <t>p-value</t>
  </si>
  <si>
    <t>The probability, assuming H0 is true, of observing an x̅ at least as far from μ0 as the one we got. If P(x̅) &lt; α, that indicates strong evidence that μ ≠ μ0.</t>
  </si>
  <si>
    <t>P(x̅ )  &lt;  α</t>
  </si>
  <si>
    <t>Approximately how much probability is in the acceptable range?</t>
  </si>
  <si>
    <t xml:space="preserve"> </t>
  </si>
  <si>
    <t>Conclusion</t>
  </si>
  <si>
    <t xml:space="preserve">If the test statistic and p-value indicate significance, we conclude x̅ is unlikely to come from a population with mean μ0. </t>
  </si>
  <si>
    <t>reject H0</t>
  </si>
  <si>
    <t>What is the size of one standard error (SE)?</t>
  </si>
  <si>
    <t>Implication</t>
  </si>
  <si>
    <t>If H0 is rejected, is x̅ greater or less than μ0. That tells us if the population mean μ is likely larger or smaller than μ0.</t>
  </si>
  <si>
    <t>μSnowville &gt;  μAdvertised</t>
  </si>
  <si>
    <t>What is the raw value at 2.98 standard errors?</t>
  </si>
  <si>
    <t>Admin Link</t>
  </si>
  <si>
    <t>X1</t>
  </si>
  <si>
    <t>X2</t>
  </si>
  <si>
    <t>X3</t>
  </si>
  <si>
    <t>Population</t>
  </si>
  <si>
    <t>Individual</t>
  </si>
  <si>
    <t>Y error bars on the X1, X2, X3 curves form the shading</t>
  </si>
  <si>
    <t>x axis</t>
  </si>
  <si>
    <t>Z or T</t>
  </si>
  <si>
    <t># std deviations</t>
  </si>
  <si>
    <t>Number of points</t>
  </si>
  <si>
    <t>Increment</t>
  </si>
  <si>
    <t>symbol reference</t>
  </si>
  <si>
    <t>Page Link</t>
  </si>
  <si>
    <t>r</t>
  </si>
  <si>
    <t>σ</t>
  </si>
  <si>
    <t>α</t>
  </si>
  <si>
    <t>⟵</t>
  </si>
  <si>
    <t xml:space="preserve"> ⟶</t>
  </si>
  <si>
    <t>↓</t>
  </si>
  <si>
    <t>Conversions</t>
  </si>
  <si>
    <t>⤷</t>
  </si>
  <si>
    <t>⤶</t>
  </si>
  <si>
    <t>≠</t>
  </si>
  <si>
    <t>≥</t>
  </si>
  <si>
    <t>≤</t>
  </si>
  <si>
    <t>animation title:</t>
  </si>
  <si>
    <t>=INDEX(P6:P18, MAX(IF(O6:O18="x", ROW(O6:O18)-ROW(O6)+1)))</t>
  </si>
  <si>
    <t>Graph Title</t>
  </si>
  <si>
    <t>regular title:</t>
  </si>
  <si>
    <t>=IF(L66="","",E74 &amp; G75 &amp;  G76)</t>
  </si>
  <si>
    <t>μ0 on the graph</t>
  </si>
  <si>
    <t>y</t>
  </si>
  <si>
    <t>label</t>
  </si>
  <si>
    <t>Equations</t>
  </si>
  <si>
    <t>show</t>
  </si>
  <si>
    <t>height</t>
  </si>
  <si>
    <t>left textbox</t>
  </si>
  <si>
    <t>right textbox</t>
  </si>
  <si>
    <t>x to P(x)
z = (x -μ) / σ
⟵ P(x) = P(z) = norm.s.dist(z, true)
⟶ P(x) = P(z) = 1-norm.s.dist(z, true)</t>
  </si>
  <si>
    <t>P(x) to x
⟵ z = norm.s.inv(P(x))
⟶ z = norm.s.inv(1-P(x))
x = zσ + μ</t>
  </si>
  <si>
    <t>Z</t>
  </si>
  <si>
    <t xml:space="preserve"> x̅ to P(x̅)
SE = σ(x̅) = σ/√n
z = (x̅ -μ) / σ(x̅)
⟵ P(x̅) = P(z) = norm.s.dist(z, true)
⟶ P(x̅) = P(z) = 1-norm.s.dist(z, true)</t>
  </si>
  <si>
    <t>P(x̅) to x̅
SE = σ(x̅) = σ/√n
⟵ z = norm.s.inv(P(x̅))
⟶ z = norm.s.inv(1-P(x̅))
 x̅ = z * σ(x̅) + μ</t>
  </si>
  <si>
    <t>T</t>
  </si>
  <si>
    <t xml:space="preserve"> x̅ to P(x̅)
SE = σ̂(x̅) = s/√n
t = (x̅ -μ) / σ̂(x̅)
⟵ P(x̅) = P(t) = t.dist(t, df, true)
⟶ P(x̅) = P(t) = t.dist.rt(t, df, true)</t>
  </si>
  <si>
    <t>P(x̅) to x̅
SE = σ̂(x̅) = s/√n
⟵ t = t.inv(P(x̅), df)
⟶ t = t.inv(1-P(x̅), df)
 x̅ = t * σ̂(x̅) + μ</t>
  </si>
  <si>
    <t>Kudos!</t>
  </si>
  <si>
    <t>random</t>
  </si>
  <si>
    <t>possible</t>
  </si>
  <si>
    <t>SLAY!</t>
  </si>
  <si>
    <t>LIT!</t>
  </si>
  <si>
    <t>CLUTCH!</t>
  </si>
  <si>
    <t>HYPE!</t>
  </si>
  <si>
    <t>WIN!</t>
  </si>
  <si>
    <t>FLEX!</t>
  </si>
  <si>
    <t>VIBE!</t>
  </si>
  <si>
    <t>SNAP!</t>
  </si>
  <si>
    <t>EPIC!</t>
  </si>
  <si>
    <t>YASS!</t>
  </si>
  <si>
    <t>DECISION BOUNDARIES</t>
  </si>
  <si>
    <t>sign</t>
  </si>
  <si>
    <t>arrow</t>
  </si>
  <si>
    <t>%</t>
  </si>
  <si>
    <t>X1 Label</t>
  </si>
  <si>
    <t>X2 Label</t>
  </si>
  <si>
    <t>OBSERVED VALUE</t>
  </si>
  <si>
    <t>X3 Label</t>
  </si>
  <si>
    <t>Standard normal axis &amp; Standard deviation bars</t>
  </si>
  <si>
    <t>Confidence Interval</t>
  </si>
  <si>
    <t>stdev</t>
  </si>
  <si>
    <t>stdev y</t>
  </si>
  <si>
    <t>stdev labels</t>
  </si>
  <si>
    <t>stdev bars</t>
  </si>
  <si>
    <t>standard score</t>
  </si>
  <si>
    <t>Empirical Rule</t>
  </si>
  <si>
    <t>emp rule</t>
  </si>
  <si>
    <t>emp rule y</t>
  </si>
  <si>
    <t>emp rule labels</t>
  </si>
  <si>
    <t>Cummulative Percent</t>
  </si>
  <si>
    <t>cumm prob</t>
  </si>
  <si>
    <t>cumm prob y</t>
  </si>
  <si>
    <t>cumm prob values</t>
  </si>
  <si>
    <t>cumm prob labels</t>
  </si>
  <si>
    <t>X1 raw axis</t>
  </si>
  <si>
    <t>X1 stdev axis</t>
  </si>
  <si>
    <t>X3 raw axis</t>
  </si>
  <si>
    <t>X3 stdev axis</t>
  </si>
  <si>
    <t>Batteries</t>
  </si>
  <si>
    <t>μBatteries =  μAdvertised</t>
  </si>
  <si>
    <t>In raw units what is the difference between μ0 and the sample mean?</t>
  </si>
  <si>
    <t>μBatteries &gt;  μAdvertised</t>
  </si>
  <si>
    <t>In raw units what is the difference between μ0 and the critical value?</t>
  </si>
  <si>
    <t>What is the raw value at 2.84 standard errors?</t>
  </si>
  <si>
    <t>Bestea</t>
  </si>
  <si>
    <t>μBestea =  μAdvertised</t>
  </si>
  <si>
    <t>μBestea ≠  μAdvertised</t>
  </si>
  <si>
    <t>μBestea &gt;  μAdvertised</t>
  </si>
  <si>
    <t>What is the raw value at 3.17 standard errors?</t>
  </si>
  <si>
    <t>SPSS Output</t>
  </si>
  <si>
    <t>CollegeStudents</t>
  </si>
  <si>
    <t>CDC</t>
  </si>
  <si>
    <t>μCollegeStudents =  μCDC</t>
  </si>
  <si>
    <t>μCollegeStudents ≠  μCDC</t>
  </si>
  <si>
    <t>μCollegeStudents &gt;  μCDC</t>
  </si>
  <si>
    <t>What is the raw value at 5.80 standard errors?</t>
  </si>
  <si>
    <t>Hypothesis Testing - Choosing the Appropriate Statistical Test</t>
  </si>
  <si>
    <t>The quality control department of a paperclip manufacturer periodically tests the quantity of their packages.  They want to verify that packages are being filled to the advertised quantity which is an average of 250 paper clips.  They take a sample of 30 boxes to determine if they are being over or under-filled.  They find that the 30 boxes have an average number of 251 paperclips with a standard deviation of 0.8.</t>
  </si>
  <si>
    <t xml:space="preserve">What test should they conduct? </t>
  </si>
  <si>
    <t>Answer</t>
  </si>
  <si>
    <t>What is the direction of the test?</t>
  </si>
  <si>
    <t>Two-tailed</t>
  </si>
  <si>
    <t>Answer Block</t>
  </si>
  <si>
    <t>Kroger knows that, historically, the average customer spends $52.53 on an in-store purchase with a standard deviation of $28.29.  Workers have noted that pick up orders tend to be more expensive. Kroger wants to test this observation using statistical analyses.  They take a sample of 100  pick up orders from the past 3 months and find that the average is $70.21 with a standard deviation of $24.56.</t>
  </si>
  <si>
    <t>One-tailed RIGHT</t>
  </si>
  <si>
    <t>An advertisement company is pitching a new print ad to one of their clients.   They know that the client's previous print ad received a rating of  6.4 (SD = 1.2) on a 9-point scale in consumer research.  They want to determine if the new ad is different from the previous ad.  They take a sample of 50 customers and have them rate how appealing the new print ad is on a 9 point scale . They observe a mean of 7.1.</t>
  </si>
  <si>
    <t>Ikea has modified one of their popular furniture pieces and they believe the assembly for the updated piece is faster.  Previously the average assembly was 63 minutes.  They recruit 20 workers and observe the amount of time it takes them to assemble the updated piece.  They find the average for the 20 workers is 55 minutes with a standard deviation of 10 minutes. Hint: faster means less time.</t>
  </si>
  <si>
    <t>One-tailed LEFT</t>
  </si>
  <si>
    <t>The CELL function returns</t>
  </si>
  <si>
    <t>Display</t>
  </si>
  <si>
    <t>,0</t>
  </si>
  <si>
    <t>comma format with 0 decimal places</t>
  </si>
  <si>
    <t>,0-</t>
  </si>
  <si>
    <t>comma format with 0 decimal places, negative numbers in red</t>
  </si>
  <si>
    <t>,1</t>
  </si>
  <si>
    <t>comma format with 1 decimal places</t>
  </si>
  <si>
    <t>,1-</t>
  </si>
  <si>
    <t>comma format with 1 decimal places, negative numbers in red</t>
  </si>
  <si>
    <t>,2</t>
  </si>
  <si>
    <t>comma format with 2 decimal places</t>
  </si>
  <si>
    <t>,2-</t>
  </si>
  <si>
    <t>comma format with 2 decimal places, negative numbers in red</t>
  </si>
  <si>
    <t>,3</t>
  </si>
  <si>
    <t>comma format with 3 decimal places</t>
  </si>
  <si>
    <t>,3-</t>
  </si>
  <si>
    <t>comma format with 3 decimal places, negative numbers in red</t>
  </si>
  <si>
    <t>,4</t>
  </si>
  <si>
    <t>comma format with 4 decimal places</t>
  </si>
  <si>
    <t>,4-</t>
  </si>
  <si>
    <t>comma format with 4 decimal places, negative numbers in red</t>
  </si>
  <si>
    <t>C0</t>
  </si>
  <si>
    <t>currency/accounting with 0 decimal places</t>
  </si>
  <si>
    <t>C0-</t>
  </si>
  <si>
    <t>currency/accounting with 0 decimal places, negative numbers in red</t>
  </si>
  <si>
    <t>C1</t>
  </si>
  <si>
    <t>currency/accounting with 1 decimal places</t>
  </si>
  <si>
    <t>C1-</t>
  </si>
  <si>
    <t>currency/accounting with 1 decimal places, negative numbers in red</t>
  </si>
  <si>
    <t>C2</t>
  </si>
  <si>
    <t>currency/accounting with 2 decimal places</t>
  </si>
  <si>
    <t>C2-</t>
  </si>
  <si>
    <t>currency/accounting with 2 decimal places, negative numbers in red</t>
  </si>
  <si>
    <t>C3</t>
  </si>
  <si>
    <t>currency/accounting with 3 decimal places</t>
  </si>
  <si>
    <t>C3-</t>
  </si>
  <si>
    <t>currency/accounting with 3 decimal places, negative numbers in red</t>
  </si>
  <si>
    <t>C4</t>
  </si>
  <si>
    <t>currency/accounting with 4 decimal places</t>
  </si>
  <si>
    <t>C4-</t>
  </si>
  <si>
    <t>currency/accounting with 4 decimal places, negative numbers in red</t>
  </si>
  <si>
    <t>D1</t>
  </si>
  <si>
    <t>long date</t>
  </si>
  <si>
    <t>D2</t>
  </si>
  <si>
    <t>day and month</t>
  </si>
  <si>
    <t>D3</t>
  </si>
  <si>
    <t>mmm-yy</t>
  </si>
  <si>
    <t>D4</t>
  </si>
  <si>
    <t>short date</t>
  </si>
  <si>
    <t>D5</t>
  </si>
  <si>
    <t>mm/dd</t>
  </si>
  <si>
    <t>D6</t>
  </si>
  <si>
    <t>h:mm:ss AM/PM</t>
  </si>
  <si>
    <t>D7</t>
  </si>
  <si>
    <t>h:mm AM/PM</t>
  </si>
  <si>
    <t>D8</t>
  </si>
  <si>
    <t>h:mm:ss</t>
  </si>
  <si>
    <t>D9</t>
  </si>
  <si>
    <t>h:mm</t>
  </si>
  <si>
    <t>F0</t>
  </si>
  <si>
    <t>number with 0 decimal places, do not use comma separator (,)</t>
  </si>
  <si>
    <t>F0-</t>
  </si>
  <si>
    <t>number with 0 decimal places, negative numbers in red, do not use comma separator (,)</t>
  </si>
  <si>
    <t>F1</t>
  </si>
  <si>
    <t>number with 1 decimal place, do not use comma separator (,)</t>
  </si>
  <si>
    <t>F1-</t>
  </si>
  <si>
    <t>number with 1 decimal place, negative numbers in red, do not use comma separator (,)</t>
  </si>
  <si>
    <t>F2</t>
  </si>
  <si>
    <t>number with 2 decimal places, do not use comma separator (,)</t>
  </si>
  <si>
    <t>F2-</t>
  </si>
  <si>
    <t>number with 2 decimal places, negative numbers in red, do not use comma separator (,)</t>
  </si>
  <si>
    <t>F3</t>
  </si>
  <si>
    <t>number with 3 decimal places, do not use comma separator (,)</t>
  </si>
  <si>
    <t>F3-</t>
  </si>
  <si>
    <t>number with 3 decimal places, negative numbers in red, do not use comma separator (,)</t>
  </si>
  <si>
    <t>F4</t>
  </si>
  <si>
    <t>number with 4 decimal places, do not use comma separator (,)</t>
  </si>
  <si>
    <t>F4-</t>
  </si>
  <si>
    <t>number with 4 decimal places, negative numbers in red, do not use comma separator (,)</t>
  </si>
  <si>
    <t>G</t>
  </si>
  <si>
    <t>general</t>
  </si>
  <si>
    <t>P0</t>
  </si>
  <si>
    <t>percent with 0 decimal places</t>
  </si>
  <si>
    <t>P1</t>
  </si>
  <si>
    <t>percent with 1 decimal place</t>
  </si>
  <si>
    <t>P2</t>
  </si>
  <si>
    <t>percent with 2 decimal places</t>
  </si>
  <si>
    <t>P3</t>
  </si>
  <si>
    <t>percent with 3 decimal places</t>
  </si>
  <si>
    <t>P4</t>
  </si>
  <si>
    <t>percent with 4 decimal places</t>
  </si>
  <si>
    <t>S0</t>
  </si>
  <si>
    <t>scientific with 0 decimal places</t>
  </si>
  <si>
    <t>S1</t>
  </si>
  <si>
    <t>scientific with 1 decimal places</t>
  </si>
  <si>
    <t>S2</t>
  </si>
  <si>
    <t>scientific with 2 decimal places</t>
  </si>
  <si>
    <t>S3</t>
  </si>
  <si>
    <t>scientific with 3 decimal places</t>
  </si>
  <si>
    <t>S4</t>
  </si>
  <si>
    <t>scientific with 4 decimal places</t>
  </si>
  <si>
    <t>Rand</t>
  </si>
  <si>
    <t>Code</t>
  </si>
  <si>
    <t>StuNAMsg</t>
  </si>
  <si>
    <t>PerfectMsg</t>
  </si>
  <si>
    <t>StuErrorMsg</t>
  </si>
  <si>
    <t>WrongTypeMsg</t>
  </si>
  <si>
    <t>MissingFormulaMsg</t>
  </si>
  <si>
    <t>ExternalRefsMsg</t>
  </si>
  <si>
    <t>HardCodeMsg</t>
  </si>
  <si>
    <t>HardQuoteMsg</t>
  </si>
  <si>
    <t>MissingAbsMsg</t>
  </si>
  <si>
    <t>FormatMsg</t>
  </si>
  <si>
    <t>TooLow</t>
  </si>
  <si>
    <t>TooHigh</t>
  </si>
  <si>
    <t>WrongAnswer</t>
  </si>
  <si>
    <t>Standard Message</t>
  </si>
  <si>
    <t>ERROR--#N/A means that no value was found, but there should be one. Please correct.</t>
  </si>
  <si>
    <t>PERFECT!</t>
  </si>
  <si>
    <t xml:space="preserve">ERROR--Please change the formula or function to eliminate the error. </t>
  </si>
  <si>
    <t>WRONG DATATYPE--Please change your answer to match the datatype listed above.</t>
  </si>
  <si>
    <t>MISSING FORMULA or FUNCTION--Please avoid typing an answer that can be calculated. Typed answers are error-prone, hard to audit, and hard to update.</t>
  </si>
  <si>
    <t>ERROR--Formula copied from another workbook.</t>
  </si>
  <si>
    <t>MISSING CELL REFERENCE--Right answer but please avoid typing numbers inside a formula or function.</t>
  </si>
  <si>
    <t>MISSING CELL REFERENCE--Right answer but please avoid typing text inside a formula or function.</t>
  </si>
  <si>
    <t>MISSING LOCK--Please add $ as appropriate so the formula will copy correctly.</t>
  </si>
  <si>
    <t>WRONG FORMAT--Please format as directed, then press F9 (or fn + F9) to regrade.</t>
  </si>
  <si>
    <t>Value too low, please try again.</t>
  </si>
  <si>
    <t>Value too high, please try again.</t>
  </si>
  <si>
    <t>Wrong answer, please try again.</t>
  </si>
  <si>
    <t>Funny Messages</t>
  </si>
  <si>
    <t>Oops! N/A found – formula missing its mark! 🎯❌</t>
  </si>
  <si>
    <t>AWESOME! 🤓</t>
  </si>
  <si>
    <t>Cell adrift in Error Sea. 🌊 Chart a formula fix! 🧭</t>
  </si>
  <si>
    <t>Love Island error! Set up your data with the right datatype match. 💔🔄</t>
  </si>
  <si>
    <t>Houston, formula required for this mission! 🚀🧩</t>
  </si>
  <si>
    <t>Ouch! Cell caught referencing the workbook next door! 😣📚</t>
  </si>
  <si>
    <t>Missed cell refs? Swap those numbers for proper invites! 📲➡️🎯</t>
  </si>
  <si>
    <t>Missed cell refs? Swap that text for proper invites! _xD83D_➡️🎯</t>
  </si>
  <si>
    <t>Unlocked cells? Add $ to ensure they copy correctly! 🔒➡️📄</t>
  </si>
  <si>
    <t>Wrong number attire? Reformat, then F9 (or fn + F9)!⚙️</t>
  </si>
  <si>
    <t>Too low, boost that number! 🔼</t>
  </si>
  <si>
    <t>Too high, lower that number! 🔽</t>
  </si>
  <si>
    <t>Seriously? Nope. Try again! 🙄🔄</t>
  </si>
  <si>
    <t>N/A signal! Did your formula forget something? 🤔🚦</t>
  </si>
  <si>
    <t>EXCELLENT! 🤑</t>
  </si>
  <si>
    <t>Formula Error Monster! 👾 Cast a fix-it spell. 🪄</t>
  </si>
  <si>
    <t>Identity crisis in cell! Guide it to its true datatype. 🆔➡️🔧</t>
  </si>
  <si>
    <t>Formula MIA? Let's launch a search! 🔍🛰</t>
  </si>
  <si>
    <t>Cell's got a roving eye for other workbooks! Commitment time? 💍📁</t>
  </si>
  <si>
    <t>Cell FOMO? Time to party with the right references! 🥳🔗</t>
  </si>
  <si>
    <t>Cells escaping when copied? $ is the key to containment! 🗝️🔐</t>
  </si>
  <si>
    <t>Unkempt number? Reformat, then F9 (or fn + F9)! 🎩✨</t>
  </si>
  <si>
    <t>Valley too deep? Raise the number! ⬆️🏞️</t>
  </si>
  <si>
    <t>Sky-high value? Bring it down! ⬇️🌤️</t>
  </si>
  <si>
    <t>Nope, that ain’t it. What’s next? ❌🤨</t>
  </si>
  <si>
    <t>#N/A in hideout, send formula back to search! 🔍🏹</t>
  </si>
  <si>
    <t>YOU'RE CRUSHING IT! Keep that greatness coming! 💪✨</t>
  </si>
  <si>
    <t>Formula fail! 🚨 Call the math-mobile for a recalc! 🚗</t>
  </si>
  <si>
    <t>Mismatch alert! This isn't a mix-and-match. Align your datatypes. 🚫❌</t>
  </si>
  <si>
    <t>Cell's bare! Quick, clothe it with a formula! 👚✨</t>
  </si>
  <si>
    <t>Workbook envy? This cell's a one-book wonder! 😒🔒</t>
  </si>
  <si>
    <t>Friends &gt; numbers. Replace typed digits with cell pals! 🤝📊</t>
  </si>
  <si>
    <t>Friends &gt; text. Replace text with cell pals! 🤝📊</t>
  </si>
  <si>
    <t>Spreadsheet anarchy? Use $ to copy cells without mayhem! 🔄🚫</t>
  </si>
  <si>
    <t>Number's style off? Reformat, then F9 (or fn + F9) to fix! 👗🔄</t>
  </si>
  <si>
    <t>Bottom feeder? Not this time—larger number needed. 📈</t>
  </si>
  <si>
    <t>Top-shelf number? Time for a lower shelf. 📉</t>
  </si>
  <si>
    <t>Wrong. Take another stab. 🎯👀</t>
  </si>
  <si>
    <t>N/A detected! Command your formula to find the value! 🎮🕹</t>
  </si>
  <si>
    <t>STELLAR PERFORMANCE! The stars have nothing on you! 🌟🚀</t>
  </si>
  <si>
    <t>Game on! 🎮 Hunt for the error-busting formula. 🔍</t>
  </si>
  <si>
    <t>Data type mismatch! Swipe right on the correct datatype. 👈👉📲</t>
  </si>
  <si>
    <t>Formula's gone poof! Time for a magic formula fix! 🪄📈</t>
  </si>
  <si>
    <t>Cell fidelity: It's exclusive with our workbook! 🚫📖💕</t>
  </si>
  <si>
    <t>Lonely numbers? Unite them with cell reference friends! 👯‍♂️🔢</t>
  </si>
  <si>
    <t>Lonely text? Unite it with cell reference friends! 👯‍♂️🔢</t>
  </si>
  <si>
    <t>Cells drifting during copy? $ will pin them in place! 📌📋</t>
  </si>
  <si>
    <t>Make the number pretty! Reformat, then F9 (or fn + F9) for shine! 💅🔁</t>
  </si>
  <si>
    <t>Limbo number? Go higher, please. 🏋️‍♂️</t>
  </si>
  <si>
    <t>Number too tall? Bend it down a notch. _xD83D_⬇️</t>
  </si>
  <si>
    <t>Uh-oh, swing and a miss! Focus and retry. ⚾️🧐</t>
  </si>
  <si>
    <t>N/A – a lonely cell where your formula lost its way! 🧭💔</t>
  </si>
  <si>
    <t>A ROUND OF APPLAUSE! Your work deserves an encore! 👏👏🎉</t>
  </si>
  <si>
    <t>Your formula's flipping out! 🤸‍♂️ Coach it to stick the landing. 🎖️</t>
  </si>
  <si>
    <t>Costume mix-up! Your data needs to change into the correct datatype. 🎭✅</t>
  </si>
  <si>
    <t>This cell's single, introduce it to a formula? 💔🧮</t>
  </si>
  <si>
    <t>Forbidden cross-book cell mingling detected! 🙅‍♂️🚷</t>
  </si>
  <si>
    <t>Formulas thrive on connections! Link up those cells! 🌐🤲</t>
  </si>
  <si>
    <t>Copy chaos? Freeze cells with $, no more moves! ✋🔄</t>
  </si>
  <si>
    <t>Number outfit mix-up? Reformat, hit F9 (or fn + F9)! 🧳🔄</t>
  </si>
  <si>
    <t>Digging too deep? The correct value's higher up! 🚧⬆️</t>
  </si>
  <si>
    <t>Climbing too high? The correct value's down below! 🧗‍♂️⬇️</t>
  </si>
  <si>
    <t>That’s a negative. Try again! 🚫🔄</t>
  </si>
  <si>
    <t>N/A: Value's playing hard to get, or formula faux pas? 🎩🐰</t>
  </si>
  <si>
    <t>HOME RUN! You've hit it out of the park!  ⚾🏟️</t>
  </si>
  <si>
    <t>Jittery cell? 📱 Prescribe a calming formula. 💊</t>
  </si>
  <si>
    <t>Wrong type alert! Time for a datatype switcheroo. 🔄🔀</t>
  </si>
  <si>
    <t>Forbidden formula zone? Summon the formula wizard! 🧙‍♂️📐</t>
  </si>
  <si>
    <t>This cell's heart belongs to its home workbook! 🏠💔📉</t>
  </si>
  <si>
    <t>Ditch the DIY. Cells crave references, not solitude! 🧩🔍</t>
  </si>
  <si>
    <t>Cells changing on copy? Anchor with $ for consistency! ⚓👌</t>
  </si>
  <si>
    <t>Last season's cell? Format, then F9 (or fn + F9)! 🍂🆕</t>
  </si>
  <si>
    <t>Basement value? Uplift the value! 🏠⤴️</t>
  </si>
  <si>
    <t>Penthouse value? Downsize the digits! 🏢🔻</t>
  </si>
  <si>
    <t>Not correct! Try again! 💡🔙</t>
  </si>
  <si>
    <t>N/A blank... Formula hiccup! Time for a fix-up! 🛠️😅</t>
  </si>
  <si>
    <t>Bravo! That's some next-level excellence! 🎭🏆</t>
  </si>
  <si>
    <t>Magic mirror says: This formula's not the fairest! 🪞</t>
  </si>
  <si>
    <t>Data's two left feet? Find the right datatype dance partner. 💃🕺🎶</t>
  </si>
  <si>
    <t>Cell playing hooky? Detention with a formula tutor! 🍎📖</t>
  </si>
  <si>
    <t>Cell wanderlust? No, keep its formulas in this workbook's embrace! 🌍✋🔐</t>
  </si>
  <si>
    <t>Solo formula? Add some cell reference company! 🎉📑</t>
  </si>
  <si>
    <t>Copying cells gone rogue? Reinforce with $ for precision! 🎯💲</t>
  </si>
  <si>
    <t>Format violation? Reformat, then F9 (or fn + F9)! 🚦👔</t>
  </si>
  <si>
    <t>Number's too deep? Bring it up for air! 🌊🆙</t>
  </si>
  <si>
    <t>Number's in the clouds? Land it gently! ☁️🛬</t>
  </si>
  <si>
    <t>Incorrect! You can do better, redo! 🔄💪</t>
  </si>
  <si>
    <t>ScoreBoard for Excel</t>
  </si>
  <si>
    <t>Have fun. Don't Fail.</t>
  </si>
  <si>
    <t>Automated grading and feedback copyright ScoreboardExcel.com ©2024</t>
  </si>
  <si>
    <t>Earn points by completing shaded cells; higher value cells have distinct borders</t>
  </si>
  <si>
    <t>Answer blocks are all or nothing; correctly complete all contributing cells to earn points:</t>
  </si>
  <si>
    <t>If you accidentally drag a cell out of position, then undo. Do NOT try to drag it back.</t>
  </si>
  <si>
    <t>Detailed Feedback:</t>
  </si>
  <si>
    <t>Earned</t>
  </si>
  <si>
    <t>Possible</t>
  </si>
  <si>
    <t>Sheet</t>
  </si>
  <si>
    <t>Comment</t>
  </si>
  <si>
    <t>earned</t>
  </si>
  <si>
    <t>cell</t>
  </si>
  <si>
    <t>Press F9 to grade</t>
  </si>
  <si>
    <t>Feedback ON</t>
  </si>
  <si>
    <t>Hardworking Student</t>
  </si>
  <si>
    <r>
      <t>raw scale</t>
    </r>
    <r>
      <rPr>
        <i/>
        <vertAlign val="subscript"/>
        <sz val="5"/>
        <color theme="0"/>
        <rFont val="Wingdings"/>
        <charset val="2"/>
      </rPr>
      <t>1&amp;2</t>
    </r>
  </si>
  <si>
    <r>
      <t>stdev</t>
    </r>
    <r>
      <rPr>
        <i/>
        <vertAlign val="subscript"/>
        <sz val="5"/>
        <color theme="0"/>
        <rFont val="Wingdings"/>
        <charset val="2"/>
      </rPr>
      <t>1&amp;2</t>
    </r>
  </si>
  <si>
    <r>
      <t>raw scale</t>
    </r>
    <r>
      <rPr>
        <i/>
        <vertAlign val="subscript"/>
        <sz val="5"/>
        <color theme="0"/>
        <rFont val="Wingdings"/>
        <charset val="2"/>
      </rPr>
      <t>3</t>
    </r>
  </si>
  <si>
    <r>
      <t>stdev</t>
    </r>
    <r>
      <rPr>
        <i/>
        <vertAlign val="subscript"/>
        <sz val="5"/>
        <color theme="0"/>
        <rFont val="Wingdings"/>
        <charset val="2"/>
      </rPr>
      <t>3</t>
    </r>
  </si>
  <si>
    <r>
      <t>series</t>
    </r>
    <r>
      <rPr>
        <i/>
        <vertAlign val="subscript"/>
        <sz val="5"/>
        <color theme="0"/>
        <rFont val="Wingdings"/>
        <charset val="2"/>
      </rPr>
      <t>1</t>
    </r>
    <r>
      <rPr>
        <i/>
        <sz val="5"/>
        <color theme="0"/>
        <rFont val="Wingdings"/>
        <charset val="2"/>
      </rPr>
      <t xml:space="preserve"> </t>
    </r>
  </si>
  <si>
    <r>
      <t>series</t>
    </r>
    <r>
      <rPr>
        <i/>
        <vertAlign val="subscript"/>
        <sz val="5"/>
        <color theme="0"/>
        <rFont val="Wingdings"/>
        <charset val="2"/>
      </rPr>
      <t>2</t>
    </r>
    <r>
      <rPr>
        <i/>
        <sz val="5"/>
        <color theme="0"/>
        <rFont val="Wingdings"/>
        <charset val="2"/>
      </rPr>
      <t xml:space="preserve"> </t>
    </r>
  </si>
  <si>
    <r>
      <t>series</t>
    </r>
    <r>
      <rPr>
        <i/>
        <vertAlign val="subscript"/>
        <sz val="5"/>
        <color theme="0"/>
        <rFont val="Wingdings"/>
        <charset val="2"/>
      </rPr>
      <t>3</t>
    </r>
    <r>
      <rPr>
        <i/>
        <sz val="5"/>
        <color theme="0"/>
        <rFont val="Wingdings"/>
        <charset val="2"/>
      </rPr>
      <t xml:space="preserve"> </t>
    </r>
  </si>
  <si>
    <t>Cheer</t>
  </si>
  <si>
    <t>SPSS</t>
  </si>
  <si>
    <t>Choose Test</t>
  </si>
  <si>
    <t>working@univ.edu</t>
  </si>
  <si>
    <t>Scoreboard</t>
  </si>
  <si>
    <t>Univ</t>
  </si>
  <si>
    <t>Stats</t>
  </si>
  <si>
    <t>This assignment was created by Scoreboard GENERIC.</t>
  </si>
  <si>
    <t>One sample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</si>
</sst>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quot;Answer Block&quot;;&quot;Answer Block&quot;;&quot;Answer Block&quot;;&quot;Answer Block&quot;"/>
    <numFmt numFmtId="166" formatCode="_(* #,##0_);_(* \(#,##0\);_(* &quot;-&quot;??_);_(@_)"/>
    <numFmt numFmtId="167" formatCode="0.000"/>
    <numFmt numFmtId="168" formatCode="0.0000E+00"/>
  </numFmts>
  <fonts count="40" x14ac:knownFonts="1">
    <font>
      <sz val="11"/>
      <color theme="1"/>
      <name val="Aptos Narrow"/>
      <family val="2"/>
      <scheme val="minor"/>
    </font>
    <font>
      <sz val="11"/>
      <color theme="1"/>
      <name val="Aptos Narrow"/>
      <family val="2"/>
      <scheme val="minor"/>
    </font>
    <font>
      <sz val="12"/>
      <color theme="1"/>
      <name val="Aptos Narrow"/>
      <family val="2"/>
      <scheme val="minor"/>
    </font>
    <font>
      <b/>
      <sz val="11"/>
      <color rgb="FFFF0000"/>
      <name val="Aptos Narrow"/>
      <family val="2"/>
      <scheme val="minor"/>
    </font>
    <font>
      <sz val="11"/>
      <color rgb="FF000000"/>
      <name val="Aptos Narrow"/>
      <family val="2"/>
      <scheme val="minor"/>
    </font>
    <font>
      <i/>
      <sz val="10"/>
      <color theme="1"/>
      <name val="Aptos Narrow"/>
      <family val="2"/>
      <scheme val="minor"/>
    </font>
    <font>
      <i/>
      <vertAlign val="subscript"/>
      <sz val="10"/>
      <color theme="1"/>
      <name val="Calibri (Body)"/>
    </font>
    <font>
      <b/>
      <sz val="12"/>
      <color theme="1"/>
      <name val="Aptos Narrow"/>
      <family val="2"/>
      <scheme val="minor"/>
    </font>
    <font>
      <b/>
      <sz val="11"/>
      <color theme="1"/>
      <name val="Aptos Narrow"/>
      <family val="2"/>
      <scheme val="minor"/>
    </font>
    <font>
      <sz val="11"/>
      <name val="Arial"/>
      <family val="1"/>
    </font>
    <font>
      <b/>
      <sz val="11"/>
      <name val="Aptos Narrow"/>
      <family val="2"/>
      <scheme val="minor"/>
    </font>
    <font>
      <i/>
      <sz val="9"/>
      <color theme="1"/>
      <name val="Aptos Narrow"/>
      <family val="2"/>
      <scheme val="minor"/>
    </font>
    <font>
      <i/>
      <sz val="9"/>
      <color rgb="FFFF0000"/>
      <name val="Aptos Narrow"/>
      <family val="2"/>
      <scheme val="minor"/>
    </font>
    <font>
      <i/>
      <vertAlign val="subscript"/>
      <sz val="9"/>
      <color rgb="FFFF0000"/>
      <name val="Calibri (Body)"/>
    </font>
    <font>
      <sz val="11"/>
      <name val="Aptos Narrow"/>
      <family val="2"/>
      <scheme val="minor"/>
    </font>
    <font>
      <sz val="9"/>
      <color theme="1"/>
      <name val="Aptos Narrow"/>
      <family val="2"/>
      <scheme val="minor"/>
    </font>
    <font>
      <i/>
      <vertAlign val="subscript"/>
      <sz val="9"/>
      <color theme="1"/>
      <name val="Calibri (Body)"/>
    </font>
    <font>
      <b/>
      <sz val="12"/>
      <color rgb="FFFF0000"/>
      <name val="Aptos Narrow"/>
      <family val="2"/>
      <scheme val="minor"/>
    </font>
    <font>
      <b/>
      <sz val="14"/>
      <color theme="1"/>
      <name val="Aptos Narrow"/>
      <family val="2"/>
      <scheme val="minor"/>
    </font>
    <font>
      <sz val="10"/>
      <color rgb="FF000000"/>
      <name val="Tahoma"/>
      <family val="2"/>
    </font>
    <font>
      <b/>
      <sz val="18"/>
      <color theme="1"/>
      <name val="Aptos Narrow"/>
      <family val="2"/>
      <scheme val="minor"/>
    </font>
    <font>
      <b/>
      <sz val="14"/>
      <color theme="0"/>
      <name val="Aptos Narrow"/>
      <family val="2"/>
      <scheme val="minor"/>
    </font>
    <font>
      <b/>
      <sz val="11"/>
      <color theme="0"/>
      <name val="Aptos Narrow"/>
      <family val="2"/>
      <scheme val="minor"/>
    </font>
    <font>
      <b/>
      <sz val="14"/>
      <color rgb="FF000000"/>
      <name val="Aptos Narrow"/>
      <family val="2"/>
      <scheme val="minor"/>
    </font>
    <font>
      <sz val="12"/>
      <color theme="0"/>
      <name val="Aptos Narrow"/>
      <family val="2"/>
      <scheme val="minor"/>
    </font>
    <font>
      <sz val="14"/>
      <color theme="1"/>
      <name val="Aptos Narrow"/>
      <family val="2"/>
      <scheme val="minor"/>
    </font>
    <font>
      <sz val="14"/>
      <color rgb="FF000000"/>
      <name val="Aptos Narrow"/>
      <family val="2"/>
      <scheme val="minor"/>
    </font>
    <font>
      <sz val="16"/>
      <color theme="1"/>
      <name val="Aptos Narrow"/>
      <family val="2"/>
      <scheme val="minor"/>
    </font>
    <font>
      <sz val="20"/>
      <color theme="1"/>
      <name val="Aptos Narrow"/>
      <family val="2"/>
      <scheme val="minor"/>
    </font>
    <font>
      <i/>
      <sz val="16"/>
      <color theme="1"/>
      <name val="Aptos Narrow"/>
      <family val="2"/>
      <scheme val="minor"/>
    </font>
    <font>
      <sz val="26"/>
      <color theme="1"/>
      <name val="Aptos Narrow"/>
      <family val="2"/>
      <scheme val="minor"/>
    </font>
    <font>
      <sz val="22"/>
      <color theme="1"/>
      <name val="Aptos Narrow"/>
      <family val="2"/>
      <scheme val="minor"/>
    </font>
    <font>
      <sz val="14"/>
      <color rgb="FFFF0000"/>
      <name val="Aptos Narrow"/>
      <family val="2"/>
      <scheme val="minor"/>
    </font>
    <font>
      <b/>
      <sz val="24"/>
      <color theme="1"/>
      <name val="Aptos Narrow"/>
      <family val="2"/>
      <scheme val="minor"/>
    </font>
    <font>
      <b/>
      <sz val="20"/>
      <color theme="1"/>
      <name val="Aptos Narrow"/>
      <scheme val="minor"/>
    </font>
    <font>
      <sz val="5"/>
      <color theme="0"/>
      <name val="Wingdings"/>
      <charset val="2"/>
    </font>
    <font>
      <b/>
      <sz val="5"/>
      <color theme="0"/>
      <name val="Wingdings"/>
      <charset val="2"/>
    </font>
    <font>
      <i/>
      <sz val="5"/>
      <color theme="0"/>
      <name val="Wingdings"/>
      <charset val="2"/>
    </font>
    <font>
      <i/>
      <vertAlign val="subscript"/>
      <sz val="5"/>
      <color theme="0"/>
      <name val="Wingdings"/>
      <charset val="2"/>
    </font>
    <font>
      <b/>
      <sz val="12"/>
      <color theme="1"/>
      <name val="Aptos Narrow"/>
      <scheme val="minor"/>
    </font>
  </fonts>
  <fills count="11">
    <fill>
      <patternFill patternType="none"/>
    </fill>
    <fill>
      <patternFill patternType="gray125"/>
    </fill>
    <fill>
      <patternFill patternType="solid">
        <fgColor rgb="FFFFC000"/>
        <bgColor indexed="64"/>
      </patternFill>
    </fill>
    <fill>
      <patternFill patternType="solid">
        <fgColor rgb="FF003300"/>
        <bgColor indexed="64"/>
      </patternFill>
    </fill>
    <fill>
      <patternFill patternType="solid">
        <fgColor rgb="FFD8BE91"/>
        <bgColor indexed="64"/>
      </patternFill>
    </fill>
    <fill>
      <patternFill patternType="solid">
        <fgColor rgb="FFFE99CB"/>
        <bgColor indexed="64"/>
      </patternFill>
    </fill>
    <fill>
      <patternFill patternType="solid">
        <fgColor rgb="FF98EFF9"/>
        <bgColor indexed="64"/>
      </patternFill>
    </fill>
    <fill>
      <patternFill patternType="solid">
        <fgColor rgb="FFFFFFFF"/>
        <bgColor indexed="64"/>
      </patternFill>
    </fill>
    <fill>
      <patternFill patternType="solid">
        <fgColor rgb="FFD9D9D9"/>
        <bgColor indexed="64"/>
      </patternFill>
    </fill>
    <fill>
      <patternFill patternType="lightGrid">
        <fgColor theme="0" tint="-0.34998626667073579"/>
        <bgColor theme="0"/>
      </patternFill>
    </fill>
    <fill>
      <patternFill patternType="solid">
        <fgColor rgb="FFFFFFFF"/>
        <bgColor rgb="FFFFFFF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ashDot">
        <color indexed="8"/>
      </left>
      <right style="dashDot">
        <color indexed="8"/>
      </right>
      <top style="dashDot">
        <color indexed="8"/>
      </top>
      <bottom style="dashDot">
        <color indexed="8"/>
      </bottom>
      <diagonal/>
    </border>
    <border>
      <left style="double">
        <color indexed="40"/>
      </left>
      <right style="double">
        <color indexed="40"/>
      </right>
      <top style="double">
        <color indexed="40"/>
      </top>
      <bottom style="double">
        <color indexed="40"/>
      </bottom>
      <diagonal/>
    </border>
  </borders>
  <cellStyleXfs count="12">
    <xf numFmtId="0" fontId="0" fillId="0" borderId="0"/>
    <xf numFmtId="9" fontId="1" fillId="0" borderId="0" applyFont="0" applyFill="0" applyBorder="0" applyAlignment="0" applyProtection="0"/>
    <xf numFmtId="0" fontId="2" fillId="0" borderId="0"/>
    <xf numFmtId="0" fontId="1" fillId="0" borderId="0"/>
    <xf numFmtId="0" fontId="9" fillId="0" borderId="0"/>
    <xf numFmtId="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44" fontId="1" fillId="0" borderId="0" applyFont="0" applyFill="0" applyBorder="0" applyAlignment="0" applyProtection="0"/>
    <xf numFmtId="0" fontId="2" fillId="0" borderId="0"/>
    <xf numFmtId="0" fontId="2" fillId="0" borderId="0"/>
  </cellStyleXfs>
  <cellXfs count="352">
    <xf numFmtId="0" fontId="0" fillId="0" borderId="0" xfId="0"/>
    <xf numFmtId="0" fontId="1" fillId="0" borderId="0" xfId="0" applyFont="1"/>
    <xf numFmtId="0" fontId="1" fillId="0" borderId="0" xfId="0" applyFont="1" applyAlignment="1">
      <alignment horizontal="center"/>
    </xf>
    <xf numFmtId="0" fontId="2" fillId="0" borderId="0" xfId="2"/>
    <xf numFmtId="0" fontId="2" fillId="0" borderId="0" xfId="2" applyAlignment="1">
      <alignment horizontal="center"/>
    </xf>
    <xf numFmtId="0" fontId="1" fillId="2" borderId="0" xfId="0" applyFont="1" applyFill="1"/>
    <xf numFmtId="0" fontId="1" fillId="0" borderId="0" xfId="3"/>
    <xf numFmtId="0" fontId="1" fillId="2" borderId="0" xfId="0" applyFont="1" applyFill="1" applyAlignment="1">
      <alignment horizontal="center"/>
    </xf>
    <xf numFmtId="0" fontId="3" fillId="0" borderId="1" xfId="0" applyFont="1" applyBorder="1" applyAlignment="1">
      <alignment horizontal="center" vertical="center"/>
    </xf>
    <xf numFmtId="2" fontId="4" fillId="0" borderId="1" xfId="0" applyNumberFormat="1" applyFont="1" applyBorder="1" applyAlignment="1">
      <alignment horizontal="center" vertical="center"/>
    </xf>
    <xf numFmtId="0" fontId="5" fillId="0" borderId="1" xfId="2" applyFont="1" applyBorder="1" applyAlignment="1">
      <alignment horizontal="center"/>
    </xf>
    <xf numFmtId="0" fontId="5" fillId="0" borderId="1" xfId="2" quotePrefix="1" applyFont="1" applyBorder="1" applyAlignment="1">
      <alignment horizontal="center"/>
    </xf>
    <xf numFmtId="0" fontId="7" fillId="0" borderId="0" xfId="2" applyFont="1" applyAlignment="1">
      <alignment horizontal="center"/>
    </xf>
    <xf numFmtId="0" fontId="2" fillId="0" borderId="1" xfId="2" applyBorder="1" applyAlignment="1">
      <alignment horizontal="center"/>
    </xf>
    <xf numFmtId="0" fontId="8" fillId="0" borderId="0" xfId="2" applyFont="1"/>
    <xf numFmtId="0" fontId="10" fillId="0" borderId="1" xfId="4" applyFont="1" applyBorder="1" applyAlignment="1">
      <alignment horizontal="center"/>
    </xf>
    <xf numFmtId="0" fontId="1" fillId="0" borderId="0" xfId="2" applyFont="1"/>
    <xf numFmtId="0" fontId="7" fillId="0" borderId="1" xfId="2" applyFont="1" applyBorder="1" applyAlignment="1">
      <alignment horizontal="center"/>
    </xf>
    <xf numFmtId="0" fontId="10" fillId="0" borderId="1" xfId="4" applyFont="1" applyBorder="1"/>
    <xf numFmtId="0" fontId="1" fillId="0" borderId="1" xfId="2" applyFont="1" applyBorder="1"/>
    <xf numFmtId="0" fontId="12" fillId="0" borderId="0" xfId="2" applyFont="1" applyAlignment="1">
      <alignment horizontal="right"/>
    </xf>
    <xf numFmtId="0" fontId="15" fillId="0" borderId="0" xfId="2" applyFont="1"/>
    <xf numFmtId="0" fontId="15" fillId="0" borderId="0" xfId="2" applyFont="1" applyAlignment="1">
      <alignment horizontal="center"/>
    </xf>
    <xf numFmtId="0" fontId="11" fillId="0" borderId="0" xfId="0" applyFont="1" applyAlignment="1">
      <alignment horizontal="right"/>
    </xf>
    <xf numFmtId="0" fontId="11" fillId="0" borderId="0" xfId="2" applyFont="1" applyAlignment="1">
      <alignment horizontal="right"/>
    </xf>
    <xf numFmtId="0" fontId="8" fillId="0" borderId="0" xfId="0" applyFont="1"/>
    <xf numFmtId="0" fontId="15" fillId="0" borderId="0" xfId="3" applyFont="1"/>
    <xf numFmtId="0" fontId="15" fillId="0" borderId="0" xfId="0" applyFont="1" applyAlignment="1">
      <alignment horizontal="center"/>
    </xf>
    <xf numFmtId="0" fontId="15" fillId="0" borderId="0" xfId="2" applyFont="1" applyAlignment="1">
      <alignment horizontal="right"/>
    </xf>
    <xf numFmtId="4" fontId="2" fillId="0" borderId="0" xfId="2" applyNumberFormat="1"/>
    <xf numFmtId="4" fontId="2" fillId="0" borderId="0" xfId="2" applyNumberFormat="1" applyAlignment="1">
      <alignment horizontal="center"/>
    </xf>
    <xf numFmtId="0" fontId="7" fillId="0" borderId="0" xfId="2" applyFont="1" applyAlignment="1">
      <alignment horizontal="left"/>
    </xf>
    <xf numFmtId="0" fontId="7" fillId="0" borderId="2" xfId="2" applyFont="1" applyBorder="1" applyAlignment="1">
      <alignment horizontal="left" wrapText="1"/>
    </xf>
    <xf numFmtId="0" fontId="2" fillId="0" borderId="1" xfId="2" applyBorder="1" applyAlignment="1">
      <alignment vertical="center" wrapText="1"/>
    </xf>
    <xf numFmtId="0" fontId="2" fillId="0" borderId="1" xfId="2" applyBorder="1" applyAlignment="1">
      <alignment horizontal="left" vertical="center" wrapText="1"/>
    </xf>
    <xf numFmtId="0" fontId="2" fillId="0" borderId="3" xfId="2" applyBorder="1" applyAlignment="1">
      <alignment horizontal="left" vertical="center" wrapText="1"/>
    </xf>
    <xf numFmtId="0" fontId="2" fillId="0" borderId="4" xfId="2" applyBorder="1" applyAlignment="1">
      <alignment horizontal="left" vertical="center" wrapText="1"/>
    </xf>
    <xf numFmtId="0" fontId="2" fillId="0" borderId="1" xfId="2" applyBorder="1" applyAlignment="1">
      <alignment vertical="center"/>
    </xf>
    <xf numFmtId="0" fontId="2" fillId="2" borderId="5" xfId="2" applyFill="1" applyBorder="1"/>
    <xf numFmtId="0" fontId="2" fillId="2" borderId="6" xfId="2" applyFill="1" applyBorder="1" applyAlignment="1">
      <alignment horizontal="center"/>
    </xf>
    <xf numFmtId="0" fontId="2" fillId="2" borderId="6" xfId="2" applyFill="1" applyBorder="1"/>
    <xf numFmtId="0" fontId="2" fillId="2" borderId="7" xfId="2" applyFill="1" applyBorder="1"/>
    <xf numFmtId="0" fontId="2" fillId="2" borderId="0" xfId="2" applyFill="1"/>
    <xf numFmtId="0" fontId="1" fillId="2" borderId="0" xfId="3" applyFill="1"/>
    <xf numFmtId="0" fontId="2" fillId="2" borderId="0" xfId="2" applyFill="1" applyAlignment="1">
      <alignment horizontal="center"/>
    </xf>
    <xf numFmtId="0" fontId="2" fillId="2" borderId="8" xfId="2" applyFill="1" applyBorder="1"/>
    <xf numFmtId="0" fontId="1" fillId="2" borderId="9" xfId="0" applyFont="1" applyFill="1" applyBorder="1"/>
    <xf numFmtId="0" fontId="7" fillId="2" borderId="0" xfId="2" applyFont="1" applyFill="1" applyAlignment="1">
      <alignment horizontal="center"/>
    </xf>
    <xf numFmtId="2" fontId="2" fillId="2" borderId="0" xfId="2" applyNumberFormat="1" applyFill="1" applyAlignment="1">
      <alignment horizontal="center"/>
    </xf>
    <xf numFmtId="166" fontId="2" fillId="2" borderId="0" xfId="6" applyNumberFormat="1" applyFont="1" applyFill="1" applyBorder="1" applyAlignment="1">
      <alignment horizontal="center"/>
    </xf>
    <xf numFmtId="0" fontId="2" fillId="2" borderId="10" xfId="2" applyFill="1" applyBorder="1"/>
    <xf numFmtId="0" fontId="2" fillId="2" borderId="11" xfId="2" applyFill="1" applyBorder="1" applyAlignment="1">
      <alignment horizontal="center"/>
    </xf>
    <xf numFmtId="0" fontId="1" fillId="2" borderId="11" xfId="0" applyFont="1" applyFill="1" applyBorder="1"/>
    <xf numFmtId="0" fontId="2" fillId="2" borderId="11" xfId="2" applyFill="1" applyBorder="1"/>
    <xf numFmtId="0" fontId="1" fillId="2" borderId="12" xfId="0" applyFont="1" applyFill="1" applyBorder="1"/>
    <xf numFmtId="164" fontId="2" fillId="2" borderId="0" xfId="2" applyNumberFormat="1" applyFill="1" applyAlignment="1">
      <alignment horizontal="center"/>
    </xf>
    <xf numFmtId="0" fontId="1" fillId="2" borderId="0" xfId="2" applyFont="1" applyFill="1" applyAlignment="1">
      <alignment horizontal="center"/>
    </xf>
    <xf numFmtId="0" fontId="0" fillId="2" borderId="0" xfId="0" applyFill="1"/>
    <xf numFmtId="0" fontId="2" fillId="2" borderId="0" xfId="2" applyFill="1" applyAlignment="1">
      <alignment horizontal="left"/>
    </xf>
    <xf numFmtId="166" fontId="2" fillId="2" borderId="0" xfId="6" quotePrefix="1" applyNumberFormat="1" applyFont="1" applyFill="1" applyBorder="1" applyAlignment="1">
      <alignment horizontal="left"/>
    </xf>
    <xf numFmtId="0" fontId="1" fillId="2" borderId="0" xfId="8" applyFont="1" applyFill="1" applyAlignment="1">
      <alignment horizontal="center"/>
    </xf>
    <xf numFmtId="0" fontId="2" fillId="2" borderId="0" xfId="2" applyFill="1" applyAlignment="1">
      <alignment horizontal="center" vertical="center"/>
    </xf>
    <xf numFmtId="166" fontId="2" fillId="2" borderId="0" xfId="6" applyNumberFormat="1" applyFont="1" applyFill="1" applyBorder="1" applyAlignment="1">
      <alignment horizontal="center" vertical="center"/>
    </xf>
    <xf numFmtId="164" fontId="2" fillId="2" borderId="0" xfId="2" applyNumberForma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horizontal="center"/>
    </xf>
    <xf numFmtId="0" fontId="0" fillId="0" borderId="0" xfId="0" applyAlignment="1">
      <alignment horizontal="center"/>
    </xf>
    <xf numFmtId="0" fontId="7" fillId="0" borderId="1" xfId="0" applyFont="1" applyBorder="1" applyAlignment="1">
      <alignment horizontal="center"/>
    </xf>
    <xf numFmtId="2" fontId="4" fillId="0" borderId="0" xfId="0" applyNumberFormat="1" applyFont="1" applyAlignment="1">
      <alignment horizontal="center" vertical="center"/>
    </xf>
    <xf numFmtId="0" fontId="14" fillId="0" borderId="1" xfId="4" applyFont="1" applyBorder="1" applyAlignment="1">
      <alignment horizontal="center"/>
    </xf>
    <xf numFmtId="0" fontId="14" fillId="0" borderId="1" xfId="4" applyFont="1" applyBorder="1"/>
    <xf numFmtId="4" fontId="14" fillId="0" borderId="1" xfId="5" applyNumberFormat="1" applyFont="1" applyFill="1" applyBorder="1" applyAlignment="1">
      <alignment horizontal="center"/>
    </xf>
    <xf numFmtId="2" fontId="14" fillId="0" borderId="1" xfId="4" applyNumberFormat="1" applyFont="1" applyBorder="1" applyAlignment="1">
      <alignment horizontal="center"/>
    </xf>
    <xf numFmtId="164" fontId="1" fillId="0" borderId="1" xfId="1" applyNumberFormat="1" applyFont="1" applyFill="1" applyBorder="1" applyAlignment="1">
      <alignment horizontal="center"/>
    </xf>
    <xf numFmtId="2" fontId="0" fillId="0" borderId="1" xfId="0" applyNumberFormat="1" applyBorder="1" applyAlignment="1">
      <alignment horizontal="center"/>
    </xf>
    <xf numFmtId="0" fontId="20" fillId="0" borderId="0" xfId="0" applyFont="1"/>
    <xf numFmtId="0" fontId="21" fillId="3" borderId="0" xfId="0" applyFont="1" applyFill="1" applyAlignment="1">
      <alignment horizontal="center" vertical="center"/>
    </xf>
    <xf numFmtId="0" fontId="21" fillId="3" borderId="2" xfId="0" applyFont="1" applyFill="1" applyBorder="1" applyAlignment="1">
      <alignment horizontal="center" vertical="center"/>
    </xf>
    <xf numFmtId="0" fontId="0" fillId="0" borderId="13" xfId="0" applyBorder="1" applyAlignment="1">
      <alignment horizontal="left" wrapText="1"/>
    </xf>
    <xf numFmtId="0" fontId="0" fillId="0" borderId="14" xfId="0" applyBorder="1" applyAlignment="1">
      <alignment horizontal="left" wrapText="1"/>
    </xf>
    <xf numFmtId="0" fontId="0" fillId="0" borderId="15" xfId="0" applyBorder="1" applyAlignment="1">
      <alignment horizontal="left" wrapText="1"/>
    </xf>
    <xf numFmtId="0" fontId="0" fillId="0" borderId="16" xfId="0" applyBorder="1" applyAlignment="1">
      <alignment horizontal="left" wrapText="1"/>
    </xf>
    <xf numFmtId="0" fontId="0" fillId="0" borderId="0" xfId="0" applyAlignment="1">
      <alignment horizontal="left" wrapText="1"/>
    </xf>
    <xf numFmtId="0" fontId="0" fillId="0" borderId="17" xfId="0" applyBorder="1" applyAlignment="1">
      <alignment horizontal="left" wrapText="1"/>
    </xf>
    <xf numFmtId="0" fontId="0" fillId="0" borderId="18" xfId="0" applyBorder="1" applyAlignment="1">
      <alignment horizontal="left" wrapText="1"/>
    </xf>
    <xf numFmtId="0" fontId="0" fillId="0" borderId="2" xfId="0" applyBorder="1" applyAlignment="1">
      <alignment horizontal="left" wrapText="1"/>
    </xf>
    <xf numFmtId="0" fontId="0" fillId="0" borderId="19"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0" fillId="0" borderId="15" xfId="0" applyBorder="1" applyAlignment="1">
      <alignment horizontal="left" wrapText="1"/>
    </xf>
    <xf numFmtId="0" fontId="0" fillId="0" borderId="16" xfId="0" applyBorder="1" applyAlignment="1">
      <alignment horizontal="left"/>
    </xf>
    <xf numFmtId="0" fontId="0" fillId="0" borderId="0" xfId="0" applyAlignment="1">
      <alignment horizontal="left"/>
    </xf>
    <xf numFmtId="0" fontId="22" fillId="3" borderId="1" xfId="0" applyFont="1" applyFill="1" applyBorder="1" applyAlignment="1">
      <alignment horizontal="center"/>
    </xf>
    <xf numFmtId="0" fontId="0" fillId="0" borderId="17" xfId="0" applyBorder="1"/>
    <xf numFmtId="0" fontId="0" fillId="0" borderId="16" xfId="0" applyBorder="1"/>
    <xf numFmtId="0" fontId="0" fillId="0" borderId="18" xfId="0" applyBorder="1"/>
    <xf numFmtId="0" fontId="0" fillId="0" borderId="2" xfId="0" applyBorder="1"/>
    <xf numFmtId="0" fontId="0" fillId="0" borderId="19" xfId="0" applyBorder="1"/>
    <xf numFmtId="0" fontId="7" fillId="0" borderId="0" xfId="0" applyFont="1" applyAlignment="1">
      <alignment wrapText="1"/>
    </xf>
    <xf numFmtId="168" fontId="0" fillId="0" borderId="0" xfId="9" applyNumberFormat="1" applyFont="1"/>
    <xf numFmtId="0" fontId="0" fillId="0" borderId="0" xfId="0" quotePrefix="1"/>
    <xf numFmtId="44" fontId="0" fillId="0" borderId="0" xfId="9" applyFont="1"/>
    <xf numFmtId="0" fontId="23" fillId="0" borderId="0" xfId="0" applyFont="1" applyAlignment="1">
      <alignment vertical="center" wrapText="1"/>
    </xf>
    <xf numFmtId="0" fontId="24" fillId="0" borderId="0" xfId="10" quotePrefix="1" applyFont="1"/>
    <xf numFmtId="0" fontId="2" fillId="0" borderId="0" xfId="10"/>
    <xf numFmtId="0" fontId="18" fillId="0" borderId="0" xfId="10" applyFont="1" applyAlignment="1">
      <alignment vertical="center" wrapText="1"/>
    </xf>
    <xf numFmtId="0" fontId="25" fillId="0" borderId="0" xfId="10" applyFont="1" applyAlignment="1">
      <alignment vertical="center" wrapText="1"/>
    </xf>
    <xf numFmtId="0" fontId="26" fillId="0" borderId="0" xfId="0" applyFont="1" applyAlignment="1">
      <alignment vertical="center" wrapText="1"/>
    </xf>
    <xf numFmtId="0" fontId="25" fillId="0" borderId="0" xfId="0" applyFont="1" applyAlignment="1">
      <alignment vertical="center" wrapText="1"/>
    </xf>
    <xf numFmtId="0" fontId="0" fillId="0" borderId="0" xfId="0" applyAlignment="1"/>
    <xf numFmtId="0" fontId="1" fillId="7" borderId="1" xfId="0" applyFont="1" applyFill="1" applyBorder="1" applyAlignment="1">
      <alignment horizontal="center"/>
    </xf>
    <xf numFmtId="0" fontId="8" fillId="7" borderId="0" xfId="2" applyFont="1" applyFill="1" applyBorder="1"/>
    <xf numFmtId="0" fontId="2" fillId="7" borderId="0" xfId="2" applyFill="1" applyBorder="1" applyAlignment="1">
      <alignment horizontal="left"/>
    </xf>
    <xf numFmtId="0" fontId="2" fillId="7" borderId="1" xfId="2" applyFill="1" applyBorder="1" applyAlignment="1">
      <alignment horizontal="center"/>
    </xf>
    <xf numFmtId="0" fontId="7" fillId="7" borderId="1" xfId="2" applyFont="1" applyFill="1" applyBorder="1" applyAlignment="1">
      <alignment horizontal="center"/>
    </xf>
    <xf numFmtId="0" fontId="10" fillId="7" borderId="1" xfId="4" applyFont="1" applyFill="1" applyBorder="1" applyAlignment="1">
      <alignment horizontal="center"/>
    </xf>
    <xf numFmtId="0" fontId="1" fillId="7" borderId="1" xfId="2" applyFont="1" applyFill="1" applyBorder="1"/>
    <xf numFmtId="2" fontId="1" fillId="7" borderId="1" xfId="2" applyNumberFormat="1" applyFont="1" applyFill="1" applyBorder="1"/>
    <xf numFmtId="166" fontId="2" fillId="7" borderId="1" xfId="6" applyNumberFormat="1" applyFont="1" applyFill="1" applyBorder="1" applyAlignment="1">
      <alignment horizontal="center"/>
    </xf>
    <xf numFmtId="43" fontId="2" fillId="7" borderId="1" xfId="6" applyFont="1" applyFill="1" applyBorder="1" applyAlignment="1">
      <alignment horizontal="center"/>
    </xf>
    <xf numFmtId="2" fontId="2" fillId="7" borderId="1" xfId="2" applyNumberFormat="1" applyFill="1" applyBorder="1" applyAlignment="1">
      <alignment horizontal="center"/>
    </xf>
    <xf numFmtId="164" fontId="2" fillId="7" borderId="1" xfId="2" applyNumberFormat="1" applyFill="1" applyBorder="1" applyAlignment="1">
      <alignment horizontal="center"/>
    </xf>
    <xf numFmtId="0" fontId="1" fillId="7" borderId="1" xfId="2" applyFont="1" applyFill="1" applyBorder="1" applyAlignment="1">
      <alignment horizontal="center"/>
    </xf>
    <xf numFmtId="166" fontId="1" fillId="7" borderId="1" xfId="6" applyNumberFormat="1" applyFont="1" applyFill="1" applyBorder="1" applyAlignment="1">
      <alignment horizontal="center"/>
    </xf>
    <xf numFmtId="43" fontId="1" fillId="7" borderId="1" xfId="6" applyFont="1" applyFill="1" applyBorder="1" applyAlignment="1">
      <alignment horizontal="center"/>
    </xf>
    <xf numFmtId="2" fontId="1" fillId="7" borderId="1" xfId="6" applyNumberFormat="1" applyFont="1" applyFill="1" applyBorder="1" applyAlignment="1">
      <alignment horizontal="center"/>
    </xf>
    <xf numFmtId="10" fontId="1" fillId="7" borderId="1" xfId="7" applyNumberFormat="1" applyFont="1" applyFill="1" applyBorder="1" applyAlignment="1">
      <alignment horizontal="center"/>
    </xf>
    <xf numFmtId="166" fontId="1" fillId="7" borderId="1" xfId="5" applyNumberFormat="1" applyFont="1" applyFill="1" applyBorder="1" applyAlignment="1">
      <alignment horizontal="center"/>
    </xf>
    <xf numFmtId="43" fontId="1" fillId="7" borderId="1" xfId="5" applyNumberFormat="1" applyFont="1" applyFill="1" applyBorder="1" applyAlignment="1">
      <alignment horizontal="center"/>
    </xf>
    <xf numFmtId="2" fontId="1" fillId="7" borderId="1" xfId="5" applyNumberFormat="1" applyFont="1" applyFill="1" applyBorder="1" applyAlignment="1">
      <alignment horizontal="center"/>
    </xf>
    <xf numFmtId="164" fontId="1" fillId="7" borderId="1" xfId="7" applyNumberFormat="1" applyFont="1" applyFill="1" applyBorder="1" applyAlignment="1">
      <alignment horizontal="center"/>
    </xf>
    <xf numFmtId="0" fontId="2" fillId="7" borderId="1" xfId="2" applyFill="1" applyBorder="1"/>
    <xf numFmtId="0" fontId="2" fillId="7" borderId="1" xfId="2" applyFill="1" applyBorder="1" applyAlignment="1">
      <alignment vertical="center"/>
    </xf>
    <xf numFmtId="0" fontId="2" fillId="7" borderId="1" xfId="2" applyFill="1" applyBorder="1" applyAlignment="1">
      <alignment horizontal="center" vertical="center"/>
    </xf>
    <xf numFmtId="166" fontId="2" fillId="7" borderId="1" xfId="6" applyNumberFormat="1" applyFont="1" applyFill="1" applyBorder="1" applyAlignment="1">
      <alignment horizontal="center" vertical="center"/>
    </xf>
    <xf numFmtId="2" fontId="1" fillId="7" borderId="1" xfId="0" applyNumberFormat="1" applyFont="1" applyFill="1" applyBorder="1" applyAlignment="1">
      <alignment horizontal="center"/>
    </xf>
    <xf numFmtId="167" fontId="2" fillId="7" borderId="1" xfId="2" applyNumberFormat="1" applyFill="1" applyBorder="1" applyAlignment="1">
      <alignment horizontal="center"/>
    </xf>
    <xf numFmtId="10" fontId="2" fillId="7" borderId="1" xfId="2" applyNumberFormat="1" applyFill="1" applyBorder="1" applyAlignment="1">
      <alignment horizontal="center"/>
    </xf>
    <xf numFmtId="164" fontId="2" fillId="7" borderId="1" xfId="1" applyNumberFormat="1" applyFont="1" applyFill="1" applyBorder="1" applyAlignment="1">
      <alignment horizontal="center"/>
    </xf>
    <xf numFmtId="164" fontId="2" fillId="7" borderId="1" xfId="1" applyNumberFormat="1" applyFont="1" applyFill="1" applyBorder="1" applyAlignment="1">
      <alignment horizontal="left"/>
    </xf>
    <xf numFmtId="0" fontId="7" fillId="7" borderId="1" xfId="2" applyFont="1" applyFill="1" applyBorder="1" applyAlignment="1">
      <alignment horizontal="center" wrapText="1"/>
    </xf>
    <xf numFmtId="0" fontId="2" fillId="7" borderId="1" xfId="2" applyFill="1" applyBorder="1" applyAlignment="1">
      <alignment horizontal="center" wrapText="1"/>
    </xf>
    <xf numFmtId="166" fontId="2" fillId="7" borderId="1" xfId="2" applyNumberFormat="1" applyFill="1" applyBorder="1" applyAlignment="1">
      <alignment horizontal="center"/>
    </xf>
    <xf numFmtId="0" fontId="8" fillId="7" borderId="1" xfId="0" applyFont="1" applyFill="1" applyBorder="1" applyAlignment="1">
      <alignment horizontal="center"/>
    </xf>
    <xf numFmtId="2" fontId="8" fillId="7" borderId="1" xfId="0" applyNumberFormat="1" applyFont="1" applyFill="1" applyBorder="1" applyAlignment="1">
      <alignment horizontal="center"/>
    </xf>
    <xf numFmtId="4" fontId="2" fillId="7" borderId="1" xfId="2" applyNumberFormat="1" applyFill="1" applyBorder="1" applyAlignment="1">
      <alignment horizontal="center"/>
    </xf>
    <xf numFmtId="0" fontId="5" fillId="7" borderId="1" xfId="2" applyFont="1" applyFill="1" applyBorder="1" applyAlignment="1">
      <alignment horizontal="center"/>
    </xf>
    <xf numFmtId="1" fontId="2" fillId="8" borderId="1" xfId="2" applyNumberFormat="1" applyFill="1" applyBorder="1" applyAlignment="1">
      <alignment horizontal="left"/>
    </xf>
    <xf numFmtId="2" fontId="2" fillId="8" borderId="1" xfId="2" applyNumberFormat="1" applyFill="1" applyBorder="1" applyAlignment="1">
      <alignment horizontal="left"/>
    </xf>
    <xf numFmtId="0" fontId="2" fillId="8" borderId="1" xfId="2" applyFill="1" applyBorder="1" applyAlignment="1">
      <alignment horizontal="left"/>
    </xf>
    <xf numFmtId="0" fontId="7" fillId="8" borderId="1" xfId="2" applyFont="1" applyFill="1" applyBorder="1" applyAlignment="1">
      <alignment horizontal="left"/>
    </xf>
    <xf numFmtId="0" fontId="10" fillId="8" borderId="1" xfId="4" applyFont="1" applyFill="1" applyBorder="1" applyAlignment="1">
      <alignment horizontal="left"/>
    </xf>
    <xf numFmtId="0" fontId="11" fillId="7" borderId="1" xfId="2" applyFont="1" applyFill="1" applyBorder="1" applyAlignment="1">
      <alignment horizontal="center"/>
    </xf>
    <xf numFmtId="2" fontId="1" fillId="8" borderId="1" xfId="2" applyNumberFormat="1" applyFont="1" applyFill="1" applyBorder="1" applyAlignment="1">
      <alignment horizontal="left"/>
    </xf>
    <xf numFmtId="2" fontId="1" fillId="8" borderId="1" xfId="0" applyNumberFormat="1" applyFont="1" applyFill="1" applyBorder="1" applyAlignment="1">
      <alignment horizontal="left"/>
    </xf>
    <xf numFmtId="0" fontId="14" fillId="8" borderId="1" xfId="4" applyFont="1" applyFill="1" applyBorder="1" applyAlignment="1">
      <alignment horizontal="left"/>
    </xf>
    <xf numFmtId="4" fontId="14" fillId="8" borderId="1" xfId="5" applyNumberFormat="1" applyFont="1" applyFill="1" applyBorder="1" applyAlignment="1">
      <alignment horizontal="left"/>
    </xf>
    <xf numFmtId="2" fontId="14" fillId="8" borderId="1" xfId="4" applyNumberFormat="1" applyFont="1" applyFill="1" applyBorder="1" applyAlignment="1">
      <alignment horizontal="left"/>
    </xf>
    <xf numFmtId="164" fontId="14" fillId="8" borderId="1" xfId="1" applyNumberFormat="1" applyFont="1" applyFill="1" applyBorder="1" applyAlignment="1">
      <alignment horizontal="left"/>
    </xf>
    <xf numFmtId="164" fontId="1" fillId="8" borderId="1" xfId="1" applyNumberFormat="1" applyFont="1" applyFill="1" applyBorder="1" applyAlignment="1">
      <alignment horizontal="left"/>
    </xf>
    <xf numFmtId="0" fontId="14" fillId="7" borderId="1" xfId="4" applyFont="1" applyFill="1" applyBorder="1"/>
    <xf numFmtId="0" fontId="2" fillId="8" borderId="20" xfId="2" applyFill="1" applyBorder="1" applyAlignment="1">
      <alignment horizontal="center" vertical="center" wrapText="1"/>
    </xf>
    <xf numFmtId="0" fontId="2" fillId="8" borderId="20" xfId="2" applyFill="1" applyBorder="1" applyAlignment="1">
      <alignment horizontal="center" vertical="center"/>
    </xf>
    <xf numFmtId="0" fontId="2" fillId="8" borderId="20" xfId="2" quotePrefix="1" applyFill="1" applyBorder="1" applyAlignment="1">
      <alignment horizontal="center" vertical="center" wrapText="1"/>
    </xf>
    <xf numFmtId="2" fontId="2" fillId="8" borderId="1" xfId="1" applyNumberFormat="1" applyFont="1" applyFill="1" applyBorder="1" applyAlignment="1">
      <alignment horizontal="left" vertical="center"/>
    </xf>
    <xf numFmtId="9" fontId="2" fillId="8" borderId="1" xfId="1" applyFont="1" applyFill="1" applyBorder="1" applyAlignment="1">
      <alignment horizontal="left" vertical="center"/>
    </xf>
    <xf numFmtId="165" fontId="2" fillId="8" borderId="20" xfId="2" applyNumberFormat="1" applyFill="1" applyBorder="1" applyAlignment="1">
      <alignment horizontal="left" vertical="center"/>
    </xf>
    <xf numFmtId="0" fontId="17" fillId="7" borderId="1" xfId="3" applyFont="1" applyFill="1" applyBorder="1" applyAlignment="1">
      <alignment horizontal="center"/>
    </xf>
    <xf numFmtId="0" fontId="10" fillId="7" borderId="1" xfId="4" applyFont="1" applyFill="1" applyBorder="1"/>
    <xf numFmtId="0" fontId="1" fillId="7" borderId="1" xfId="0" applyFont="1" applyFill="1" applyBorder="1"/>
    <xf numFmtId="0" fontId="0" fillId="7" borderId="1" xfId="0" applyFill="1" applyBorder="1" applyAlignment="1">
      <alignment horizontal="center"/>
    </xf>
    <xf numFmtId="0" fontId="2" fillId="7" borderId="1" xfId="2" applyFill="1" applyBorder="1" applyAlignment="1">
      <alignment horizontal="right"/>
    </xf>
    <xf numFmtId="166" fontId="2" fillId="7" borderId="1" xfId="6" quotePrefix="1" applyNumberFormat="1" applyFont="1" applyFill="1" applyBorder="1" applyAlignment="1">
      <alignment horizontal="left"/>
    </xf>
    <xf numFmtId="0" fontId="2" fillId="7" borderId="1" xfId="2" applyFill="1" applyBorder="1" applyAlignment="1">
      <alignment horizontal="right" vertical="center"/>
    </xf>
    <xf numFmtId="0" fontId="2" fillId="7" borderId="1" xfId="2" quotePrefix="1" applyFill="1" applyBorder="1" applyAlignment="1">
      <alignment vertical="center"/>
    </xf>
    <xf numFmtId="0" fontId="18" fillId="7" borderId="1" xfId="2" applyFont="1" applyFill="1" applyBorder="1" applyAlignment="1">
      <alignment horizontal="center" vertical="center" wrapText="1"/>
    </xf>
    <xf numFmtId="9" fontId="2" fillId="7" borderId="1" xfId="2" applyNumberFormat="1" applyFill="1" applyBorder="1" applyAlignment="1">
      <alignment horizontal="center"/>
    </xf>
    <xf numFmtId="0" fontId="7" fillId="7" borderId="1" xfId="2" applyFont="1" applyFill="1" applyBorder="1" applyAlignment="1">
      <alignment horizontal="left"/>
    </xf>
    <xf numFmtId="0" fontId="7" fillId="7" borderId="1" xfId="2" applyFont="1" applyFill="1" applyBorder="1" applyAlignment="1">
      <alignment horizontal="center" vertical="center"/>
    </xf>
    <xf numFmtId="2" fontId="2" fillId="7" borderId="1" xfId="2" applyNumberFormat="1" applyFill="1" applyBorder="1" applyAlignment="1">
      <alignment horizontal="center" vertical="center"/>
    </xf>
    <xf numFmtId="0" fontId="1" fillId="7" borderId="1" xfId="0" applyFont="1" applyFill="1" applyBorder="1" applyAlignment="1">
      <alignment horizontal="center" vertical="center"/>
    </xf>
    <xf numFmtId="0" fontId="2" fillId="7" borderId="1" xfId="2" applyFill="1" applyBorder="1" applyAlignment="1">
      <alignment horizontal="left" vertical="center"/>
    </xf>
    <xf numFmtId="0" fontId="2" fillId="7" borderId="1" xfId="2" quotePrefix="1" applyFill="1" applyBorder="1" applyAlignment="1">
      <alignment horizontal="center" vertical="center" wrapText="1"/>
    </xf>
    <xf numFmtId="0" fontId="2" fillId="7" borderId="1" xfId="2" quotePrefix="1" applyFill="1" applyBorder="1" applyAlignment="1">
      <alignment horizontal="center" wrapText="1"/>
    </xf>
    <xf numFmtId="0" fontId="7" fillId="7" borderId="1" xfId="2" applyFont="1" applyFill="1" applyBorder="1"/>
    <xf numFmtId="0" fontId="8" fillId="7" borderId="1" xfId="0" applyFont="1" applyFill="1" applyBorder="1" applyAlignment="1">
      <alignment horizontal="center" vertical="center"/>
    </xf>
    <xf numFmtId="164" fontId="2" fillId="7" borderId="1" xfId="2" applyNumberFormat="1" applyFill="1" applyBorder="1" applyAlignment="1">
      <alignment horizontal="center" vertical="center"/>
    </xf>
    <xf numFmtId="0" fontId="7" fillId="7" borderId="1" xfId="2" applyFont="1" applyFill="1" applyBorder="1" applyAlignment="1">
      <alignment horizontal="center" vertical="center" wrapText="1"/>
    </xf>
    <xf numFmtId="167" fontId="2" fillId="7" borderId="1" xfId="2" applyNumberFormat="1" applyFill="1" applyBorder="1" applyAlignment="1">
      <alignment horizontal="center" vertical="center"/>
    </xf>
    <xf numFmtId="0" fontId="1" fillId="7" borderId="1" xfId="3" applyFill="1" applyBorder="1" applyAlignment="1">
      <alignment horizontal="center" vertical="center"/>
    </xf>
    <xf numFmtId="0" fontId="4" fillId="7" borderId="1" xfId="0" applyFont="1" applyFill="1" applyBorder="1" applyAlignment="1">
      <alignment horizontal="center" vertical="center"/>
    </xf>
    <xf numFmtId="0" fontId="2" fillId="7" borderId="1" xfId="2" applyFill="1" applyBorder="1" applyAlignment="1">
      <alignment horizontal="center" vertical="center" wrapText="1"/>
    </xf>
    <xf numFmtId="0" fontId="18" fillId="7" borderId="1" xfId="2" applyFont="1" applyFill="1" applyBorder="1" applyAlignment="1">
      <alignment horizontal="left"/>
    </xf>
    <xf numFmtId="0" fontId="8" fillId="7" borderId="1" xfId="0" applyFont="1" applyFill="1" applyBorder="1"/>
    <xf numFmtId="2" fontId="1" fillId="7" borderId="1" xfId="0" applyNumberFormat="1" applyFont="1" applyFill="1" applyBorder="1" applyAlignment="1">
      <alignment horizontal="left"/>
    </xf>
    <xf numFmtId="0" fontId="0" fillId="6" borderId="14" xfId="0" applyFill="1" applyBorder="1" applyAlignment="1">
      <alignment horizontal="center"/>
    </xf>
    <xf numFmtId="0" fontId="0" fillId="6" borderId="14" xfId="0" applyFill="1" applyBorder="1" applyAlignment="1">
      <alignment horizontal="left"/>
    </xf>
    <xf numFmtId="0" fontId="0" fillId="6" borderId="1" xfId="0" applyFill="1" applyBorder="1" applyAlignment="1">
      <alignment horizontal="left"/>
    </xf>
    <xf numFmtId="0" fontId="0" fillId="9" borderId="0" xfId="0" applyFill="1"/>
    <xf numFmtId="0" fontId="4" fillId="10" borderId="0" xfId="0" applyFont="1" applyFill="1"/>
    <xf numFmtId="0" fontId="0" fillId="6" borderId="14" xfId="0" applyFill="1" applyBorder="1"/>
    <xf numFmtId="0" fontId="27" fillId="6" borderId="11" xfId="0" applyFont="1" applyFill="1" applyBorder="1" applyAlignment="1">
      <alignment horizontal="center"/>
    </xf>
    <xf numFmtId="0" fontId="27" fillId="6" borderId="11" xfId="6" applyNumberFormat="1" applyFont="1" applyFill="1" applyBorder="1" applyAlignment="1">
      <alignment horizontal="center"/>
    </xf>
    <xf numFmtId="0" fontId="32" fillId="6" borderId="11" xfId="0" applyFont="1" applyFill="1" applyBorder="1" applyAlignment="1">
      <alignment horizontal="left"/>
    </xf>
    <xf numFmtId="0" fontId="0" fillId="6" borderId="11" xfId="0" applyFill="1" applyBorder="1" applyAlignment="1">
      <alignment horizontal="center"/>
    </xf>
    <xf numFmtId="0" fontId="33" fillId="6" borderId="11" xfId="0" applyFont="1" applyFill="1" applyBorder="1" applyAlignment="1">
      <alignment horizontal="center"/>
    </xf>
    <xf numFmtId="0" fontId="0" fillId="0" borderId="11" xfId="0" applyBorder="1"/>
    <xf numFmtId="0" fontId="0" fillId="9" borderId="11" xfId="0" applyFill="1" applyBorder="1"/>
    <xf numFmtId="0" fontId="4" fillId="10" borderId="11" xfId="0" applyFont="1" applyFill="1" applyBorder="1"/>
    <xf numFmtId="1" fontId="27" fillId="6" borderId="11" xfId="0" applyNumberFormat="1" applyFont="1" applyFill="1" applyBorder="1" applyAlignment="1">
      <alignment horizontal="center"/>
    </xf>
    <xf numFmtId="0" fontId="0" fillId="6" borderId="11" xfId="0" applyFill="1" applyBorder="1"/>
    <xf numFmtId="0" fontId="34" fillId="6" borderId="11" xfId="0" applyFont="1" applyFill="1" applyBorder="1" applyAlignment="1">
      <alignment horizontal="left"/>
    </xf>
    <xf numFmtId="166" fontId="35" fillId="0" borderId="0" xfId="6" applyNumberFormat="1" applyFont="1" applyFill="1" applyBorder="1" applyAlignment="1">
      <alignment horizontal="center"/>
    </xf>
    <xf numFmtId="166" fontId="35" fillId="0" borderId="0" xfId="6" quotePrefix="1" applyNumberFormat="1" applyFont="1" applyFill="1" applyBorder="1" applyAlignment="1">
      <alignment horizontal="left"/>
    </xf>
    <xf numFmtId="166" fontId="35" fillId="0" borderId="0" xfId="6" applyNumberFormat="1" applyFont="1" applyFill="1" applyBorder="1" applyAlignment="1">
      <alignment horizontal="center" vertical="center"/>
    </xf>
    <xf numFmtId="0" fontId="35" fillId="0" borderId="0" xfId="0" applyFont="1" applyFill="1" applyBorder="1"/>
    <xf numFmtId="0" fontId="35" fillId="0" borderId="0" xfId="0" applyFont="1" applyFill="1" applyBorder="1" applyAlignment="1"/>
    <xf numFmtId="0" fontId="35" fillId="0" borderId="0" xfId="0" applyFont="1" applyFill="1" applyBorder="1" applyAlignment="1">
      <alignment horizontal="center"/>
    </xf>
    <xf numFmtId="0" fontId="35" fillId="0" borderId="0" xfId="2" applyFont="1" applyFill="1" applyBorder="1"/>
    <xf numFmtId="0" fontId="35" fillId="0" borderId="0" xfId="2" applyFont="1" applyFill="1" applyBorder="1" applyAlignment="1">
      <alignment horizontal="center"/>
    </xf>
    <xf numFmtId="0" fontId="35" fillId="0" borderId="0" xfId="3" applyFont="1" applyFill="1" applyBorder="1"/>
    <xf numFmtId="0" fontId="36" fillId="0" borderId="0" xfId="2" applyFont="1" applyFill="1" applyBorder="1" applyAlignment="1">
      <alignment horizontal="center"/>
    </xf>
    <xf numFmtId="0" fontId="36" fillId="0" borderId="0" xfId="2" applyFont="1" applyFill="1" applyBorder="1"/>
    <xf numFmtId="1" fontId="35" fillId="0" borderId="0" xfId="2" applyNumberFormat="1" applyFont="1" applyFill="1" applyBorder="1" applyAlignment="1">
      <alignment horizontal="center"/>
    </xf>
    <xf numFmtId="0" fontId="37" fillId="0" borderId="0" xfId="2" applyFont="1" applyFill="1" applyBorder="1" applyAlignment="1">
      <alignment horizontal="right"/>
    </xf>
    <xf numFmtId="0" fontId="37" fillId="0" borderId="0" xfId="0" applyFont="1" applyFill="1" applyBorder="1" applyAlignment="1">
      <alignment horizontal="right"/>
    </xf>
    <xf numFmtId="0" fontId="36" fillId="0" borderId="0" xfId="0" applyFont="1" applyFill="1" applyBorder="1"/>
    <xf numFmtId="0" fontId="35" fillId="0" borderId="0" xfId="2" applyFont="1" applyFill="1" applyBorder="1" applyAlignment="1">
      <alignment horizontal="right"/>
    </xf>
    <xf numFmtId="4" fontId="35" fillId="0" borderId="0" xfId="2" applyNumberFormat="1" applyFont="1" applyFill="1" applyBorder="1"/>
    <xf numFmtId="4" fontId="35" fillId="0" borderId="0" xfId="2" applyNumberFormat="1" applyFont="1" applyFill="1" applyBorder="1" applyAlignment="1">
      <alignment horizontal="center"/>
    </xf>
    <xf numFmtId="0" fontId="36" fillId="0" borderId="0" xfId="2" applyFont="1" applyFill="1" applyBorder="1" applyAlignment="1">
      <alignment horizontal="left"/>
    </xf>
    <xf numFmtId="0" fontId="35" fillId="0" borderId="0" xfId="2" applyFont="1" applyFill="1" applyBorder="1" applyAlignment="1">
      <alignment horizontal="left"/>
    </xf>
    <xf numFmtId="0" fontId="36" fillId="0" borderId="0" xfId="3" applyFont="1" applyFill="1" applyBorder="1" applyAlignment="1">
      <alignment horizontal="center"/>
    </xf>
    <xf numFmtId="0" fontId="36" fillId="0" borderId="0" xfId="2" applyFont="1" applyFill="1" applyBorder="1" applyAlignment="1">
      <alignment horizontal="center" wrapText="1"/>
    </xf>
    <xf numFmtId="2" fontId="35" fillId="0" borderId="0" xfId="2" applyNumberFormat="1" applyFont="1" applyFill="1" applyBorder="1" applyAlignment="1">
      <alignment horizontal="center"/>
    </xf>
    <xf numFmtId="167" fontId="35" fillId="0" borderId="0" xfId="2" applyNumberFormat="1" applyFont="1" applyFill="1" applyBorder="1" applyAlignment="1">
      <alignment horizontal="center"/>
    </xf>
    <xf numFmtId="164" fontId="35" fillId="0" borderId="0" xfId="2" applyNumberFormat="1" applyFont="1" applyFill="1" applyBorder="1" applyAlignment="1">
      <alignment horizontal="center"/>
    </xf>
    <xf numFmtId="0" fontId="35" fillId="0" borderId="0" xfId="2" applyFont="1" applyFill="1" applyBorder="1" applyAlignment="1">
      <alignment horizontal="right" vertical="center"/>
    </xf>
    <xf numFmtId="0" fontId="35" fillId="0" borderId="0" xfId="2" quotePrefix="1" applyFont="1" applyFill="1" applyBorder="1" applyAlignment="1">
      <alignment vertical="center"/>
    </xf>
    <xf numFmtId="0" fontId="36" fillId="0" borderId="0" xfId="2" applyFont="1" applyFill="1" applyBorder="1" applyAlignment="1">
      <alignment horizontal="center" vertical="center" wrapText="1"/>
    </xf>
    <xf numFmtId="9" fontId="35" fillId="0" borderId="0" xfId="2" applyNumberFormat="1" applyFont="1" applyFill="1" applyBorder="1" applyAlignment="1">
      <alignment horizontal="center"/>
    </xf>
    <xf numFmtId="0" fontId="36" fillId="0" borderId="0" xfId="2" applyFont="1" applyFill="1" applyBorder="1" applyAlignment="1">
      <alignment horizontal="left"/>
    </xf>
    <xf numFmtId="0" fontId="35" fillId="0" borderId="0" xfId="8" applyFont="1" applyFill="1" applyBorder="1" applyAlignment="1">
      <alignment horizontal="center"/>
    </xf>
    <xf numFmtId="0" fontId="36" fillId="0" borderId="0" xfId="0" applyFont="1" applyFill="1" applyBorder="1" applyAlignment="1">
      <alignment horizontal="center"/>
    </xf>
    <xf numFmtId="0" fontId="36" fillId="0" borderId="0" xfId="2" applyFont="1" applyFill="1" applyBorder="1" applyAlignment="1">
      <alignment horizontal="center" vertical="center"/>
    </xf>
    <xf numFmtId="0" fontId="35" fillId="0" borderId="0" xfId="2" applyFont="1" applyFill="1" applyBorder="1" applyAlignment="1">
      <alignment horizontal="center" vertical="center"/>
    </xf>
    <xf numFmtId="164" fontId="35" fillId="0" borderId="0" xfId="2" applyNumberFormat="1" applyFont="1" applyFill="1" applyBorder="1" applyAlignment="1">
      <alignment horizontal="center" vertical="center"/>
    </xf>
    <xf numFmtId="0" fontId="35" fillId="0" borderId="0" xfId="0" applyFont="1" applyFill="1" applyBorder="1" applyAlignment="1">
      <alignment horizontal="center" vertical="center"/>
    </xf>
    <xf numFmtId="0" fontId="36" fillId="0" borderId="0" xfId="0" applyFont="1" applyFill="1" applyBorder="1" applyAlignment="1">
      <alignment horizontal="center" vertical="center"/>
    </xf>
    <xf numFmtId="2" fontId="35" fillId="0" borderId="0" xfId="2" applyNumberFormat="1" applyFont="1" applyFill="1" applyBorder="1" applyAlignment="1">
      <alignment horizontal="center" vertical="center"/>
    </xf>
    <xf numFmtId="2" fontId="35" fillId="0" borderId="0" xfId="0" applyNumberFormat="1" applyFont="1" applyFill="1" applyBorder="1" applyAlignment="1">
      <alignment horizontal="center"/>
    </xf>
    <xf numFmtId="0" fontId="35" fillId="0" borderId="0" xfId="2" applyFont="1" applyFill="1" applyBorder="1" applyAlignment="1">
      <alignment horizontal="center" wrapText="1"/>
    </xf>
    <xf numFmtId="2" fontId="35" fillId="0" borderId="0" xfId="0" applyNumberFormat="1" applyFont="1" applyFill="1" applyBorder="1" applyAlignment="1">
      <alignment horizontal="left"/>
    </xf>
    <xf numFmtId="10" fontId="35" fillId="0" borderId="0" xfId="2" applyNumberFormat="1" applyFont="1" applyFill="1" applyBorder="1" applyAlignment="1">
      <alignment horizontal="center"/>
    </xf>
    <xf numFmtId="164" fontId="35" fillId="0" borderId="0" xfId="1" applyNumberFormat="1" applyFont="1" applyFill="1" applyBorder="1" applyAlignment="1">
      <alignment horizontal="center"/>
    </xf>
    <xf numFmtId="164" fontId="35" fillId="0" borderId="0" xfId="1" applyNumberFormat="1" applyFont="1" applyFill="1" applyBorder="1" applyAlignment="1">
      <alignment horizontal="left"/>
    </xf>
    <xf numFmtId="166" fontId="35" fillId="0" borderId="0" xfId="2" applyNumberFormat="1" applyFont="1" applyFill="1" applyBorder="1" applyAlignment="1">
      <alignment horizontal="center"/>
    </xf>
    <xf numFmtId="2" fontId="36" fillId="0" borderId="0" xfId="0" applyNumberFormat="1" applyFont="1" applyFill="1" applyBorder="1" applyAlignment="1">
      <alignment horizontal="center"/>
    </xf>
    <xf numFmtId="0" fontId="35" fillId="0" borderId="0" xfId="0" applyFont="1" applyFill="1" applyBorder="1" applyAlignment="1">
      <alignment horizontal="left"/>
    </xf>
    <xf numFmtId="0" fontId="35" fillId="0" borderId="0" xfId="6" applyNumberFormat="1" applyFont="1" applyFill="1" applyBorder="1" applyAlignment="1">
      <alignment horizontal="center"/>
    </xf>
    <xf numFmtId="1" fontId="35" fillId="0" borderId="0" xfId="0" applyNumberFormat="1" applyFont="1" applyFill="1" applyBorder="1" applyAlignment="1">
      <alignment horizontal="center"/>
    </xf>
    <xf numFmtId="2" fontId="35" fillId="0" borderId="0" xfId="0" applyNumberFormat="1" applyFont="1" applyFill="1" applyBorder="1" applyAlignment="1">
      <alignment horizontal="center" vertical="center"/>
    </xf>
    <xf numFmtId="0" fontId="37" fillId="0" borderId="0" xfId="2" applyFont="1" applyFill="1" applyBorder="1" applyAlignment="1">
      <alignment horizontal="center"/>
    </xf>
    <xf numFmtId="0" fontId="37" fillId="0" borderId="0" xfId="2" quotePrefix="1" applyFont="1" applyFill="1" applyBorder="1" applyAlignment="1">
      <alignment horizontal="center"/>
    </xf>
    <xf numFmtId="0" fontId="36" fillId="0" borderId="0" xfId="4" applyFont="1" applyFill="1" applyBorder="1" applyAlignment="1">
      <alignment horizontal="center"/>
    </xf>
    <xf numFmtId="0" fontId="36" fillId="0" borderId="0" xfId="4" applyFont="1" applyFill="1" applyBorder="1"/>
    <xf numFmtId="2" fontId="35" fillId="0" borderId="0" xfId="2" applyNumberFormat="1" applyFont="1" applyFill="1" applyBorder="1"/>
    <xf numFmtId="0" fontId="35" fillId="0" borderId="0" xfId="4" applyFont="1" applyFill="1" applyBorder="1" applyAlignment="1">
      <alignment horizontal="center"/>
    </xf>
    <xf numFmtId="0" fontId="35" fillId="0" borderId="0" xfId="4" applyFont="1" applyFill="1" applyBorder="1"/>
    <xf numFmtId="4" fontId="35" fillId="0" borderId="0" xfId="5" applyNumberFormat="1" applyFont="1" applyFill="1" applyBorder="1" applyAlignment="1">
      <alignment horizontal="center"/>
    </xf>
    <xf numFmtId="2" fontId="35" fillId="0" borderId="0" xfId="4" applyNumberFormat="1" applyFont="1" applyFill="1" applyBorder="1" applyAlignment="1">
      <alignment horizontal="center"/>
    </xf>
    <xf numFmtId="2" fontId="35" fillId="0" borderId="0" xfId="0" applyNumberFormat="1" applyFont="1" applyFill="1" applyBorder="1"/>
    <xf numFmtId="0" fontId="36" fillId="0" borderId="0" xfId="2" applyFont="1" applyFill="1" applyBorder="1" applyAlignment="1">
      <alignment horizontal="left" wrapText="1"/>
    </xf>
    <xf numFmtId="0" fontId="35" fillId="0" borderId="0" xfId="2" applyFont="1" applyFill="1" applyBorder="1" applyAlignment="1">
      <alignment vertical="center" wrapText="1"/>
    </xf>
    <xf numFmtId="0" fontId="35" fillId="0" borderId="0" xfId="2" applyFont="1" applyFill="1" applyBorder="1" applyAlignment="1">
      <alignment horizontal="left" vertical="center" wrapText="1"/>
    </xf>
    <xf numFmtId="0" fontId="35" fillId="0" borderId="0" xfId="2" applyFont="1" applyFill="1" applyBorder="1" applyAlignment="1">
      <alignment horizontal="center" vertical="center" wrapText="1"/>
    </xf>
    <xf numFmtId="2" fontId="35" fillId="0" borderId="0" xfId="1" applyNumberFormat="1" applyFont="1" applyFill="1" applyBorder="1" applyAlignment="1">
      <alignment horizontal="center" vertical="center"/>
    </xf>
    <xf numFmtId="0" fontId="35" fillId="0" borderId="0" xfId="2" quotePrefix="1" applyFont="1" applyFill="1" applyBorder="1" applyAlignment="1">
      <alignment horizontal="center" vertical="center" wrapText="1"/>
    </xf>
    <xf numFmtId="9" fontId="35" fillId="0" borderId="0" xfId="1" applyFont="1" applyFill="1" applyBorder="1" applyAlignment="1">
      <alignment horizontal="center" vertical="center"/>
    </xf>
    <xf numFmtId="165" fontId="35" fillId="0" borderId="0" xfId="2" applyNumberFormat="1" applyFont="1" applyFill="1" applyBorder="1" applyAlignment="1">
      <alignment horizontal="left" vertical="center"/>
    </xf>
    <xf numFmtId="0" fontId="35" fillId="0" borderId="0" xfId="2" applyFont="1" applyFill="1" applyBorder="1" applyAlignment="1">
      <alignment vertical="center"/>
    </xf>
    <xf numFmtId="43" fontId="35" fillId="0" borderId="0" xfId="6" applyFont="1" applyFill="1" applyBorder="1" applyAlignment="1">
      <alignment horizontal="center"/>
    </xf>
    <xf numFmtId="2" fontId="35" fillId="0" borderId="0" xfId="6" applyNumberFormat="1" applyFont="1" applyFill="1" applyBorder="1" applyAlignment="1">
      <alignment horizontal="center"/>
    </xf>
    <xf numFmtId="10" fontId="35" fillId="0" borderId="0" xfId="7" applyNumberFormat="1" applyFont="1" applyFill="1" applyBorder="1" applyAlignment="1">
      <alignment horizontal="center"/>
    </xf>
    <xf numFmtId="166" fontId="35" fillId="0" borderId="0" xfId="5" applyNumberFormat="1" applyFont="1" applyFill="1" applyBorder="1" applyAlignment="1">
      <alignment horizontal="center"/>
    </xf>
    <xf numFmtId="43" fontId="35" fillId="0" borderId="0" xfId="5" applyNumberFormat="1" applyFont="1" applyFill="1" applyBorder="1" applyAlignment="1">
      <alignment horizontal="center"/>
    </xf>
    <xf numFmtId="2" fontId="35" fillId="0" borderId="0" xfId="5" applyNumberFormat="1" applyFont="1" applyFill="1" applyBorder="1" applyAlignment="1">
      <alignment horizontal="center"/>
    </xf>
    <xf numFmtId="164" fontId="35" fillId="0" borderId="0" xfId="7" applyNumberFormat="1" applyFont="1" applyFill="1" applyBorder="1" applyAlignment="1">
      <alignment horizontal="center"/>
    </xf>
    <xf numFmtId="0" fontId="35" fillId="0" borderId="0" xfId="2" applyFont="1" applyFill="1" applyBorder="1" applyAlignment="1">
      <alignment horizontal="left" vertical="center"/>
    </xf>
    <xf numFmtId="0" fontId="35" fillId="0" borderId="0" xfId="2" quotePrefix="1" applyFont="1" applyFill="1" applyBorder="1" applyAlignment="1">
      <alignment horizontal="center" wrapText="1"/>
    </xf>
    <xf numFmtId="167" fontId="35" fillId="0" borderId="0" xfId="2" applyNumberFormat="1" applyFont="1" applyFill="1" applyBorder="1" applyAlignment="1">
      <alignment horizontal="center" vertical="center"/>
    </xf>
    <xf numFmtId="0" fontId="35" fillId="0" borderId="0" xfId="3" applyFont="1" applyFill="1" applyBorder="1" applyAlignment="1">
      <alignment horizontal="center" vertical="center"/>
    </xf>
    <xf numFmtId="0" fontId="35" fillId="0" borderId="0" xfId="0" applyNumberFormat="1" applyFont="1" applyFill="1" applyBorder="1" applyAlignment="1"/>
    <xf numFmtId="0" fontId="0" fillId="9" borderId="0" xfId="0" applyFont="1" applyFill="1" applyAlignment="1">
      <alignment horizontal="center" vertical="center"/>
    </xf>
    <xf numFmtId="0" fontId="0" fillId="8" borderId="20" xfId="0" applyFill="1" applyBorder="1" applyAlignment="1">
      <alignment horizontal="center"/>
    </xf>
    <xf numFmtId="0" fontId="0" fillId="8" borderId="20" xfId="0" applyFill="1" applyBorder="1" applyAlignment="1">
      <alignment horizontal="left"/>
    </xf>
    <xf numFmtId="165" fontId="0" fillId="8" borderId="20" xfId="0" applyNumberFormat="1" applyFill="1" applyBorder="1" applyAlignment="1">
      <alignment horizontal="center"/>
    </xf>
    <xf numFmtId="0" fontId="36" fillId="0" borderId="0" xfId="0" applyFont="1" applyFill="1" applyBorder="1" applyAlignment="1">
      <alignment horizontal="center" vertical="center"/>
    </xf>
    <xf numFmtId="0" fontId="35" fillId="0" borderId="0" xfId="0" applyFont="1" applyFill="1" applyBorder="1" applyAlignment="1">
      <alignment horizontal="left" wrapText="1"/>
    </xf>
    <xf numFmtId="0" fontId="35" fillId="0" borderId="0" xfId="0" applyFont="1" applyFill="1" applyBorder="1" applyAlignment="1">
      <alignment horizontal="left"/>
    </xf>
    <xf numFmtId="0" fontId="35" fillId="0" borderId="0" xfId="0" applyFont="1" applyFill="1" applyBorder="1" applyAlignment="1">
      <alignment horizontal="left" wrapText="1"/>
    </xf>
    <xf numFmtId="165" fontId="35" fillId="0" borderId="0" xfId="0" applyNumberFormat="1" applyFont="1" applyFill="1" applyBorder="1" applyAlignment="1">
      <alignment horizontal="center"/>
    </xf>
    <xf numFmtId="0" fontId="27" fillId="0" borderId="0" xfId="11" applyFont="1" applyAlignment="1" applyProtection="1">
      <alignment horizontal="left" indent="3"/>
      <protection locked="0"/>
    </xf>
    <xf numFmtId="0" fontId="27" fillId="0" borderId="0" xfId="11" applyFont="1" applyProtection="1">
      <protection locked="0"/>
    </xf>
    <xf numFmtId="0" fontId="2" fillId="0" borderId="0" xfId="11" applyAlignment="1" applyProtection="1">
      <alignment horizontal="left" indent="3"/>
      <protection locked="0"/>
    </xf>
    <xf numFmtId="9" fontId="2" fillId="0" borderId="0" xfId="1" applyFont="1" applyAlignment="1" applyProtection="1">
      <alignment horizontal="center"/>
      <protection locked="0"/>
    </xf>
    <xf numFmtId="0" fontId="2" fillId="0" borderId="0" xfId="11" applyProtection="1">
      <protection locked="0"/>
    </xf>
    <xf numFmtId="9" fontId="2" fillId="0" borderId="0" xfId="1" applyFont="1" applyAlignment="1" applyProtection="1">
      <protection locked="0"/>
    </xf>
    <xf numFmtId="0" fontId="27" fillId="0" borderId="0" xfId="11" applyFont="1" applyProtection="1"/>
    <xf numFmtId="0" fontId="27" fillId="0" borderId="0" xfId="11" applyFont="1" applyAlignment="1" applyProtection="1">
      <alignment horizontal="left" indent="3"/>
    </xf>
    <xf numFmtId="0" fontId="28" fillId="4" borderId="13" xfId="11" applyFont="1" applyFill="1" applyBorder="1" applyAlignment="1" applyProtection="1">
      <alignment horizontal="left" indent="3"/>
    </xf>
    <xf numFmtId="0" fontId="27" fillId="4" borderId="14" xfId="11" applyFont="1" applyFill="1" applyBorder="1" applyAlignment="1" applyProtection="1">
      <alignment horizontal="left"/>
    </xf>
    <xf numFmtId="0" fontId="7" fillId="4" borderId="14" xfId="0" applyFont="1" applyFill="1" applyBorder="1" applyAlignment="1" applyProtection="1">
      <alignment horizontal="right"/>
    </xf>
    <xf numFmtId="0" fontId="2" fillId="4" borderId="14" xfId="0" applyFont="1" applyFill="1" applyBorder="1" applyAlignment="1" applyProtection="1">
      <alignment horizontal="left"/>
    </xf>
    <xf numFmtId="0" fontId="28" fillId="4" borderId="15" xfId="11" applyFont="1" applyFill="1" applyBorder="1" applyAlignment="1" applyProtection="1">
      <alignment horizontal="center"/>
    </xf>
    <xf numFmtId="0" fontId="29" fillId="4" borderId="18" xfId="11" applyFont="1" applyFill="1" applyBorder="1" applyAlignment="1" applyProtection="1">
      <alignment horizontal="left" indent="3"/>
    </xf>
    <xf numFmtId="0" fontId="27" fillId="4" borderId="2" xfId="11" applyFont="1" applyFill="1" applyBorder="1" applyAlignment="1" applyProtection="1">
      <alignment horizontal="left"/>
    </xf>
    <xf numFmtId="0" fontId="7" fillId="4" borderId="2" xfId="0" applyFont="1" applyFill="1" applyBorder="1" applyAlignment="1" applyProtection="1">
      <alignment horizontal="right"/>
    </xf>
    <xf numFmtId="0" fontId="2" fillId="4" borderId="2" xfId="0" applyFont="1" applyFill="1" applyBorder="1" applyProtection="1"/>
    <xf numFmtId="164" fontId="27" fillId="4" borderId="19" xfId="11" applyNumberFormat="1" applyFont="1" applyFill="1" applyBorder="1" applyAlignment="1" applyProtection="1">
      <alignment horizontal="center"/>
    </xf>
    <xf numFmtId="0" fontId="2" fillId="0" borderId="0" xfId="11" applyAlignment="1" applyProtection="1">
      <alignment horizontal="left" indent="3"/>
    </xf>
    <xf numFmtId="0" fontId="27" fillId="0" borderId="0" xfId="11" applyFont="1" applyAlignment="1" applyProtection="1">
      <alignment horizontal="left"/>
    </xf>
    <xf numFmtId="0" fontId="2" fillId="0" borderId="14" xfId="0" applyFont="1" applyBorder="1" applyAlignment="1" applyProtection="1">
      <alignment horizontal="center"/>
    </xf>
    <xf numFmtId="0" fontId="2" fillId="0" borderId="14" xfId="0" applyFont="1" applyBorder="1" applyAlignment="1" applyProtection="1">
      <alignment horizontal="left"/>
    </xf>
    <xf numFmtId="0" fontId="7" fillId="0" borderId="0" xfId="0" applyFont="1" applyAlignment="1" applyProtection="1">
      <alignment horizontal="right"/>
    </xf>
    <xf numFmtId="0" fontId="2" fillId="0" borderId="0" xfId="0" applyFont="1" applyProtection="1"/>
    <xf numFmtId="0" fontId="27" fillId="0" borderId="0" xfId="11" applyFont="1" applyAlignment="1" applyProtection="1">
      <alignment horizontal="center"/>
    </xf>
    <xf numFmtId="14" fontId="27" fillId="0" borderId="0" xfId="11" quotePrefix="1" applyNumberFormat="1" applyFont="1" applyAlignment="1" applyProtection="1">
      <alignment horizontal="center"/>
    </xf>
    <xf numFmtId="0" fontId="30" fillId="0" borderId="0" xfId="11" applyFont="1" applyAlignment="1" applyProtection="1">
      <alignment horizontal="left" indent="15"/>
    </xf>
    <xf numFmtId="0" fontId="31" fillId="0" borderId="0" xfId="11" applyFont="1" applyAlignment="1" applyProtection="1">
      <alignment horizontal="left"/>
    </xf>
    <xf numFmtId="14" fontId="27" fillId="0" borderId="0" xfId="11" applyNumberFormat="1" applyFont="1" applyAlignment="1" applyProtection="1">
      <alignment horizontal="center"/>
    </xf>
    <xf numFmtId="0" fontId="27" fillId="0" borderId="13" xfId="11" applyFont="1" applyBorder="1" applyAlignment="1" applyProtection="1">
      <alignment horizontal="left" indent="3"/>
    </xf>
    <xf numFmtId="0" fontId="27" fillId="0" borderId="14" xfId="11" applyFont="1" applyBorder="1" applyProtection="1"/>
    <xf numFmtId="9" fontId="27" fillId="0" borderId="15" xfId="11" applyNumberFormat="1" applyFont="1" applyBorder="1" applyProtection="1"/>
    <xf numFmtId="0" fontId="27" fillId="0" borderId="16" xfId="11" applyFont="1" applyBorder="1" applyAlignment="1" applyProtection="1">
      <alignment horizontal="left" indent="3"/>
    </xf>
    <xf numFmtId="0" fontId="27" fillId="8" borderId="1" xfId="11" applyFont="1" applyFill="1" applyBorder="1" applyAlignment="1" applyProtection="1">
      <alignment horizontal="center"/>
    </xf>
    <xf numFmtId="0" fontId="27" fillId="8" borderId="21" xfId="11" applyFont="1" applyFill="1" applyBorder="1" applyAlignment="1" applyProtection="1">
      <alignment horizontal="center"/>
    </xf>
    <xf numFmtId="0" fontId="27" fillId="0" borderId="17" xfId="11" applyFont="1" applyBorder="1" applyProtection="1"/>
    <xf numFmtId="0" fontId="27" fillId="8" borderId="20" xfId="11" applyFont="1" applyFill="1" applyBorder="1" applyAlignment="1" applyProtection="1">
      <alignment horizontal="center"/>
    </xf>
    <xf numFmtId="0" fontId="27" fillId="5" borderId="20" xfId="11" applyFont="1" applyFill="1" applyBorder="1" applyAlignment="1" applyProtection="1">
      <alignment horizontal="center"/>
    </xf>
    <xf numFmtId="0" fontId="27" fillId="0" borderId="18" xfId="11" applyFont="1" applyBorder="1" applyAlignment="1" applyProtection="1">
      <alignment horizontal="left" indent="3"/>
    </xf>
    <xf numFmtId="0" fontId="27" fillId="0" borderId="2" xfId="11" applyFont="1" applyBorder="1" applyProtection="1"/>
    <xf numFmtId="0" fontId="27" fillId="0" borderId="19" xfId="11" applyFont="1" applyBorder="1" applyProtection="1"/>
    <xf numFmtId="0" fontId="0" fillId="0" borderId="0" xfId="0" applyProtection="1"/>
    <xf numFmtId="0" fontId="7" fillId="6" borderId="1" xfId="10" applyFont="1" applyFill="1" applyBorder="1" applyAlignment="1" applyProtection="1">
      <alignment horizontal="center"/>
    </xf>
    <xf numFmtId="0" fontId="2" fillId="0" borderId="1" xfId="0" applyNumberFormat="1" applyFont="1" applyBorder="1" applyAlignment="1" applyProtection="1">
      <alignment horizontal="center"/>
    </xf>
    <xf numFmtId="0" fontId="2" fillId="0" borderId="1" xfId="0" applyFont="1" applyBorder="1" applyAlignment="1" applyProtection="1">
      <alignment horizontal="center"/>
    </xf>
    <xf numFmtId="9" fontId="2" fillId="0" borderId="0" xfId="1" applyFont="1" applyAlignment="1" applyProtection="1">
      <alignment horizontal="center"/>
    </xf>
    <xf numFmtId="0" fontId="39" fillId="6" borderId="1" xfId="11" applyFont="1" applyFill="1" applyBorder="1" applyAlignment="1" applyProtection="1">
      <alignment horizontal="center"/>
    </xf>
    <xf numFmtId="164" fontId="39" fillId="6" borderId="1" xfId="11" applyNumberFormat="1" applyFont="1" applyFill="1" applyBorder="1" applyAlignment="1" applyProtection="1">
      <alignment horizontal="center"/>
    </xf>
    <xf numFmtId="0" fontId="2" fillId="0" borderId="0" xfId="11" applyProtection="1"/>
    <xf numFmtId="0" fontId="2" fillId="0" borderId="0" xfId="11" applyFont="1" applyAlignment="1" applyProtection="1">
      <alignment horizontal="left" indent="3"/>
    </xf>
  </cellXfs>
  <cellStyles count="12">
    <cellStyle name="Comma 2 2 2" xfId="6" xr:uid="{240E3703-84CD-DD42-98C5-2A66A3D14242}"/>
    <cellStyle name="Comma 3" xfId="5" xr:uid="{BE01865A-DC53-9E4F-B079-CEC1437AD246}"/>
    <cellStyle name="Currency 2" xfId="9" xr:uid="{6995FC99-08D1-FC4F-A33F-A42FE0C7AF4D}"/>
    <cellStyle name="Normal" xfId="0" builtinId="0"/>
    <cellStyle name="Normal 2 13 2" xfId="8" xr:uid="{D717CEC8-5B18-5946-80F7-13212E4D7F2D}"/>
    <cellStyle name="Normal 2 2" xfId="10" xr:uid="{4DB9F051-F3EA-0E40-8809-E985E953FFAA}"/>
    <cellStyle name="Normal 3" xfId="4" xr:uid="{1676BBCB-72EC-924A-907B-675FC74C3081}"/>
    <cellStyle name="Normal 3 2 12 2" xfId="2" xr:uid="{BD8F3733-45C3-A84D-8EE7-6EDDB2858E7C}"/>
    <cellStyle name="Normal 3 3" xfId="3" xr:uid="{AD6E4E01-D06E-5D49-9D88-89D1574ACEB4}"/>
    <cellStyle name="Normal 4" xfId="11" xr:uid="{01D23AB0-4389-8A47-9844-3E326EDDF786}"/>
    <cellStyle name="Percent" xfId="1" builtinId="5"/>
    <cellStyle name="Percent 3 2" xfId="7" xr:uid="{3CD3E746-9D92-554E-9A78-C874A3CCDFAC}"/>
  </cellStyles>
  <dxfs count="212">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99CC"/>
        </patternFill>
      </fill>
    </dxf>
    <dxf>
      <fill>
        <patternFill>
          <bgColor rgb="FFFFFF64"/>
        </patternFill>
      </fill>
    </dxf>
    <dxf>
      <fill>
        <patternFill>
          <bgColor rgb="FFCEEED0"/>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99CC"/>
        </patternFill>
      </fill>
    </dxf>
    <dxf>
      <fill>
        <patternFill>
          <bgColor rgb="FFFFFF64"/>
        </patternFill>
      </fill>
    </dxf>
    <dxf>
      <fill>
        <patternFill>
          <bgColor rgb="FFCEEED0"/>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99CC"/>
        </patternFill>
      </fill>
    </dxf>
    <dxf>
      <fill>
        <patternFill>
          <bgColor rgb="FFFFFF64"/>
        </patternFill>
      </fill>
    </dxf>
    <dxf>
      <fill>
        <patternFill>
          <bgColor rgb="FFCEEED0"/>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99CC"/>
        </patternFill>
      </fill>
    </dxf>
    <dxf>
      <fill>
        <patternFill>
          <bgColor rgb="FFFFFF64"/>
        </patternFill>
      </fill>
    </dxf>
    <dxf>
      <fill>
        <patternFill>
          <bgColor rgb="FFCEEED0"/>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99CC"/>
        </patternFill>
      </fill>
    </dxf>
    <dxf>
      <fill>
        <patternFill>
          <bgColor rgb="FFFFFF64"/>
        </patternFill>
      </fill>
    </dxf>
    <dxf>
      <fill>
        <patternFill>
          <bgColor rgb="FFCEEED0"/>
        </patternFill>
      </fill>
    </dxf>
    <dxf>
      <fill>
        <patternFill>
          <bgColor theme="0"/>
        </patternFill>
      </fill>
    </dxf>
    <dxf>
      <fill>
        <patternFill>
          <bgColor rgb="FFD8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ill>
        <patternFill>
          <bgColor rgb="FFD7BE91"/>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SnowvillePT!$H$77</c:f>
          <c:strCache>
            <c:ptCount val="1"/>
            <c:pt idx="0">
              <c:v>0</c:v>
            </c:pt>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C5FF69E5-9336-1541-9506-9639AADBC867}"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F014-BE45-89B8-8C8CCD945CA9}"/>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SnowvillePT!$F$83</c:f>
              <c:numCache>
                <c:formatCode>General</c:formatCode>
                <c:ptCount val="1"/>
                <c:pt idx="0">
                  <c:v>0</c:v>
                </c:pt>
              </c:numCache>
            </c:numRef>
          </c:xVal>
          <c:yVal>
            <c:numRef>
              <c:f>SnowvillePT!$G$83</c:f>
              <c:numCache>
                <c:formatCode>General</c:formatCode>
                <c:ptCount val="1"/>
                <c:pt idx="0">
                  <c:v>0</c:v>
                </c:pt>
              </c:numCache>
            </c:numRef>
          </c:yVal>
          <c:smooth val="0"/>
          <c:extLst>
            <c:ext xmlns:c15="http://schemas.microsoft.com/office/drawing/2012/chart" uri="{02D57815-91ED-43cb-92C2-25804820EDAC}">
              <c15:datalabelsRange>
                <c15:f>SnowvillePT!$H$83</c15:f>
                <c15:dlblRangeCache>
                  <c:ptCount val="1"/>
                  <c:pt idx="0">
                    <c:v>0</c:v>
                  </c:pt>
                </c15:dlblRangeCache>
              </c15:datalabelsRange>
            </c:ext>
            <c:ext xmlns:c16="http://schemas.microsoft.com/office/drawing/2014/chart" uri="{C3380CC4-5D6E-409C-BE32-E72D297353CC}">
              <c16:uniqueId val="{00000001-F014-BE45-89B8-8C8CCD945CA9}"/>
            </c:ext>
          </c:extLst>
        </c:ser>
        <c:ser>
          <c:idx val="14"/>
          <c:order val="1"/>
          <c:tx>
            <c:v>equationRIGHT</c:v>
          </c:tx>
          <c:marker>
            <c:symbol val="none"/>
          </c:marker>
          <c:dLbls>
            <c:dLbl>
              <c:idx val="0"/>
              <c:tx>
                <c:rich>
                  <a:bodyPr/>
                  <a:lstStyle/>
                  <a:p>
                    <a:fld id="{62431002-FB93-2E4D-B741-88CA34BECE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014-BE45-89B8-8C8CCD945CA9}"/>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SnowvillePT!$J$83</c:f>
              <c:numCache>
                <c:formatCode>General</c:formatCode>
                <c:ptCount val="1"/>
                <c:pt idx="0">
                  <c:v>0</c:v>
                </c:pt>
              </c:numCache>
            </c:numRef>
          </c:xVal>
          <c:yVal>
            <c:numRef>
              <c:f>SnowvillePT!$K$83</c:f>
              <c:numCache>
                <c:formatCode>General</c:formatCode>
                <c:ptCount val="1"/>
                <c:pt idx="0">
                  <c:v>0</c:v>
                </c:pt>
              </c:numCache>
            </c:numRef>
          </c:yVal>
          <c:smooth val="0"/>
          <c:extLst>
            <c:ext xmlns:c15="http://schemas.microsoft.com/office/drawing/2012/chart" uri="{02D57815-91ED-43cb-92C2-25804820EDAC}">
              <c15:datalabelsRange>
                <c15:f>SnowvillePT!$L$83</c15:f>
                <c15:dlblRangeCache>
                  <c:ptCount val="1"/>
                  <c:pt idx="0">
                    <c:v>0</c:v>
                  </c:pt>
                </c15:dlblRangeCache>
              </c15:datalabelsRange>
            </c:ext>
            <c:ext xmlns:c16="http://schemas.microsoft.com/office/drawing/2014/chart" uri="{C3380CC4-5D6E-409C-BE32-E72D297353CC}">
              <c16:uniqueId val="{00000003-F014-BE45-89B8-8C8CCD945CA9}"/>
            </c:ext>
          </c:extLst>
        </c:ser>
        <c:ser>
          <c:idx val="0"/>
          <c:order val="2"/>
          <c:tx>
            <c:strRef>
              <c:f>SnowvillePT!$U$51</c:f>
              <c:strCache>
                <c:ptCount val="1"/>
                <c:pt idx="0">
                  <c:v>0</c:v>
                </c:pt>
              </c:strCache>
            </c:strRef>
          </c:tx>
          <c:spPr>
            <a:ln w="19050" cap="rnd">
              <a:solidFill>
                <a:srgbClr val="00B0F0"/>
              </a:solidFill>
              <a:round/>
            </a:ln>
            <a:effectLst/>
          </c:spPr>
          <c:marker>
            <c:symbol val="none"/>
          </c:marker>
          <c:xVal>
            <c:numRef>
              <c:f>SnowvillePT!$T$52:$T$196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SnowvillePT!$U$52:$U$196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4-F014-BE45-89B8-8C8CCD945CA9}"/>
            </c:ext>
          </c:extLst>
        </c:ser>
        <c:ser>
          <c:idx val="1"/>
          <c:order val="3"/>
          <c:tx>
            <c:strRef>
              <c:f>SnowvillePT!$V$51</c:f>
              <c:strCache>
                <c:ptCount val="1"/>
                <c:pt idx="0">
                  <c:v>0</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SnowvillePT!$T$52:$T$196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SnowvillePT!$V$52:$V$196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F014-BE45-89B8-8C8CCD945CA9}"/>
            </c:ext>
          </c:extLst>
        </c:ser>
        <c:ser>
          <c:idx val="19"/>
          <c:order val="4"/>
          <c:tx>
            <c:strRef>
              <c:f>SnowvillePT!$W$51</c:f>
              <c:strCache>
                <c:ptCount val="1"/>
                <c:pt idx="0">
                  <c:v>0</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SnowvillePT!$T$52:$T$196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SnowvillePT!$W$52:$W$196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6-F014-BE45-89B8-8C8CCD945CA9}"/>
            </c:ext>
          </c:extLst>
        </c:ser>
        <c:ser>
          <c:idx val="2"/>
          <c:order val="5"/>
          <c:tx>
            <c:strRef>
              <c:f>SnowvillePT!$X$51</c:f>
              <c:strCache>
                <c:ptCount val="1"/>
                <c:pt idx="0">
                  <c:v>0</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SnowvillePT!$T$52:$T$196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SnowvillePT!$X$52:$X$196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F014-BE45-89B8-8C8CCD945CA9}"/>
            </c:ext>
          </c:extLst>
        </c:ser>
        <c:ser>
          <c:idx val="3"/>
          <c:order val="6"/>
          <c:tx>
            <c:strRef>
              <c:f>SnowvillePT!$I$115</c:f>
              <c:strCache>
                <c:ptCount val="1"/>
                <c:pt idx="0">
                  <c:v>0</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SnowvillePT!$F$117:$F$123</c:f>
              <c:numCache>
                <c:formatCode>General</c:formatCode>
                <c:ptCount val="7"/>
                <c:pt idx="0">
                  <c:v>0</c:v>
                </c:pt>
                <c:pt idx="1">
                  <c:v>0</c:v>
                </c:pt>
                <c:pt idx="2">
                  <c:v>0</c:v>
                </c:pt>
                <c:pt idx="3">
                  <c:v>0</c:v>
                </c:pt>
                <c:pt idx="4">
                  <c:v>0</c:v>
                </c:pt>
                <c:pt idx="5">
                  <c:v>0</c:v>
                </c:pt>
                <c:pt idx="6">
                  <c:v>0</c:v>
                </c:pt>
              </c:numCache>
            </c:numRef>
          </c:xVal>
          <c:yVal>
            <c:numRef>
              <c:f>SnowvillePT!$I$117:$I$123</c:f>
              <c:numCache>
                <c:formatCode>0.000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F014-BE45-89B8-8C8CCD945CA9}"/>
            </c:ext>
          </c:extLst>
        </c:ser>
        <c:ser>
          <c:idx val="10"/>
          <c:order val="7"/>
          <c:tx>
            <c:strRef>
              <c:f>SnowvillePT!$F$115</c:f>
              <c:strCache>
                <c:ptCount val="1"/>
                <c:pt idx="0">
                  <c:v>0</c:v>
                </c:pt>
              </c:strCache>
            </c:strRef>
          </c:tx>
          <c:spPr>
            <a:ln w="12700" cap="rnd">
              <a:noFill/>
              <a:round/>
            </a:ln>
            <a:effectLst/>
          </c:spPr>
          <c:marker>
            <c:symbol val="none"/>
          </c:marker>
          <c:dLbls>
            <c:dLbl>
              <c:idx val="0"/>
              <c:tx>
                <c:rich>
                  <a:bodyPr/>
                  <a:lstStyle/>
                  <a:p>
                    <a:fld id="{B3059014-371B-5749-8BAC-F6DB4509704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14-BE45-89B8-8C8CCD945CA9}"/>
                </c:ext>
              </c:extLst>
            </c:dLbl>
            <c:dLbl>
              <c:idx val="1"/>
              <c:tx>
                <c:rich>
                  <a:bodyPr/>
                  <a:lstStyle/>
                  <a:p>
                    <a:fld id="{2C5C99F9-38D2-8B41-8EC5-A307E98C7D7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14-BE45-89B8-8C8CCD945CA9}"/>
                </c:ext>
              </c:extLst>
            </c:dLbl>
            <c:dLbl>
              <c:idx val="2"/>
              <c:tx>
                <c:rich>
                  <a:bodyPr/>
                  <a:lstStyle/>
                  <a:p>
                    <a:fld id="{D6950616-97A1-5641-A686-DFCC01B57D7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14-BE45-89B8-8C8CCD945CA9}"/>
                </c:ext>
              </c:extLst>
            </c:dLbl>
            <c:dLbl>
              <c:idx val="3"/>
              <c:tx>
                <c:rich>
                  <a:bodyPr/>
                  <a:lstStyle/>
                  <a:p>
                    <a:fld id="{C74D6926-88A8-8442-B3C7-9B2F7D1DCC5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014-BE45-89B8-8C8CCD945CA9}"/>
                </c:ext>
              </c:extLst>
            </c:dLbl>
            <c:dLbl>
              <c:idx val="4"/>
              <c:tx>
                <c:rich>
                  <a:bodyPr/>
                  <a:lstStyle/>
                  <a:p>
                    <a:fld id="{0148681C-C58E-9E45-A020-B42678B7705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014-BE45-89B8-8C8CCD945CA9}"/>
                </c:ext>
              </c:extLst>
            </c:dLbl>
            <c:dLbl>
              <c:idx val="5"/>
              <c:tx>
                <c:rich>
                  <a:bodyPr/>
                  <a:lstStyle/>
                  <a:p>
                    <a:fld id="{FCAF410F-DFBA-C342-B3F1-DA77949BEBB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014-BE45-89B8-8C8CCD945CA9}"/>
                </c:ext>
              </c:extLst>
            </c:dLbl>
            <c:dLbl>
              <c:idx val="6"/>
              <c:tx>
                <c:rich>
                  <a:bodyPr/>
                  <a:lstStyle/>
                  <a:p>
                    <a:fld id="{A59346D2-C6E3-5C48-84D9-AD99BB1589B8}"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014-BE45-89B8-8C8CCD945CA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SnowvillePT!$F$117:$F$123</c:f>
              <c:numCache>
                <c:formatCode>General</c:formatCode>
                <c:ptCount val="7"/>
                <c:pt idx="0">
                  <c:v>0</c:v>
                </c:pt>
                <c:pt idx="1">
                  <c:v>0</c:v>
                </c:pt>
                <c:pt idx="2">
                  <c:v>0</c:v>
                </c:pt>
                <c:pt idx="3">
                  <c:v>0</c:v>
                </c:pt>
                <c:pt idx="4">
                  <c:v>0</c:v>
                </c:pt>
                <c:pt idx="5">
                  <c:v>0</c:v>
                </c:pt>
                <c:pt idx="6">
                  <c:v>0</c:v>
                </c:pt>
              </c:numCache>
            </c:numRef>
          </c:xVal>
          <c:yVal>
            <c:numRef>
              <c:f>SnowvillePT!$G$117:$G$123</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SnowvillePT!$H$117:$H$123</c15:f>
                <c15:dlblRangeCache>
                  <c:ptCount val="7"/>
                  <c:pt idx="0">
                    <c:v>0</c:v>
                  </c:pt>
                  <c:pt idx="1">
                    <c:v>0</c:v>
                  </c:pt>
                  <c:pt idx="2">
                    <c:v>0</c:v>
                  </c:pt>
                  <c:pt idx="3">
                    <c:v>0</c:v>
                  </c:pt>
                  <c:pt idx="4">
                    <c:v>0</c:v>
                  </c:pt>
                  <c:pt idx="5">
                    <c:v>0</c:v>
                  </c:pt>
                  <c:pt idx="6">
                    <c:v>0</c:v>
                  </c:pt>
                </c15:dlblRangeCache>
              </c15:datalabelsRange>
            </c:ext>
            <c:ext xmlns:c16="http://schemas.microsoft.com/office/drawing/2014/chart" uri="{C3380CC4-5D6E-409C-BE32-E72D297353CC}">
              <c16:uniqueId val="{00000010-F014-BE45-89B8-8C8CCD945CA9}"/>
            </c:ext>
          </c:extLst>
        </c:ser>
        <c:ser>
          <c:idx val="9"/>
          <c:order val="8"/>
          <c:tx>
            <c:strRef>
              <c:f>SnowvillePT!$H$126</c:f>
              <c:strCache>
                <c:ptCount val="1"/>
                <c:pt idx="0">
                  <c:v>0</c:v>
                </c:pt>
              </c:strCache>
            </c:strRef>
          </c:tx>
          <c:spPr>
            <a:ln>
              <a:noFill/>
            </a:ln>
          </c:spPr>
          <c:marker>
            <c:symbol val="none"/>
          </c:marker>
          <c:dLbls>
            <c:dLbl>
              <c:idx val="0"/>
              <c:tx>
                <c:rich>
                  <a:bodyPr/>
                  <a:lstStyle/>
                  <a:p>
                    <a:fld id="{D72FBD83-2B40-FE4C-974B-36E9810D36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014-BE45-89B8-8C8CCD945CA9}"/>
                </c:ext>
              </c:extLst>
            </c:dLbl>
            <c:dLbl>
              <c:idx val="1"/>
              <c:tx>
                <c:rich>
                  <a:bodyPr/>
                  <a:lstStyle/>
                  <a:p>
                    <a:fld id="{3854F7AB-F9B2-4042-A980-7895353886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014-BE45-89B8-8C8CCD945CA9}"/>
                </c:ext>
              </c:extLst>
            </c:dLbl>
            <c:dLbl>
              <c:idx val="2"/>
              <c:tx>
                <c:rich>
                  <a:bodyPr/>
                  <a:lstStyle/>
                  <a:p>
                    <a:fld id="{BB251D15-9A12-A748-BB2D-BFF06A1680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014-BE45-89B8-8C8CCD945CA9}"/>
                </c:ext>
              </c:extLst>
            </c:dLbl>
            <c:dLbl>
              <c:idx val="3"/>
              <c:tx>
                <c:rich>
                  <a:bodyPr/>
                  <a:lstStyle/>
                  <a:p>
                    <a:fld id="{00A5152F-E336-CA42-AC8F-4D25A64BD1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014-BE45-89B8-8C8CCD945CA9}"/>
                </c:ext>
              </c:extLst>
            </c:dLbl>
            <c:dLbl>
              <c:idx val="4"/>
              <c:tx>
                <c:rich>
                  <a:bodyPr/>
                  <a:lstStyle/>
                  <a:p>
                    <a:fld id="{4029DA03-EA06-5E47-B0E8-4CE6E625ED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014-BE45-89B8-8C8CCD945CA9}"/>
                </c:ext>
              </c:extLst>
            </c:dLbl>
            <c:dLbl>
              <c:idx val="5"/>
              <c:tx>
                <c:rich>
                  <a:bodyPr/>
                  <a:lstStyle/>
                  <a:p>
                    <a:fld id="{10D3BE28-2138-0042-BA9C-64BE7B3D8E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014-BE45-89B8-8C8CCD945CA9}"/>
                </c:ext>
              </c:extLst>
            </c:dLbl>
            <c:dLbl>
              <c:idx val="6"/>
              <c:tx>
                <c:rich>
                  <a:bodyPr/>
                  <a:lstStyle/>
                  <a:p>
                    <a:fld id="{84D3310F-9570-BA45-9406-52F8E8500F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014-BE45-89B8-8C8CCD945CA9}"/>
                </c:ext>
              </c:extLst>
            </c:dLbl>
            <c:dLbl>
              <c:idx val="7"/>
              <c:tx>
                <c:rich>
                  <a:bodyPr/>
                  <a:lstStyle/>
                  <a:p>
                    <a:fld id="{732C7197-EC1D-B44B-A5AF-6917326F61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014-BE45-89B8-8C8CCD945CA9}"/>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SnowvillePT!$F$127:$F$134</c:f>
              <c:numCache>
                <c:formatCode>General</c:formatCode>
                <c:ptCount val="8"/>
                <c:pt idx="0">
                  <c:v>0</c:v>
                </c:pt>
                <c:pt idx="1">
                  <c:v>0</c:v>
                </c:pt>
                <c:pt idx="2">
                  <c:v>0</c:v>
                </c:pt>
                <c:pt idx="3">
                  <c:v>0</c:v>
                </c:pt>
                <c:pt idx="4">
                  <c:v>0</c:v>
                </c:pt>
                <c:pt idx="5">
                  <c:v>0</c:v>
                </c:pt>
                <c:pt idx="6">
                  <c:v>0</c:v>
                </c:pt>
                <c:pt idx="7">
                  <c:v>0</c:v>
                </c:pt>
              </c:numCache>
            </c:numRef>
          </c:xVal>
          <c:yVal>
            <c:numRef>
              <c:f>SnowvillePT!$G$127:$G$134</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SnowvillePT!$H$127:$H$134</c15:f>
                <c15:dlblRangeCache>
                  <c:ptCount val="8"/>
                  <c:pt idx="0">
                    <c:v>0.0%</c:v>
                  </c:pt>
                  <c:pt idx="1">
                    <c:v>0.0%</c:v>
                  </c:pt>
                  <c:pt idx="2">
                    <c:v>0.0%</c:v>
                  </c:pt>
                  <c:pt idx="3">
                    <c:v>0.0%</c:v>
                  </c:pt>
                  <c:pt idx="4">
                    <c:v>0.0%</c:v>
                  </c:pt>
                  <c:pt idx="5">
                    <c:v>0.0%</c:v>
                  </c:pt>
                  <c:pt idx="6">
                    <c:v>0.0%</c:v>
                  </c:pt>
                  <c:pt idx="7">
                    <c:v>0.0%</c:v>
                  </c:pt>
                </c15:dlblRangeCache>
              </c15:datalabelsRange>
            </c:ext>
            <c:ext xmlns:c16="http://schemas.microsoft.com/office/drawing/2014/chart" uri="{C3380CC4-5D6E-409C-BE32-E72D297353CC}">
              <c16:uniqueId val="{00000019-F014-BE45-89B8-8C8CCD945CA9}"/>
            </c:ext>
          </c:extLst>
        </c:ser>
        <c:ser>
          <c:idx val="8"/>
          <c:order val="9"/>
          <c:tx>
            <c:strRef>
              <c:f>SnowvillePT!$F$137</c:f>
              <c:strCache>
                <c:ptCount val="1"/>
                <c:pt idx="0">
                  <c:v>0</c:v>
                </c:pt>
              </c:strCache>
            </c:strRef>
          </c:tx>
          <c:spPr>
            <a:ln w="19050" cap="rnd">
              <a:noFill/>
              <a:round/>
            </a:ln>
            <a:effectLst/>
          </c:spPr>
          <c:marker>
            <c:symbol val="none"/>
          </c:marker>
          <c:dLbls>
            <c:dLbl>
              <c:idx val="0"/>
              <c:tx>
                <c:rich>
                  <a:bodyPr/>
                  <a:lstStyle/>
                  <a:p>
                    <a:fld id="{C3E265FE-05EB-2142-B72C-ECB89FDEBF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014-BE45-89B8-8C8CCD945CA9}"/>
                </c:ext>
              </c:extLst>
            </c:dLbl>
            <c:dLbl>
              <c:idx val="1"/>
              <c:tx>
                <c:rich>
                  <a:bodyPr/>
                  <a:lstStyle/>
                  <a:p>
                    <a:fld id="{8C8E36DB-55D5-C64F-A5A6-6FFD7CBA8E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014-BE45-89B8-8C8CCD945CA9}"/>
                </c:ext>
              </c:extLst>
            </c:dLbl>
            <c:dLbl>
              <c:idx val="2"/>
              <c:tx>
                <c:rich>
                  <a:bodyPr/>
                  <a:lstStyle/>
                  <a:p>
                    <a:fld id="{900D51DF-39E6-E646-880C-9F5AD163BE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014-BE45-89B8-8C8CCD945CA9}"/>
                </c:ext>
              </c:extLst>
            </c:dLbl>
            <c:dLbl>
              <c:idx val="3"/>
              <c:tx>
                <c:rich>
                  <a:bodyPr/>
                  <a:lstStyle/>
                  <a:p>
                    <a:fld id="{DC0237B6-0662-8C48-8BBB-2835A5151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014-BE45-89B8-8C8CCD945CA9}"/>
                </c:ext>
              </c:extLst>
            </c:dLbl>
            <c:dLbl>
              <c:idx val="4"/>
              <c:tx>
                <c:rich>
                  <a:bodyPr/>
                  <a:lstStyle/>
                  <a:p>
                    <a:fld id="{34B9FF91-9540-3F40-BE0B-A1537B748C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014-BE45-89B8-8C8CCD945CA9}"/>
                </c:ext>
              </c:extLst>
            </c:dLbl>
            <c:dLbl>
              <c:idx val="5"/>
              <c:tx>
                <c:rich>
                  <a:bodyPr/>
                  <a:lstStyle/>
                  <a:p>
                    <a:fld id="{EAD6CB63-B078-F64F-A881-2784059BBD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014-BE45-89B8-8C8CCD945CA9}"/>
                </c:ext>
              </c:extLst>
            </c:dLbl>
            <c:dLbl>
              <c:idx val="6"/>
              <c:tx>
                <c:rich>
                  <a:bodyPr/>
                  <a:lstStyle/>
                  <a:p>
                    <a:fld id="{E2EB33FF-C332-6C45-B738-9EE93C743C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014-BE45-89B8-8C8CCD945CA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SnowvillePT!$F$138:$F$144</c:f>
              <c:numCache>
                <c:formatCode>General</c:formatCode>
                <c:ptCount val="7"/>
                <c:pt idx="0">
                  <c:v>0</c:v>
                </c:pt>
                <c:pt idx="1">
                  <c:v>0</c:v>
                </c:pt>
                <c:pt idx="2">
                  <c:v>0</c:v>
                </c:pt>
                <c:pt idx="3">
                  <c:v>0</c:v>
                </c:pt>
                <c:pt idx="4">
                  <c:v>0</c:v>
                </c:pt>
                <c:pt idx="5">
                  <c:v>0</c:v>
                </c:pt>
                <c:pt idx="6">
                  <c:v>0</c:v>
                </c:pt>
              </c:numCache>
            </c:numRef>
          </c:xVal>
          <c:yVal>
            <c:numRef>
              <c:f>SnowvillePT!$G$138:$G$144</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SnowvillePT!$I$138:$I$144</c15:f>
                <c15:dlblRangeCache>
                  <c:ptCount val="7"/>
                  <c:pt idx="0">
                    <c:v>0.0%</c:v>
                  </c:pt>
                  <c:pt idx="1">
                    <c:v>0.0%</c:v>
                  </c:pt>
                  <c:pt idx="2">
                    <c:v>0.0%</c:v>
                  </c:pt>
                  <c:pt idx="3">
                    <c:v>0.0%</c:v>
                  </c:pt>
                  <c:pt idx="4">
                    <c:v>0.0%</c:v>
                  </c:pt>
                  <c:pt idx="5">
                    <c:v>0.0%</c:v>
                  </c:pt>
                  <c:pt idx="6">
                    <c:v>0.0%</c:v>
                  </c:pt>
                </c15:dlblRangeCache>
              </c15:datalabelsRange>
            </c:ext>
            <c:ext xmlns:c16="http://schemas.microsoft.com/office/drawing/2014/chart" uri="{C3380CC4-5D6E-409C-BE32-E72D297353CC}">
              <c16:uniqueId val="{00000021-F014-BE45-89B8-8C8CCD945CA9}"/>
            </c:ext>
          </c:extLst>
        </c:ser>
        <c:ser>
          <c:idx val="11"/>
          <c:order val="10"/>
          <c:tx>
            <c:strRef>
              <c:f>SnowvillePT!$D$157</c:f>
              <c:strCache>
                <c:ptCount val="1"/>
                <c:pt idx="0">
                  <c:v>0</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A255E2B2-AB10-F94F-8E77-F3592DBC5849}"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F014-BE45-89B8-8C8CCD945CA9}"/>
                </c:ext>
              </c:extLst>
            </c:dLbl>
            <c:dLbl>
              <c:idx val="1"/>
              <c:tx>
                <c:rich>
                  <a:bodyPr/>
                  <a:lstStyle/>
                  <a:p>
                    <a:fld id="{452C1C2F-81B6-444D-B157-4D9607BA5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014-BE45-89B8-8C8CCD945CA9}"/>
                </c:ext>
              </c:extLst>
            </c:dLbl>
            <c:dLbl>
              <c:idx val="2"/>
              <c:tx>
                <c:rich>
                  <a:bodyPr/>
                  <a:lstStyle/>
                  <a:p>
                    <a:fld id="{1C1FB3AB-FAA5-D947-B0B0-631CDBDE10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014-BE45-89B8-8C8CCD945CA9}"/>
                </c:ext>
              </c:extLst>
            </c:dLbl>
            <c:dLbl>
              <c:idx val="3"/>
              <c:tx>
                <c:rich>
                  <a:bodyPr/>
                  <a:lstStyle/>
                  <a:p>
                    <a:fld id="{D140B425-8C85-FB4F-91BF-345571BCC03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014-BE45-89B8-8C8CCD945CA9}"/>
                </c:ext>
              </c:extLst>
            </c:dLbl>
            <c:dLbl>
              <c:idx val="4"/>
              <c:delete val="1"/>
              <c:extLst>
                <c:ext xmlns:c15="http://schemas.microsoft.com/office/drawing/2012/chart" uri="{CE6537A1-D6FC-4f65-9D91-7224C49458BB}"/>
                <c:ext xmlns:c16="http://schemas.microsoft.com/office/drawing/2014/chart" uri="{C3380CC4-5D6E-409C-BE32-E72D297353CC}">
                  <c16:uniqueId val="{00000026-F014-BE45-89B8-8C8CCD945CA9}"/>
                </c:ext>
              </c:extLst>
            </c:dLbl>
            <c:dLbl>
              <c:idx val="5"/>
              <c:tx>
                <c:rich>
                  <a:bodyPr/>
                  <a:lstStyle/>
                  <a:p>
                    <a:fld id="{C81EF97E-E7D8-2549-9880-2BA3A6768F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014-BE45-89B8-8C8CCD945CA9}"/>
                </c:ext>
              </c:extLst>
            </c:dLbl>
            <c:dLbl>
              <c:idx val="6"/>
              <c:tx>
                <c:rich>
                  <a:bodyPr/>
                  <a:lstStyle/>
                  <a:p>
                    <a:fld id="{41E048A4-CFC7-F14C-8C20-8853F09B77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014-BE45-89B8-8C8CCD945CA9}"/>
                </c:ext>
              </c:extLst>
            </c:dLbl>
            <c:dLbl>
              <c:idx val="7"/>
              <c:tx>
                <c:rich>
                  <a:bodyPr/>
                  <a:lstStyle/>
                  <a:p>
                    <a:fld id="{3E6D6A5A-A3BD-BA40-9C5D-BF9E21FA42B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014-BE45-89B8-8C8CCD945CA9}"/>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SnowvillePT!$F$159:$F$166</c:f>
              <c:numCache>
                <c:formatCode>General</c:formatCode>
                <c:ptCount val="8"/>
                <c:pt idx="0">
                  <c:v>0</c:v>
                </c:pt>
                <c:pt idx="1">
                  <c:v>0</c:v>
                </c:pt>
                <c:pt idx="2">
                  <c:v>0</c:v>
                </c:pt>
                <c:pt idx="3">
                  <c:v>0</c:v>
                </c:pt>
                <c:pt idx="4">
                  <c:v>0</c:v>
                </c:pt>
                <c:pt idx="5">
                  <c:v>0</c:v>
                </c:pt>
                <c:pt idx="6">
                  <c:v>0</c:v>
                </c:pt>
                <c:pt idx="7">
                  <c:v>0</c:v>
                </c:pt>
              </c:numCache>
            </c:numRef>
          </c:xVal>
          <c:yVal>
            <c:numRef>
              <c:f>SnowvillePT!$G$159:$G$166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SnowvillePT!$J$159:$J$166</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2A-F014-BE45-89B8-8C8CCD945CA9}"/>
            </c:ext>
          </c:extLst>
        </c:ser>
        <c:ser>
          <c:idx val="4"/>
          <c:order val="11"/>
          <c:tx>
            <c:strRef>
              <c:f>SnowvillePT!$F$147</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2B-F014-BE45-89B8-8C8CCD945CA9}"/>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D5A610E3-D02D-C44C-ABEF-401AE07F51D8}"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F014-BE45-89B8-8C8CCD945CA9}"/>
                </c:ext>
              </c:extLst>
            </c:dLbl>
            <c:dLbl>
              <c:idx val="1"/>
              <c:tx>
                <c:rich>
                  <a:bodyPr/>
                  <a:lstStyle/>
                  <a:p>
                    <a:fld id="{663DA0F2-756D-D54B-9565-E01EC5BB9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F014-BE45-89B8-8C8CCD945CA9}"/>
                </c:ext>
              </c:extLst>
            </c:dLbl>
            <c:dLbl>
              <c:idx val="2"/>
              <c:tx>
                <c:rich>
                  <a:bodyPr/>
                  <a:lstStyle/>
                  <a:p>
                    <a:fld id="{392E6969-C13A-E041-BD67-3EB0B0316F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F014-BE45-89B8-8C8CCD945CA9}"/>
                </c:ext>
              </c:extLst>
            </c:dLbl>
            <c:dLbl>
              <c:idx val="3"/>
              <c:tx>
                <c:rich>
                  <a:bodyPr/>
                  <a:lstStyle/>
                  <a:p>
                    <a:fld id="{9825A985-60D3-A841-92E0-AECD73E4C5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F014-BE45-89B8-8C8CCD945CA9}"/>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F5CA8380-AED8-0D43-A56C-D19E4EF547B6}"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F014-BE45-89B8-8C8CCD945CA9}"/>
                </c:ext>
              </c:extLst>
            </c:dLbl>
            <c:dLbl>
              <c:idx val="5"/>
              <c:tx>
                <c:rich>
                  <a:bodyPr/>
                  <a:lstStyle/>
                  <a:p>
                    <a:fld id="{C21A8B07-8802-5E49-BE10-4F7779E514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F014-BE45-89B8-8C8CCD945CA9}"/>
                </c:ext>
              </c:extLst>
            </c:dLbl>
            <c:dLbl>
              <c:idx val="6"/>
              <c:tx>
                <c:rich>
                  <a:bodyPr/>
                  <a:lstStyle/>
                  <a:p>
                    <a:fld id="{2243A631-A5A3-1645-AC3C-E2451F7CAD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F014-BE45-89B8-8C8CCD945CA9}"/>
                </c:ext>
              </c:extLst>
            </c:dLbl>
            <c:dLbl>
              <c:idx val="7"/>
              <c:tx>
                <c:rich>
                  <a:bodyPr/>
                  <a:lstStyle/>
                  <a:p>
                    <a:fld id="{2B9C03CA-74FE-AB4A-9509-E41AB0D9D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F014-BE45-89B8-8C8CCD945CA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SnowvillePT!$F$148:$F$155</c:f>
              <c:numCache>
                <c:formatCode>General</c:formatCode>
                <c:ptCount val="8"/>
                <c:pt idx="0">
                  <c:v>0</c:v>
                </c:pt>
                <c:pt idx="1">
                  <c:v>0</c:v>
                </c:pt>
                <c:pt idx="2">
                  <c:v>0</c:v>
                </c:pt>
                <c:pt idx="3">
                  <c:v>0</c:v>
                </c:pt>
                <c:pt idx="4">
                  <c:v>0</c:v>
                </c:pt>
                <c:pt idx="5">
                  <c:v>0</c:v>
                </c:pt>
                <c:pt idx="6">
                  <c:v>0</c:v>
                </c:pt>
                <c:pt idx="7">
                  <c:v>0</c:v>
                </c:pt>
              </c:numCache>
            </c:numRef>
          </c:xVal>
          <c:yVal>
            <c:numRef>
              <c:f>SnowvillePT!$G$148:$G$155</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SnowvillePT!$H$148:$H$155</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3-F014-BE45-89B8-8C8CCD945CA9}"/>
            </c:ext>
          </c:extLst>
        </c:ser>
        <c:ser>
          <c:idx val="12"/>
          <c:order val="12"/>
          <c:tx>
            <c:strRef>
              <c:f>SnowvillePT!$D$178</c:f>
              <c:strCache>
                <c:ptCount val="1"/>
                <c:pt idx="0">
                  <c:v>0</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fld id="{BF6BA98E-11E3-B942-A334-FD13B1983657}" type="CELLRANGE">
                      <a:rPr lang="en-US"/>
                      <a:pPr>
                        <a:defRPr sz="900">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dlblFieldTable/>
                  <c15:showDataLabelsRange val="1"/>
                </c:ext>
                <c:ext xmlns:c16="http://schemas.microsoft.com/office/drawing/2014/chart" uri="{C3380CC4-5D6E-409C-BE32-E72D297353CC}">
                  <c16:uniqueId val="{00000034-F014-BE45-89B8-8C8CCD945CA9}"/>
                </c:ext>
              </c:extLst>
            </c:dLbl>
            <c:dLbl>
              <c:idx val="1"/>
              <c:tx>
                <c:rich>
                  <a:bodyPr/>
                  <a:lstStyle/>
                  <a:p>
                    <a:fld id="{89844505-C4F2-504E-AF5D-CF2050374F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F014-BE45-89B8-8C8CCD945CA9}"/>
                </c:ext>
              </c:extLst>
            </c:dLbl>
            <c:dLbl>
              <c:idx val="2"/>
              <c:tx>
                <c:rich>
                  <a:bodyPr/>
                  <a:lstStyle/>
                  <a:p>
                    <a:fld id="{12E52C0D-8FFB-554A-94F3-D11415523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F014-BE45-89B8-8C8CCD945CA9}"/>
                </c:ext>
              </c:extLst>
            </c:dLbl>
            <c:dLbl>
              <c:idx val="3"/>
              <c:tx>
                <c:rich>
                  <a:bodyPr/>
                  <a:lstStyle/>
                  <a:p>
                    <a:fld id="{C4DA2360-6989-684D-BBB6-CA827A16F3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F014-BE45-89B8-8C8CCD945CA9}"/>
                </c:ext>
              </c:extLst>
            </c:dLbl>
            <c:dLbl>
              <c:idx val="4"/>
              <c:delete val="1"/>
              <c:extLst>
                <c:ext xmlns:c15="http://schemas.microsoft.com/office/drawing/2012/chart" uri="{CE6537A1-D6FC-4f65-9D91-7224C49458BB}"/>
                <c:ext xmlns:c16="http://schemas.microsoft.com/office/drawing/2014/chart" uri="{C3380CC4-5D6E-409C-BE32-E72D297353CC}">
                  <c16:uniqueId val="{00000038-F014-BE45-89B8-8C8CCD945CA9}"/>
                </c:ext>
              </c:extLst>
            </c:dLbl>
            <c:dLbl>
              <c:idx val="5"/>
              <c:tx>
                <c:rich>
                  <a:bodyPr/>
                  <a:lstStyle/>
                  <a:p>
                    <a:fld id="{26BA3C87-E6A3-594E-AB38-EE080D38BB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F014-BE45-89B8-8C8CCD945CA9}"/>
                </c:ext>
              </c:extLst>
            </c:dLbl>
            <c:dLbl>
              <c:idx val="6"/>
              <c:tx>
                <c:rich>
                  <a:bodyPr/>
                  <a:lstStyle/>
                  <a:p>
                    <a:fld id="{4C7901B5-7F1F-6C47-A5CF-4D580F4282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F014-BE45-89B8-8C8CCD945CA9}"/>
                </c:ext>
              </c:extLst>
            </c:dLbl>
            <c:dLbl>
              <c:idx val="7"/>
              <c:tx>
                <c:rich>
                  <a:bodyPr/>
                  <a:lstStyle/>
                  <a:p>
                    <a:fld id="{E3587E16-F465-4047-A9F3-F77C75F748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F014-BE45-89B8-8C8CCD945CA9}"/>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SnowvillePT!$F$180:$F$187</c:f>
              <c:numCache>
                <c:formatCode>General</c:formatCode>
                <c:ptCount val="8"/>
                <c:pt idx="0">
                  <c:v>0</c:v>
                </c:pt>
                <c:pt idx="1">
                  <c:v>0</c:v>
                </c:pt>
                <c:pt idx="2">
                  <c:v>0</c:v>
                </c:pt>
                <c:pt idx="3">
                  <c:v>0</c:v>
                </c:pt>
                <c:pt idx="4">
                  <c:v>0</c:v>
                </c:pt>
                <c:pt idx="5">
                  <c:v>0</c:v>
                </c:pt>
                <c:pt idx="6">
                  <c:v>0</c:v>
                </c:pt>
                <c:pt idx="7">
                  <c:v>0</c:v>
                </c:pt>
              </c:numCache>
            </c:numRef>
          </c:xVal>
          <c:yVal>
            <c:numRef>
              <c:f>SnowvillePT!$G$180:$G$187</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SnowvillePT!$J$180:$J$187</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C-F014-BE45-89B8-8C8CCD945CA9}"/>
            </c:ext>
          </c:extLst>
        </c:ser>
        <c:ser>
          <c:idx val="5"/>
          <c:order val="13"/>
          <c:tx>
            <c:strRef>
              <c:f>SnowvillePT!$F$168</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3D-F014-BE45-89B8-8C8CCD945CA9}"/>
              </c:ext>
            </c:extLst>
          </c:dPt>
          <c:dPt>
            <c:idx val="3"/>
            <c:bubble3D val="0"/>
            <c:extLst>
              <c:ext xmlns:c16="http://schemas.microsoft.com/office/drawing/2014/chart" uri="{C3380CC4-5D6E-409C-BE32-E72D297353CC}">
                <c16:uniqueId val="{0000003E-F014-BE45-89B8-8C8CCD945CA9}"/>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fld id="{E82AC730-114F-4340-8412-04847F1993EA}" type="CELLRANGE">
                      <a:rPr lang="en-US"/>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dlblFieldTable/>
                  <c15:showDataLabelsRange val="1"/>
                </c:ext>
                <c:ext xmlns:c16="http://schemas.microsoft.com/office/drawing/2014/chart" uri="{C3380CC4-5D6E-409C-BE32-E72D297353CC}">
                  <c16:uniqueId val="{0000003F-F014-BE45-89B8-8C8CCD945CA9}"/>
                </c:ext>
              </c:extLst>
            </c:dLbl>
            <c:dLbl>
              <c:idx val="1"/>
              <c:tx>
                <c:rich>
                  <a:bodyPr/>
                  <a:lstStyle/>
                  <a:p>
                    <a:fld id="{813440D0-3519-7B46-88DE-B4EFBE0A00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F014-BE45-89B8-8C8CCD945CA9}"/>
                </c:ext>
              </c:extLst>
            </c:dLbl>
            <c:dLbl>
              <c:idx val="2"/>
              <c:tx>
                <c:rich>
                  <a:bodyPr/>
                  <a:lstStyle/>
                  <a:p>
                    <a:fld id="{DD5020B0-9381-4A43-AC33-D6F6B1D5A4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F014-BE45-89B8-8C8CCD945CA9}"/>
                </c:ext>
              </c:extLst>
            </c:dLbl>
            <c:dLbl>
              <c:idx val="3"/>
              <c:tx>
                <c:rich>
                  <a:bodyPr/>
                  <a:lstStyle/>
                  <a:p>
                    <a:fld id="{0FF5F4C9-45AB-C840-8217-90B38DDC66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F014-BE45-89B8-8C8CCD945CA9}"/>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fld id="{04E672D1-B909-FD4B-89DF-98246DB3C724}" type="CELLRANGE">
                      <a:rPr lang="en-US"/>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41-F014-BE45-89B8-8C8CCD945CA9}"/>
                </c:ext>
              </c:extLst>
            </c:dLbl>
            <c:dLbl>
              <c:idx val="5"/>
              <c:tx>
                <c:rich>
                  <a:bodyPr/>
                  <a:lstStyle/>
                  <a:p>
                    <a:fld id="{F43DBF31-7EE1-BA4A-B281-23A73B8DDC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F014-BE45-89B8-8C8CCD945CA9}"/>
                </c:ext>
              </c:extLst>
            </c:dLbl>
            <c:dLbl>
              <c:idx val="6"/>
              <c:tx>
                <c:rich>
                  <a:bodyPr/>
                  <a:lstStyle/>
                  <a:p>
                    <a:fld id="{362D21FB-072E-F142-B4A9-1A8B3EEFFF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F014-BE45-89B8-8C8CCD945CA9}"/>
                </c:ext>
              </c:extLst>
            </c:dLbl>
            <c:dLbl>
              <c:idx val="7"/>
              <c:tx>
                <c:rich>
                  <a:bodyPr/>
                  <a:lstStyle/>
                  <a:p>
                    <a:fld id="{26B62CB5-E342-2646-9114-B9B70FE170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F014-BE45-89B8-8C8CCD945CA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SnowvillePT!$F$169:$F$176</c:f>
              <c:numCache>
                <c:formatCode>General</c:formatCode>
                <c:ptCount val="8"/>
                <c:pt idx="0">
                  <c:v>0</c:v>
                </c:pt>
                <c:pt idx="1">
                  <c:v>0</c:v>
                </c:pt>
                <c:pt idx="2">
                  <c:v>0</c:v>
                </c:pt>
                <c:pt idx="3">
                  <c:v>0</c:v>
                </c:pt>
                <c:pt idx="4">
                  <c:v>0</c:v>
                </c:pt>
                <c:pt idx="5">
                  <c:v>0</c:v>
                </c:pt>
                <c:pt idx="6">
                  <c:v>0</c:v>
                </c:pt>
                <c:pt idx="7">
                  <c:v>0</c:v>
                </c:pt>
              </c:numCache>
            </c:numRef>
          </c:xVal>
          <c:yVal>
            <c:numRef>
              <c:f>SnowvillePT!$G$169:$G$176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SnowvillePT!$H$169:$H$176</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45-F014-BE45-89B8-8C8CCD945CA9}"/>
            </c:ext>
          </c:extLst>
        </c:ser>
        <c:ser>
          <c:idx val="6"/>
          <c:order val="14"/>
          <c:tx>
            <c:strRef>
              <c:f>SnowvillePT!$D$106</c:f>
              <c:strCache>
                <c:ptCount val="1"/>
                <c:pt idx="0">
                  <c:v>0</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fld id="{4B594D15-0C8A-1A4B-9712-16CA2130541F}" type="CELLRANGE">
                      <a:rPr lang="en-US"/>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dlblFieldTable/>
                  <c15:showDataLabelsRange val="1"/>
                </c:ext>
                <c:ext xmlns:c16="http://schemas.microsoft.com/office/drawing/2014/chart" uri="{C3380CC4-5D6E-409C-BE32-E72D297353CC}">
                  <c16:uniqueId val="{00000046-F014-BE45-89B8-8C8CCD945CA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SnowvillePT!$F$106</c:f>
              <c:numCache>
                <c:formatCode>0.000</c:formatCode>
                <c:ptCount val="1"/>
                <c:pt idx="0">
                  <c:v>0</c:v>
                </c:pt>
              </c:numCache>
            </c:numRef>
          </c:xVal>
          <c:yVal>
            <c:numRef>
              <c:f>SnowvillePT!$G$106</c:f>
              <c:numCache>
                <c:formatCode>0.000</c:formatCode>
                <c:ptCount val="1"/>
                <c:pt idx="0">
                  <c:v>0</c:v>
                </c:pt>
              </c:numCache>
            </c:numRef>
          </c:yVal>
          <c:smooth val="0"/>
          <c:extLst>
            <c:ext xmlns:c15="http://schemas.microsoft.com/office/drawing/2012/chart" uri="{02D57815-91ED-43cb-92C2-25804820EDAC}">
              <c15:datalabelsRange>
                <c15:f>SnowvillePT!$M$106</c15:f>
                <c15:dlblRangeCache>
                  <c:ptCount val="1"/>
                  <c:pt idx="0">
                    <c:v>0</c:v>
                  </c:pt>
                </c15:dlblRangeCache>
              </c15:datalabelsRange>
            </c:ext>
            <c:ext xmlns:c16="http://schemas.microsoft.com/office/drawing/2014/chart" uri="{C3380CC4-5D6E-409C-BE32-E72D297353CC}">
              <c16:uniqueId val="{00000047-F014-BE45-89B8-8C8CCD945CA9}"/>
            </c:ext>
          </c:extLst>
        </c:ser>
        <c:ser>
          <c:idx val="16"/>
          <c:order val="15"/>
          <c:tx>
            <c:strRef>
              <c:f>SnowvillePT!$D$107</c:f>
              <c:strCache>
                <c:ptCount val="1"/>
                <c:pt idx="0">
                  <c:v>0</c:v>
                </c:pt>
              </c:strCache>
            </c:strRef>
          </c:tx>
          <c:marker>
            <c:symbol val="none"/>
          </c:marker>
          <c:dLbls>
            <c:dLbl>
              <c:idx val="0"/>
              <c:tx>
                <c:rich>
                  <a:bodyPr wrap="square" lIns="38100" tIns="19050" rIns="38100" bIns="19050" anchor="ctr">
                    <a:noAutofit/>
                  </a:bodyPr>
                  <a:lstStyle/>
                  <a:p>
                    <a:pPr>
                      <a:defRPr sz="1050">
                        <a:solidFill>
                          <a:srgbClr val="FF0000"/>
                        </a:solidFill>
                      </a:defRPr>
                    </a:pPr>
                    <a:fld id="{3489373E-C897-3C4B-8768-AC4CF1C9914B}" type="CELLRANGE">
                      <a:rPr lang="en-US"/>
                      <a:pPr>
                        <a:defRPr sz="1050">
                          <a:solidFill>
                            <a:srgbClr val="FF0000"/>
                          </a:solidFill>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dlblFieldTable/>
                  <c15:showDataLabelsRange val="1"/>
                </c:ext>
                <c:ext xmlns:c16="http://schemas.microsoft.com/office/drawing/2014/chart" uri="{C3380CC4-5D6E-409C-BE32-E72D297353CC}">
                  <c16:uniqueId val="{00000048-F014-BE45-89B8-8C8CCD945CA9}"/>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SnowvillePT!$F$107</c:f>
              <c:numCache>
                <c:formatCode>0.000</c:formatCode>
                <c:ptCount val="1"/>
                <c:pt idx="0">
                  <c:v>0</c:v>
                </c:pt>
              </c:numCache>
            </c:numRef>
          </c:xVal>
          <c:yVal>
            <c:numRef>
              <c:f>SnowvillePT!$G$107</c:f>
              <c:numCache>
                <c:formatCode>0.000</c:formatCode>
                <c:ptCount val="1"/>
                <c:pt idx="0">
                  <c:v>0</c:v>
                </c:pt>
              </c:numCache>
            </c:numRef>
          </c:yVal>
          <c:smooth val="0"/>
          <c:extLst>
            <c:ext xmlns:c15="http://schemas.microsoft.com/office/drawing/2012/chart" uri="{02D57815-91ED-43cb-92C2-25804820EDAC}">
              <c15:datalabelsRange>
                <c15:f>SnowvillePT!$M$107</c15:f>
                <c15:dlblRangeCache>
                  <c:ptCount val="1"/>
                  <c:pt idx="0">
                    <c:v>0</c:v>
                  </c:pt>
                </c15:dlblRangeCache>
              </c15:datalabelsRange>
            </c:ext>
            <c:ext xmlns:c16="http://schemas.microsoft.com/office/drawing/2014/chart" uri="{C3380CC4-5D6E-409C-BE32-E72D297353CC}">
              <c16:uniqueId val="{00000049-F014-BE45-89B8-8C8CCD945CA9}"/>
            </c:ext>
          </c:extLst>
        </c:ser>
        <c:ser>
          <c:idx val="7"/>
          <c:order val="16"/>
          <c:tx>
            <c:strRef>
              <c:f>SnowvillePT!$D$111</c:f>
              <c:strCache>
                <c:ptCount val="1"/>
                <c:pt idx="0">
                  <c:v>0</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F014-BE45-89B8-8C8CCD945CA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SnowvillePT!$F$111</c:f>
              <c:numCache>
                <c:formatCode>0.000</c:formatCode>
                <c:ptCount val="1"/>
                <c:pt idx="0">
                  <c:v>0</c:v>
                </c:pt>
              </c:numCache>
            </c:numRef>
          </c:xVal>
          <c:yVal>
            <c:numRef>
              <c:f>SnowvillePT!$G$111</c:f>
              <c:numCache>
                <c:formatCode>0.000</c:formatCode>
                <c:ptCount val="1"/>
                <c:pt idx="0">
                  <c:v>0</c:v>
                </c:pt>
              </c:numCache>
            </c:numRef>
          </c:yVal>
          <c:smooth val="0"/>
          <c:extLst>
            <c:ext xmlns:c15="http://schemas.microsoft.com/office/drawing/2012/chart" uri="{02D57815-91ED-43cb-92C2-25804820EDAC}">
              <c15:datalabelsRange>
                <c15:f>SnowvillePT!$M$111</c15:f>
                <c15:dlblRangeCache>
                  <c:ptCount val="1"/>
                  <c:pt idx="0">
                    <c:v>0</c:v>
                  </c:pt>
                </c15:dlblRangeCache>
              </c15:datalabelsRange>
            </c:ext>
            <c:ext xmlns:c16="http://schemas.microsoft.com/office/drawing/2014/chart" uri="{C3380CC4-5D6E-409C-BE32-E72D297353CC}">
              <c16:uniqueId val="{0000004B-F014-BE45-89B8-8C8CCD945CA9}"/>
            </c:ext>
          </c:extLst>
        </c:ser>
        <c:ser>
          <c:idx val="18"/>
          <c:order val="17"/>
          <c:tx>
            <c:v>xbars</c:v>
          </c:tx>
          <c:spPr>
            <a:ln>
              <a:noFill/>
            </a:ln>
          </c:spPr>
          <c:marker>
            <c:symbol val="none"/>
          </c:marker>
          <c:dLbls>
            <c:dLbl>
              <c:idx val="0"/>
              <c:tx>
                <c:rich>
                  <a:bodyPr/>
                  <a:lstStyle/>
                  <a:p>
                    <a:fld id="{1359DD0D-718A-7E43-9314-5FAF896450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F014-BE45-89B8-8C8CCD945CA9}"/>
                </c:ext>
              </c:extLst>
            </c:dLbl>
            <c:dLbl>
              <c:idx val="1"/>
              <c:tx>
                <c:rich>
                  <a:bodyPr/>
                  <a:lstStyle/>
                  <a:p>
                    <a:fld id="{7CC39C86-744E-824F-8890-478A05FF27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F014-BE45-89B8-8C8CCD945CA9}"/>
                </c:ext>
              </c:extLst>
            </c:dLbl>
            <c:dLbl>
              <c:idx val="2"/>
              <c:tx>
                <c:rich>
                  <a:bodyPr/>
                  <a:lstStyle/>
                  <a:p>
                    <a:fld id="{601CE319-6D79-7E42-AE1A-770A51CEF0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F014-BE45-89B8-8C8CCD945CA9}"/>
                </c:ext>
              </c:extLst>
            </c:dLbl>
            <c:dLbl>
              <c:idx val="3"/>
              <c:tx>
                <c:rich>
                  <a:bodyPr/>
                  <a:lstStyle/>
                  <a:p>
                    <a:fld id="{74DDD5B6-2E92-D54D-8C07-DD8C5F0472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F014-BE45-89B8-8C8CCD945CA9}"/>
                </c:ext>
              </c:extLst>
            </c:dLbl>
            <c:dLbl>
              <c:idx val="4"/>
              <c:tx>
                <c:rich>
                  <a:bodyPr/>
                  <a:lstStyle/>
                  <a:p>
                    <a:fld id="{968AE4C8-ADAA-8343-9DE2-FFA1127625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F014-BE45-89B8-8C8CCD945CA9}"/>
                </c:ext>
              </c:extLst>
            </c:dLbl>
            <c:dLbl>
              <c:idx val="5"/>
              <c:tx>
                <c:rich>
                  <a:bodyPr/>
                  <a:lstStyle/>
                  <a:p>
                    <a:fld id="{857CD33E-E142-3D45-B8AD-FABE4DB6A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F014-BE45-89B8-8C8CCD945CA9}"/>
                </c:ext>
              </c:extLst>
            </c:dLbl>
            <c:dLbl>
              <c:idx val="6"/>
              <c:tx>
                <c:rich>
                  <a:bodyPr/>
                  <a:lstStyle/>
                  <a:p>
                    <a:fld id="{8D10DB6A-C455-B94F-B104-A7F8662109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F014-BE45-89B8-8C8CCD945CA9}"/>
                </c:ext>
              </c:extLst>
            </c:dLbl>
            <c:dLbl>
              <c:idx val="7"/>
              <c:tx>
                <c:rich>
                  <a:bodyPr/>
                  <a:lstStyle/>
                  <a:p>
                    <a:fld id="{66B37FF7-736F-BD47-AE56-158945861D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F014-BE45-89B8-8C8CCD945CA9}"/>
                </c:ext>
              </c:extLst>
            </c:dLbl>
            <c:dLbl>
              <c:idx val="8"/>
              <c:tx>
                <c:rich>
                  <a:bodyPr/>
                  <a:lstStyle/>
                  <a:p>
                    <a:fld id="{722F3A63-3AAE-1D44-84C6-1D1E277BD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F014-BE45-89B8-8C8CCD945CA9}"/>
                </c:ext>
              </c:extLst>
            </c:dLbl>
            <c:dLbl>
              <c:idx val="9"/>
              <c:tx>
                <c:rich>
                  <a:bodyPr/>
                  <a:lstStyle/>
                  <a:p>
                    <a:fld id="{1012639F-9B76-D542-B889-02D96B6F83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F014-BE45-89B8-8C8CCD945CA9}"/>
                </c:ext>
              </c:extLst>
            </c:dLbl>
            <c:dLbl>
              <c:idx val="10"/>
              <c:tx>
                <c:rich>
                  <a:bodyPr/>
                  <a:lstStyle/>
                  <a:p>
                    <a:fld id="{6D657FA8-80BD-7C41-84E7-898569CBDF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F014-BE45-89B8-8C8CCD945CA9}"/>
                </c:ext>
              </c:extLst>
            </c:dLbl>
            <c:dLbl>
              <c:idx val="11"/>
              <c:tx>
                <c:rich>
                  <a:bodyPr/>
                  <a:lstStyle/>
                  <a:p>
                    <a:fld id="{B459E39D-CD43-1147-9653-F145634DA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F014-BE45-89B8-8C8CCD945CA9}"/>
                </c:ext>
              </c:extLst>
            </c:dLbl>
            <c:dLbl>
              <c:idx val="12"/>
              <c:tx>
                <c:rich>
                  <a:bodyPr/>
                  <a:lstStyle/>
                  <a:p>
                    <a:fld id="{FB8CFCFF-92FF-F146-8AD1-A8C42C8C3C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F014-BE45-89B8-8C8CCD945CA9}"/>
                </c:ext>
              </c:extLst>
            </c:dLbl>
            <c:dLbl>
              <c:idx val="13"/>
              <c:tx>
                <c:rich>
                  <a:bodyPr/>
                  <a:lstStyle/>
                  <a:p>
                    <a:fld id="{0806CF79-7321-3E48-BC05-693CF93CD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F014-BE45-89B8-8C8CCD945CA9}"/>
                </c:ext>
              </c:extLst>
            </c:dLbl>
            <c:dLbl>
              <c:idx val="14"/>
              <c:tx>
                <c:rich>
                  <a:bodyPr/>
                  <a:lstStyle/>
                  <a:p>
                    <a:fld id="{6C91BCB0-C9EF-C040-955E-B2081D0ACC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F014-BE45-89B8-8C8CCD945CA9}"/>
                </c:ext>
              </c:extLst>
            </c:dLbl>
            <c:dLbl>
              <c:idx val="15"/>
              <c:tx>
                <c:rich>
                  <a:bodyPr/>
                  <a:lstStyle/>
                  <a:p>
                    <a:fld id="{6CBCD5B2-7B18-4F43-A92C-BE93AFC3CF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F014-BE45-89B8-8C8CCD945CA9}"/>
                </c:ext>
              </c:extLst>
            </c:dLbl>
            <c:dLbl>
              <c:idx val="16"/>
              <c:tx>
                <c:rich>
                  <a:bodyPr/>
                  <a:lstStyle/>
                  <a:p>
                    <a:fld id="{4312A80C-1ADA-B64E-A26C-855BFC4780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F014-BE45-89B8-8C8CCD945CA9}"/>
                </c:ext>
              </c:extLst>
            </c:dLbl>
            <c:dLbl>
              <c:idx val="17"/>
              <c:tx>
                <c:rich>
                  <a:bodyPr/>
                  <a:lstStyle/>
                  <a:p>
                    <a:fld id="{0D288607-C314-2643-986D-4BF6EA0409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F014-BE45-89B8-8C8CCD945CA9}"/>
                </c:ext>
              </c:extLst>
            </c:dLbl>
            <c:dLbl>
              <c:idx val="18"/>
              <c:tx>
                <c:rich>
                  <a:bodyPr/>
                  <a:lstStyle/>
                  <a:p>
                    <a:fld id="{757A9970-9FD4-054B-B882-067E96870B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F014-BE45-89B8-8C8CCD945CA9}"/>
                </c:ext>
              </c:extLst>
            </c:dLbl>
            <c:dLbl>
              <c:idx val="19"/>
              <c:tx>
                <c:rich>
                  <a:bodyPr/>
                  <a:lstStyle/>
                  <a:p>
                    <a:fld id="{96ED53DE-A58C-3C44-872F-ECF93739ED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F014-BE45-89B8-8C8CCD945CA9}"/>
                </c:ext>
              </c:extLst>
            </c:dLbl>
            <c:dLbl>
              <c:idx val="20"/>
              <c:tx>
                <c:rich>
                  <a:bodyPr/>
                  <a:lstStyle/>
                  <a:p>
                    <a:fld id="{6A6DEFAD-F8DC-3E4C-B32C-E0195D23AE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F014-BE45-89B8-8C8CCD945CA9}"/>
                </c:ext>
              </c:extLst>
            </c:dLbl>
            <c:dLbl>
              <c:idx val="21"/>
              <c:tx>
                <c:rich>
                  <a:bodyPr/>
                  <a:lstStyle/>
                  <a:p>
                    <a:fld id="{AA62A3DD-9E05-904F-A7EC-080061F89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F014-BE45-89B8-8C8CCD945CA9}"/>
                </c:ext>
              </c:extLst>
            </c:dLbl>
            <c:dLbl>
              <c:idx val="22"/>
              <c:tx>
                <c:rich>
                  <a:bodyPr/>
                  <a:lstStyle/>
                  <a:p>
                    <a:fld id="{341748E4-796C-AF40-BFF7-86CEFC258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F014-BE45-89B8-8C8CCD945CA9}"/>
                </c:ext>
              </c:extLst>
            </c:dLbl>
            <c:dLbl>
              <c:idx val="23"/>
              <c:tx>
                <c:rich>
                  <a:bodyPr/>
                  <a:lstStyle/>
                  <a:p>
                    <a:fld id="{F148074E-D979-BB4D-AB59-96D737872C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F014-BE45-89B8-8C8CCD945CA9}"/>
                </c:ext>
              </c:extLst>
            </c:dLbl>
            <c:dLbl>
              <c:idx val="24"/>
              <c:tx>
                <c:rich>
                  <a:bodyPr/>
                  <a:lstStyle/>
                  <a:p>
                    <a:fld id="{FF146CDB-ADFF-A144-89C2-796A3AC8C0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F014-BE45-89B8-8C8CCD945CA9}"/>
                </c:ext>
              </c:extLst>
            </c:dLbl>
            <c:dLbl>
              <c:idx val="25"/>
              <c:tx>
                <c:rich>
                  <a:bodyPr/>
                  <a:lstStyle/>
                  <a:p>
                    <a:fld id="{37A71AF1-DE94-1A42-B23F-AE4FD94C1B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F014-BE45-89B8-8C8CCD945CA9}"/>
                </c:ext>
              </c:extLst>
            </c:dLbl>
            <c:dLbl>
              <c:idx val="26"/>
              <c:tx>
                <c:rich>
                  <a:bodyPr/>
                  <a:lstStyle/>
                  <a:p>
                    <a:fld id="{2875C0AE-C5B2-534F-A9DA-481ECCF19F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F014-BE45-89B8-8C8CCD945CA9}"/>
                </c:ext>
              </c:extLst>
            </c:dLbl>
            <c:dLbl>
              <c:idx val="27"/>
              <c:tx>
                <c:rich>
                  <a:bodyPr/>
                  <a:lstStyle/>
                  <a:p>
                    <a:fld id="{3DC1E501-32C8-544F-B45F-78512728E8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F014-BE45-89B8-8C8CCD945CA9}"/>
                </c:ext>
              </c:extLst>
            </c:dLbl>
            <c:dLbl>
              <c:idx val="28"/>
              <c:tx>
                <c:rich>
                  <a:bodyPr/>
                  <a:lstStyle/>
                  <a:p>
                    <a:fld id="{1C03602D-1A3A-2744-825B-3A50107375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F014-BE45-89B8-8C8CCD945CA9}"/>
                </c:ext>
              </c:extLst>
            </c:dLbl>
            <c:dLbl>
              <c:idx val="29"/>
              <c:tx>
                <c:rich>
                  <a:bodyPr/>
                  <a:lstStyle/>
                  <a:p>
                    <a:fld id="{3D1A95FE-BCDF-9243-B276-E9DED392D1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F014-BE45-89B8-8C8CCD945CA9}"/>
                </c:ext>
              </c:extLst>
            </c:dLbl>
            <c:dLbl>
              <c:idx val="30"/>
              <c:tx>
                <c:rich>
                  <a:bodyPr/>
                  <a:lstStyle/>
                  <a:p>
                    <a:fld id="{8AB24E6E-53B9-1F46-BA82-877625D022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F014-BE45-89B8-8C8CCD945CA9}"/>
                </c:ext>
              </c:extLst>
            </c:dLbl>
            <c:dLbl>
              <c:idx val="31"/>
              <c:tx>
                <c:rich>
                  <a:bodyPr/>
                  <a:lstStyle/>
                  <a:p>
                    <a:fld id="{E9788776-C587-9847-BCD0-B99725A3CD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F014-BE45-89B8-8C8CCD945CA9}"/>
                </c:ext>
              </c:extLst>
            </c:dLbl>
            <c:dLbl>
              <c:idx val="32"/>
              <c:tx>
                <c:rich>
                  <a:bodyPr/>
                  <a:lstStyle/>
                  <a:p>
                    <a:fld id="{FFA1DCF5-75E8-504F-B646-06A8FC1DC8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F014-BE45-89B8-8C8CCD945CA9}"/>
                </c:ext>
              </c:extLst>
            </c:dLbl>
            <c:dLbl>
              <c:idx val="33"/>
              <c:tx>
                <c:rich>
                  <a:bodyPr/>
                  <a:lstStyle/>
                  <a:p>
                    <a:fld id="{41B27FC5-F01D-0441-B2CF-41F1B55303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F014-BE45-89B8-8C8CCD945CA9}"/>
                </c:ext>
              </c:extLst>
            </c:dLbl>
            <c:dLbl>
              <c:idx val="34"/>
              <c:tx>
                <c:rich>
                  <a:bodyPr/>
                  <a:lstStyle/>
                  <a:p>
                    <a:fld id="{0BAC39B9-A479-5D44-999D-89B06899E8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F014-BE45-89B8-8C8CCD945CA9}"/>
                </c:ext>
              </c:extLst>
            </c:dLbl>
            <c:dLbl>
              <c:idx val="35"/>
              <c:tx>
                <c:rich>
                  <a:bodyPr/>
                  <a:lstStyle/>
                  <a:p>
                    <a:fld id="{26CE29D5-99D6-D547-9BDF-D24BD0692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F014-BE45-89B8-8C8CCD945CA9}"/>
                </c:ext>
              </c:extLst>
            </c:dLbl>
            <c:dLbl>
              <c:idx val="36"/>
              <c:tx>
                <c:rich>
                  <a:bodyPr/>
                  <a:lstStyle/>
                  <a:p>
                    <a:fld id="{748ED007-3618-B747-8F8D-594A87A627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F014-BE45-89B8-8C8CCD945CA9}"/>
                </c:ext>
              </c:extLst>
            </c:dLbl>
            <c:dLbl>
              <c:idx val="37"/>
              <c:tx>
                <c:rich>
                  <a:bodyPr/>
                  <a:lstStyle/>
                  <a:p>
                    <a:fld id="{7D49190B-DE0C-5E45-90FC-9956E0684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F014-BE45-89B8-8C8CCD945CA9}"/>
                </c:ext>
              </c:extLst>
            </c:dLbl>
            <c:dLbl>
              <c:idx val="38"/>
              <c:tx>
                <c:rich>
                  <a:bodyPr/>
                  <a:lstStyle/>
                  <a:p>
                    <a:fld id="{01944D5F-2815-6B44-942E-3E68E3A00B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F014-BE45-89B8-8C8CCD945CA9}"/>
                </c:ext>
              </c:extLst>
            </c:dLbl>
            <c:dLbl>
              <c:idx val="39"/>
              <c:tx>
                <c:rich>
                  <a:bodyPr/>
                  <a:lstStyle/>
                  <a:p>
                    <a:fld id="{363781E9-9A80-204C-99FF-794933CA88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F014-BE45-89B8-8C8CCD945CA9}"/>
                </c:ext>
              </c:extLst>
            </c:dLbl>
            <c:dLbl>
              <c:idx val="40"/>
              <c:tx>
                <c:rich>
                  <a:bodyPr/>
                  <a:lstStyle/>
                  <a:p>
                    <a:fld id="{82E316A7-759B-B743-A0E9-1A8496FD8B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F014-BE45-89B8-8C8CCD945CA9}"/>
                </c:ext>
              </c:extLst>
            </c:dLbl>
            <c:dLbl>
              <c:idx val="41"/>
              <c:tx>
                <c:rich>
                  <a:bodyPr/>
                  <a:lstStyle/>
                  <a:p>
                    <a:fld id="{D84A333C-9EC8-A14A-99A5-B81A57B21B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F014-BE45-89B8-8C8CCD945CA9}"/>
                </c:ext>
              </c:extLst>
            </c:dLbl>
            <c:dLbl>
              <c:idx val="42"/>
              <c:tx>
                <c:rich>
                  <a:bodyPr/>
                  <a:lstStyle/>
                  <a:p>
                    <a:fld id="{7093FAC0-770E-214F-974F-50D91F62C5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F014-BE45-89B8-8C8CCD945CA9}"/>
                </c:ext>
              </c:extLst>
            </c:dLbl>
            <c:dLbl>
              <c:idx val="43"/>
              <c:tx>
                <c:rich>
                  <a:bodyPr/>
                  <a:lstStyle/>
                  <a:p>
                    <a:fld id="{5EE474B9-E2C5-2A49-A882-26EB450318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F014-BE45-89B8-8C8CCD945CA9}"/>
                </c:ext>
              </c:extLst>
            </c:dLbl>
            <c:dLbl>
              <c:idx val="44"/>
              <c:tx>
                <c:rich>
                  <a:bodyPr/>
                  <a:lstStyle/>
                  <a:p>
                    <a:fld id="{FBB43E81-1F45-A545-B026-FC0B4157AB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F014-BE45-89B8-8C8CCD945CA9}"/>
                </c:ext>
              </c:extLst>
            </c:dLbl>
            <c:dLbl>
              <c:idx val="45"/>
              <c:tx>
                <c:rich>
                  <a:bodyPr/>
                  <a:lstStyle/>
                  <a:p>
                    <a:fld id="{EAA8217D-E2FD-6043-ABBD-68DC86B6A8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F014-BE45-89B8-8C8CCD945CA9}"/>
                </c:ext>
              </c:extLst>
            </c:dLbl>
            <c:dLbl>
              <c:idx val="46"/>
              <c:tx>
                <c:rich>
                  <a:bodyPr/>
                  <a:lstStyle/>
                  <a:p>
                    <a:fld id="{A6AE0D8C-B71A-FF48-99A9-22D1AF087D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F014-BE45-89B8-8C8CCD945CA9}"/>
                </c:ext>
              </c:extLst>
            </c:dLbl>
            <c:dLbl>
              <c:idx val="47"/>
              <c:tx>
                <c:rich>
                  <a:bodyPr/>
                  <a:lstStyle/>
                  <a:p>
                    <a:fld id="{3CE73864-7295-5749-B3F7-47659B7A7D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F014-BE45-89B8-8C8CCD945CA9}"/>
                </c:ext>
              </c:extLst>
            </c:dLbl>
            <c:dLbl>
              <c:idx val="48"/>
              <c:tx>
                <c:rich>
                  <a:bodyPr/>
                  <a:lstStyle/>
                  <a:p>
                    <a:fld id="{8A457CA4-6623-4740-8E8B-4C505A57AF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F014-BE45-89B8-8C8CCD945CA9}"/>
                </c:ext>
              </c:extLst>
            </c:dLbl>
            <c:dLbl>
              <c:idx val="49"/>
              <c:tx>
                <c:rich>
                  <a:bodyPr/>
                  <a:lstStyle/>
                  <a:p>
                    <a:fld id="{9088EC42-AD59-2743-9F03-B9076C26DB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F014-BE45-89B8-8C8CCD945CA9}"/>
                </c:ext>
              </c:extLst>
            </c:dLbl>
            <c:dLbl>
              <c:idx val="50"/>
              <c:tx>
                <c:rich>
                  <a:bodyPr/>
                  <a:lstStyle/>
                  <a:p>
                    <a:fld id="{AA64977E-FB1B-C248-8B8A-2153B2015C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F014-BE45-89B8-8C8CCD945CA9}"/>
                </c:ext>
              </c:extLst>
            </c:dLbl>
            <c:dLbl>
              <c:idx val="51"/>
              <c:tx>
                <c:rich>
                  <a:bodyPr/>
                  <a:lstStyle/>
                  <a:p>
                    <a:fld id="{820049B6-922B-7942-8C32-A01D7A8CF4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F014-BE45-89B8-8C8CCD945CA9}"/>
                </c:ext>
              </c:extLst>
            </c:dLbl>
            <c:dLbl>
              <c:idx val="52"/>
              <c:tx>
                <c:rich>
                  <a:bodyPr/>
                  <a:lstStyle/>
                  <a:p>
                    <a:fld id="{5DFB5112-16E7-FD4D-BFE0-153D6354BB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F014-BE45-89B8-8C8CCD945CA9}"/>
                </c:ext>
              </c:extLst>
            </c:dLbl>
            <c:dLbl>
              <c:idx val="53"/>
              <c:tx>
                <c:rich>
                  <a:bodyPr/>
                  <a:lstStyle/>
                  <a:p>
                    <a:fld id="{852D9019-B30C-7A49-8224-D19FB1F0B1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F014-BE45-89B8-8C8CCD945CA9}"/>
                </c:ext>
              </c:extLst>
            </c:dLbl>
            <c:dLbl>
              <c:idx val="54"/>
              <c:tx>
                <c:rich>
                  <a:bodyPr/>
                  <a:lstStyle/>
                  <a:p>
                    <a:fld id="{875D8886-3302-EB48-92C0-1885F27EFE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F014-BE45-89B8-8C8CCD945CA9}"/>
                </c:ext>
              </c:extLst>
            </c:dLbl>
            <c:dLbl>
              <c:idx val="55"/>
              <c:tx>
                <c:rich>
                  <a:bodyPr/>
                  <a:lstStyle/>
                  <a:p>
                    <a:fld id="{A2A1593A-1883-E247-85B7-60BC32FA1A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F014-BE45-89B8-8C8CCD945CA9}"/>
                </c:ext>
              </c:extLst>
            </c:dLbl>
            <c:dLbl>
              <c:idx val="56"/>
              <c:tx>
                <c:rich>
                  <a:bodyPr/>
                  <a:lstStyle/>
                  <a:p>
                    <a:fld id="{2C2ADFED-1500-1C46-B26B-EAE2C1572C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F014-BE45-89B8-8C8CCD945CA9}"/>
                </c:ext>
              </c:extLst>
            </c:dLbl>
            <c:dLbl>
              <c:idx val="57"/>
              <c:tx>
                <c:rich>
                  <a:bodyPr/>
                  <a:lstStyle/>
                  <a:p>
                    <a:fld id="{7098571D-C489-E94D-B269-A64D532E93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F014-BE45-89B8-8C8CCD945CA9}"/>
                </c:ext>
              </c:extLst>
            </c:dLbl>
            <c:dLbl>
              <c:idx val="58"/>
              <c:tx>
                <c:rich>
                  <a:bodyPr/>
                  <a:lstStyle/>
                  <a:p>
                    <a:fld id="{EF91A375-B158-4642-B8C9-E77DD9D406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F014-BE45-89B8-8C8CCD945CA9}"/>
                </c:ext>
              </c:extLst>
            </c:dLbl>
            <c:dLbl>
              <c:idx val="59"/>
              <c:tx>
                <c:rich>
                  <a:bodyPr/>
                  <a:lstStyle/>
                  <a:p>
                    <a:fld id="{598A29FF-9DAA-844E-B0E0-84FF65634B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F014-BE45-89B8-8C8CCD945CA9}"/>
                </c:ext>
              </c:extLst>
            </c:dLbl>
            <c:dLbl>
              <c:idx val="60"/>
              <c:tx>
                <c:rich>
                  <a:bodyPr/>
                  <a:lstStyle/>
                  <a:p>
                    <a:fld id="{550F796D-6B25-F540-82E9-BDDEBDDDEB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F014-BE45-89B8-8C8CCD945CA9}"/>
                </c:ext>
              </c:extLst>
            </c:dLbl>
            <c:dLbl>
              <c:idx val="61"/>
              <c:tx>
                <c:rich>
                  <a:bodyPr/>
                  <a:lstStyle/>
                  <a:p>
                    <a:fld id="{72B70A07-5A20-A54F-911F-B3348A8334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F014-BE45-89B8-8C8CCD945CA9}"/>
                </c:ext>
              </c:extLst>
            </c:dLbl>
            <c:dLbl>
              <c:idx val="62"/>
              <c:tx>
                <c:rich>
                  <a:bodyPr/>
                  <a:lstStyle/>
                  <a:p>
                    <a:fld id="{92506A8D-D907-C042-B47B-A2353993AB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F014-BE45-89B8-8C8CCD945CA9}"/>
                </c:ext>
              </c:extLst>
            </c:dLbl>
            <c:dLbl>
              <c:idx val="63"/>
              <c:tx>
                <c:rich>
                  <a:bodyPr/>
                  <a:lstStyle/>
                  <a:p>
                    <a:fld id="{C4863708-1288-A644-9EB4-4C3D5CE443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F014-BE45-89B8-8C8CCD945CA9}"/>
                </c:ext>
              </c:extLst>
            </c:dLbl>
            <c:dLbl>
              <c:idx val="64"/>
              <c:tx>
                <c:rich>
                  <a:bodyPr/>
                  <a:lstStyle/>
                  <a:p>
                    <a:fld id="{B4C087C9-C95D-4148-A28A-CA7E51F2F1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F014-BE45-89B8-8C8CCD945CA9}"/>
                </c:ext>
              </c:extLst>
            </c:dLbl>
            <c:dLbl>
              <c:idx val="65"/>
              <c:tx>
                <c:rich>
                  <a:bodyPr/>
                  <a:lstStyle/>
                  <a:p>
                    <a:fld id="{223FB247-76FA-9A42-81EF-30539850B3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F014-BE45-89B8-8C8CCD945CA9}"/>
                </c:ext>
              </c:extLst>
            </c:dLbl>
            <c:dLbl>
              <c:idx val="66"/>
              <c:tx>
                <c:rich>
                  <a:bodyPr/>
                  <a:lstStyle/>
                  <a:p>
                    <a:fld id="{1B759176-5A6B-C14A-9328-0EFFC0093E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F014-BE45-89B8-8C8CCD945CA9}"/>
                </c:ext>
              </c:extLst>
            </c:dLbl>
            <c:dLbl>
              <c:idx val="67"/>
              <c:tx>
                <c:rich>
                  <a:bodyPr/>
                  <a:lstStyle/>
                  <a:p>
                    <a:fld id="{70CFBF3D-05F6-E644-800B-7D2C993108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F014-BE45-89B8-8C8CCD945CA9}"/>
                </c:ext>
              </c:extLst>
            </c:dLbl>
            <c:dLbl>
              <c:idx val="68"/>
              <c:tx>
                <c:rich>
                  <a:bodyPr/>
                  <a:lstStyle/>
                  <a:p>
                    <a:fld id="{89ECB774-8A64-C741-B170-1593103947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F014-BE45-89B8-8C8CCD945CA9}"/>
                </c:ext>
              </c:extLst>
            </c:dLbl>
            <c:dLbl>
              <c:idx val="69"/>
              <c:tx>
                <c:rich>
                  <a:bodyPr/>
                  <a:lstStyle/>
                  <a:p>
                    <a:fld id="{4610EC2A-71F1-2649-B32D-5BC1065F55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F014-BE45-89B8-8C8CCD945CA9}"/>
                </c:ext>
              </c:extLst>
            </c:dLbl>
            <c:dLbl>
              <c:idx val="70"/>
              <c:tx>
                <c:rich>
                  <a:bodyPr/>
                  <a:lstStyle/>
                  <a:p>
                    <a:fld id="{671DAA37-B140-ED43-B99F-2D0FE02578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F014-BE45-89B8-8C8CCD945CA9}"/>
                </c:ext>
              </c:extLst>
            </c:dLbl>
            <c:dLbl>
              <c:idx val="71"/>
              <c:tx>
                <c:rich>
                  <a:bodyPr/>
                  <a:lstStyle/>
                  <a:p>
                    <a:fld id="{5EECA2DB-FC55-9344-9FC1-2B690B4AA2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F014-BE45-89B8-8C8CCD945CA9}"/>
                </c:ext>
              </c:extLst>
            </c:dLbl>
            <c:dLbl>
              <c:idx val="72"/>
              <c:tx>
                <c:rich>
                  <a:bodyPr/>
                  <a:lstStyle/>
                  <a:p>
                    <a:fld id="{6CCEDEF6-34BF-954A-96BE-DC8FBE1FC3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F014-BE45-89B8-8C8CCD945CA9}"/>
                </c:ext>
              </c:extLst>
            </c:dLbl>
            <c:dLbl>
              <c:idx val="73"/>
              <c:tx>
                <c:rich>
                  <a:bodyPr/>
                  <a:lstStyle/>
                  <a:p>
                    <a:fld id="{48B60D4D-5AC5-B147-BAC9-17FAAA3528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F014-BE45-89B8-8C8CCD945CA9}"/>
                </c:ext>
              </c:extLst>
            </c:dLbl>
            <c:dLbl>
              <c:idx val="74"/>
              <c:tx>
                <c:rich>
                  <a:bodyPr/>
                  <a:lstStyle/>
                  <a:p>
                    <a:fld id="{AE79A9E0-05F3-9A40-8AA3-E40BC07C1E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F014-BE45-89B8-8C8CCD945CA9}"/>
                </c:ext>
              </c:extLst>
            </c:dLbl>
            <c:dLbl>
              <c:idx val="75"/>
              <c:tx>
                <c:rich>
                  <a:bodyPr/>
                  <a:lstStyle/>
                  <a:p>
                    <a:fld id="{F82F9D2F-F540-CE4B-99C6-0CB57FDAB1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F014-BE45-89B8-8C8CCD945CA9}"/>
                </c:ext>
              </c:extLst>
            </c:dLbl>
            <c:dLbl>
              <c:idx val="76"/>
              <c:tx>
                <c:rich>
                  <a:bodyPr/>
                  <a:lstStyle/>
                  <a:p>
                    <a:fld id="{1C375807-AEC5-2D45-B01F-AC6609E59D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F014-BE45-89B8-8C8CCD945CA9}"/>
                </c:ext>
              </c:extLst>
            </c:dLbl>
            <c:dLbl>
              <c:idx val="77"/>
              <c:tx>
                <c:rich>
                  <a:bodyPr/>
                  <a:lstStyle/>
                  <a:p>
                    <a:fld id="{AB36AF6E-1927-AF49-8AF9-46C2FF5D36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F014-BE45-89B8-8C8CCD945CA9}"/>
                </c:ext>
              </c:extLst>
            </c:dLbl>
            <c:dLbl>
              <c:idx val="78"/>
              <c:tx>
                <c:rich>
                  <a:bodyPr/>
                  <a:lstStyle/>
                  <a:p>
                    <a:fld id="{AECADF82-01BB-E146-B317-931236AA5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F014-BE45-89B8-8C8CCD945CA9}"/>
                </c:ext>
              </c:extLst>
            </c:dLbl>
            <c:dLbl>
              <c:idx val="79"/>
              <c:tx>
                <c:rich>
                  <a:bodyPr/>
                  <a:lstStyle/>
                  <a:p>
                    <a:fld id="{56493697-92F9-654C-B945-9E9A193F5C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F014-BE45-89B8-8C8CCD945CA9}"/>
                </c:ext>
              </c:extLst>
            </c:dLbl>
            <c:dLbl>
              <c:idx val="80"/>
              <c:tx>
                <c:rich>
                  <a:bodyPr/>
                  <a:lstStyle/>
                  <a:p>
                    <a:fld id="{A1697482-10F9-B84C-8586-3556CCB19C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F014-BE45-89B8-8C8CCD945CA9}"/>
                </c:ext>
              </c:extLst>
            </c:dLbl>
            <c:dLbl>
              <c:idx val="81"/>
              <c:tx>
                <c:rich>
                  <a:bodyPr/>
                  <a:lstStyle/>
                  <a:p>
                    <a:fld id="{4F840020-7636-DF42-A369-0F30071F4D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F014-BE45-89B8-8C8CCD945CA9}"/>
                </c:ext>
              </c:extLst>
            </c:dLbl>
            <c:dLbl>
              <c:idx val="82"/>
              <c:tx>
                <c:rich>
                  <a:bodyPr/>
                  <a:lstStyle/>
                  <a:p>
                    <a:fld id="{EE895D4B-DCC7-7146-A7C2-069363626F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F014-BE45-89B8-8C8CCD945CA9}"/>
                </c:ext>
              </c:extLst>
            </c:dLbl>
            <c:dLbl>
              <c:idx val="83"/>
              <c:tx>
                <c:rich>
                  <a:bodyPr/>
                  <a:lstStyle/>
                  <a:p>
                    <a:fld id="{438C0DC2-15AE-6049-B383-E5C753EF98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F014-BE45-89B8-8C8CCD945CA9}"/>
                </c:ext>
              </c:extLst>
            </c:dLbl>
            <c:dLbl>
              <c:idx val="84"/>
              <c:tx>
                <c:rich>
                  <a:bodyPr/>
                  <a:lstStyle/>
                  <a:p>
                    <a:fld id="{562CDC42-7CC6-8D48-B2AF-E6C91BF67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F014-BE45-89B8-8C8CCD945CA9}"/>
                </c:ext>
              </c:extLst>
            </c:dLbl>
            <c:dLbl>
              <c:idx val="85"/>
              <c:tx>
                <c:rich>
                  <a:bodyPr/>
                  <a:lstStyle/>
                  <a:p>
                    <a:fld id="{674B429D-490F-0D43-9E8C-AC278E88DA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F014-BE45-89B8-8C8CCD945CA9}"/>
                </c:ext>
              </c:extLst>
            </c:dLbl>
            <c:dLbl>
              <c:idx val="86"/>
              <c:tx>
                <c:rich>
                  <a:bodyPr/>
                  <a:lstStyle/>
                  <a:p>
                    <a:fld id="{44C80995-2CAB-C842-A05D-2811A986E4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F014-BE45-89B8-8C8CCD945CA9}"/>
                </c:ext>
              </c:extLst>
            </c:dLbl>
            <c:dLbl>
              <c:idx val="87"/>
              <c:tx>
                <c:rich>
                  <a:bodyPr/>
                  <a:lstStyle/>
                  <a:p>
                    <a:fld id="{6D1ABB43-573E-DF4F-B00D-A32E61F19A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F014-BE45-89B8-8C8CCD945CA9}"/>
                </c:ext>
              </c:extLst>
            </c:dLbl>
            <c:dLbl>
              <c:idx val="88"/>
              <c:tx>
                <c:rich>
                  <a:bodyPr/>
                  <a:lstStyle/>
                  <a:p>
                    <a:fld id="{69809357-4088-5C4D-BEAF-A640B25B08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F014-BE45-89B8-8C8CCD945CA9}"/>
                </c:ext>
              </c:extLst>
            </c:dLbl>
            <c:dLbl>
              <c:idx val="89"/>
              <c:tx>
                <c:rich>
                  <a:bodyPr/>
                  <a:lstStyle/>
                  <a:p>
                    <a:fld id="{B4C3F68F-5DD7-7F47-826F-B1ED09479A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F014-BE45-89B8-8C8CCD945CA9}"/>
                </c:ext>
              </c:extLst>
            </c:dLbl>
            <c:dLbl>
              <c:idx val="90"/>
              <c:tx>
                <c:rich>
                  <a:bodyPr/>
                  <a:lstStyle/>
                  <a:p>
                    <a:fld id="{DEBED907-A817-C040-B6B9-F0E34314CA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F014-BE45-89B8-8C8CCD945CA9}"/>
                </c:ext>
              </c:extLst>
            </c:dLbl>
            <c:dLbl>
              <c:idx val="91"/>
              <c:tx>
                <c:rich>
                  <a:bodyPr/>
                  <a:lstStyle/>
                  <a:p>
                    <a:fld id="{E91BDBAD-135B-294C-8E45-100CDE136B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F014-BE45-89B8-8C8CCD945CA9}"/>
                </c:ext>
              </c:extLst>
            </c:dLbl>
            <c:dLbl>
              <c:idx val="92"/>
              <c:tx>
                <c:rich>
                  <a:bodyPr/>
                  <a:lstStyle/>
                  <a:p>
                    <a:fld id="{72CA3CC6-2247-E64D-BA8A-34CA89CBCD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F014-BE45-89B8-8C8CCD945CA9}"/>
                </c:ext>
              </c:extLst>
            </c:dLbl>
            <c:dLbl>
              <c:idx val="93"/>
              <c:tx>
                <c:rich>
                  <a:bodyPr/>
                  <a:lstStyle/>
                  <a:p>
                    <a:fld id="{51114024-C10F-744D-8A61-92293DE5A0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F014-BE45-89B8-8C8CCD945CA9}"/>
                </c:ext>
              </c:extLst>
            </c:dLbl>
            <c:dLbl>
              <c:idx val="94"/>
              <c:tx>
                <c:rich>
                  <a:bodyPr/>
                  <a:lstStyle/>
                  <a:p>
                    <a:fld id="{CF40401C-4430-DB45-9DBA-50498D4BF9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F014-BE45-89B8-8C8CCD945CA9}"/>
                </c:ext>
              </c:extLst>
            </c:dLbl>
            <c:dLbl>
              <c:idx val="95"/>
              <c:tx>
                <c:rich>
                  <a:bodyPr/>
                  <a:lstStyle/>
                  <a:p>
                    <a:fld id="{4BE8B79A-E111-B846-B2E0-D404471A5A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F014-BE45-89B8-8C8CCD945CA9}"/>
                </c:ext>
              </c:extLst>
            </c:dLbl>
            <c:dLbl>
              <c:idx val="96"/>
              <c:tx>
                <c:rich>
                  <a:bodyPr/>
                  <a:lstStyle/>
                  <a:p>
                    <a:fld id="{A8778C83-5A8A-AA4A-997B-17596E450F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F014-BE45-89B8-8C8CCD945CA9}"/>
                </c:ext>
              </c:extLst>
            </c:dLbl>
            <c:dLbl>
              <c:idx val="97"/>
              <c:tx>
                <c:rich>
                  <a:bodyPr/>
                  <a:lstStyle/>
                  <a:p>
                    <a:fld id="{12281418-09B7-C047-8070-03E892D075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F014-BE45-89B8-8C8CCD945CA9}"/>
                </c:ext>
              </c:extLst>
            </c:dLbl>
            <c:dLbl>
              <c:idx val="98"/>
              <c:tx>
                <c:rich>
                  <a:bodyPr/>
                  <a:lstStyle/>
                  <a:p>
                    <a:fld id="{98724FE0-CF7D-C743-AD5A-8B82CB4D34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F014-BE45-89B8-8C8CCD945CA9}"/>
                </c:ext>
              </c:extLst>
            </c:dLbl>
            <c:dLbl>
              <c:idx val="99"/>
              <c:tx>
                <c:rich>
                  <a:bodyPr/>
                  <a:lstStyle/>
                  <a:p>
                    <a:fld id="{B0BD1C7F-9D51-D14C-8082-16F900A792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F014-BE45-89B8-8C8CCD945CA9}"/>
                </c:ext>
              </c:extLst>
            </c:dLbl>
            <c:dLbl>
              <c:idx val="100"/>
              <c:tx>
                <c:rich>
                  <a:bodyPr/>
                  <a:lstStyle/>
                  <a:p>
                    <a:fld id="{DF86427C-E66E-064A-A437-76D31FBB10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F014-BE45-89B8-8C8CCD945CA9}"/>
                </c:ext>
              </c:extLst>
            </c:dLbl>
            <c:dLbl>
              <c:idx val="101"/>
              <c:tx>
                <c:rich>
                  <a:bodyPr/>
                  <a:lstStyle/>
                  <a:p>
                    <a:fld id="{508DCB11-DEDA-0B41-9D3B-AA54374439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F014-BE45-89B8-8C8CCD945CA9}"/>
                </c:ext>
              </c:extLst>
            </c:dLbl>
            <c:dLbl>
              <c:idx val="102"/>
              <c:tx>
                <c:rich>
                  <a:bodyPr/>
                  <a:lstStyle/>
                  <a:p>
                    <a:fld id="{94B8FAEA-6AA3-0B44-8EA3-D03B15F954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F014-BE45-89B8-8C8CCD945CA9}"/>
                </c:ext>
              </c:extLst>
            </c:dLbl>
            <c:dLbl>
              <c:idx val="103"/>
              <c:tx>
                <c:rich>
                  <a:bodyPr/>
                  <a:lstStyle/>
                  <a:p>
                    <a:fld id="{ED29EB5E-5590-ED41-9B79-1693314218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F014-BE45-89B8-8C8CCD945CA9}"/>
                </c:ext>
              </c:extLst>
            </c:dLbl>
            <c:dLbl>
              <c:idx val="104"/>
              <c:tx>
                <c:rich>
                  <a:bodyPr/>
                  <a:lstStyle/>
                  <a:p>
                    <a:fld id="{C6E33DEF-D6AE-0D4B-B846-8B5B16E381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F014-BE45-89B8-8C8CCD945CA9}"/>
                </c:ext>
              </c:extLst>
            </c:dLbl>
            <c:dLbl>
              <c:idx val="105"/>
              <c:tx>
                <c:rich>
                  <a:bodyPr/>
                  <a:lstStyle/>
                  <a:p>
                    <a:fld id="{87E9704D-E439-2645-95DB-4226041698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F014-BE45-89B8-8C8CCD945CA9}"/>
                </c:ext>
              </c:extLst>
            </c:dLbl>
            <c:dLbl>
              <c:idx val="106"/>
              <c:tx>
                <c:rich>
                  <a:bodyPr/>
                  <a:lstStyle/>
                  <a:p>
                    <a:fld id="{438EFA7E-8D61-EA49-9396-F7084CC4B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F014-BE45-89B8-8C8CCD945CA9}"/>
                </c:ext>
              </c:extLst>
            </c:dLbl>
            <c:dLbl>
              <c:idx val="107"/>
              <c:tx>
                <c:rich>
                  <a:bodyPr/>
                  <a:lstStyle/>
                  <a:p>
                    <a:fld id="{AE5B4D44-41B0-1042-99E3-830C31FD09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F014-BE45-89B8-8C8CCD945CA9}"/>
                </c:ext>
              </c:extLst>
            </c:dLbl>
            <c:dLbl>
              <c:idx val="108"/>
              <c:tx>
                <c:rich>
                  <a:bodyPr/>
                  <a:lstStyle/>
                  <a:p>
                    <a:fld id="{02F874F7-7F4F-334A-986A-554AB2DD4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F014-BE45-89B8-8C8CCD945CA9}"/>
                </c:ext>
              </c:extLst>
            </c:dLbl>
            <c:dLbl>
              <c:idx val="109"/>
              <c:tx>
                <c:rich>
                  <a:bodyPr/>
                  <a:lstStyle/>
                  <a:p>
                    <a:fld id="{8A8826DD-FC68-8140-8AC6-D29AF0CF54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F014-BE45-89B8-8C8CCD945CA9}"/>
                </c:ext>
              </c:extLst>
            </c:dLbl>
            <c:dLbl>
              <c:idx val="110"/>
              <c:tx>
                <c:rich>
                  <a:bodyPr/>
                  <a:lstStyle/>
                  <a:p>
                    <a:fld id="{035907B5-4B10-BE41-9DCD-1667DFFC33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F014-BE45-89B8-8C8CCD945CA9}"/>
                </c:ext>
              </c:extLst>
            </c:dLbl>
            <c:dLbl>
              <c:idx val="111"/>
              <c:tx>
                <c:rich>
                  <a:bodyPr/>
                  <a:lstStyle/>
                  <a:p>
                    <a:fld id="{63437EBA-7EB5-A84D-A25A-28E21A5BA2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F014-BE45-89B8-8C8CCD945CA9}"/>
                </c:ext>
              </c:extLst>
            </c:dLbl>
            <c:dLbl>
              <c:idx val="112"/>
              <c:tx>
                <c:rich>
                  <a:bodyPr/>
                  <a:lstStyle/>
                  <a:p>
                    <a:fld id="{CE144219-8FCB-1543-BCAA-D9539E080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F014-BE45-89B8-8C8CCD945CA9}"/>
                </c:ext>
              </c:extLst>
            </c:dLbl>
            <c:dLbl>
              <c:idx val="113"/>
              <c:tx>
                <c:rich>
                  <a:bodyPr/>
                  <a:lstStyle/>
                  <a:p>
                    <a:fld id="{7DA9A522-60C6-D648-A9DC-1A8E6FB267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F014-BE45-89B8-8C8CCD945CA9}"/>
                </c:ext>
              </c:extLst>
            </c:dLbl>
            <c:dLbl>
              <c:idx val="114"/>
              <c:tx>
                <c:rich>
                  <a:bodyPr/>
                  <a:lstStyle/>
                  <a:p>
                    <a:fld id="{2EA79CE2-20FE-1D4A-A478-CE32B6936E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F014-BE45-89B8-8C8CCD945CA9}"/>
                </c:ext>
              </c:extLst>
            </c:dLbl>
            <c:dLbl>
              <c:idx val="115"/>
              <c:tx>
                <c:rich>
                  <a:bodyPr/>
                  <a:lstStyle/>
                  <a:p>
                    <a:fld id="{B68602D3-0058-9945-92F0-D1D0FBB413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F014-BE45-89B8-8C8CCD945CA9}"/>
                </c:ext>
              </c:extLst>
            </c:dLbl>
            <c:dLbl>
              <c:idx val="116"/>
              <c:tx>
                <c:rich>
                  <a:bodyPr/>
                  <a:lstStyle/>
                  <a:p>
                    <a:fld id="{83519A17-EF1C-7B42-AF58-D68F9E3E71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F014-BE45-89B8-8C8CCD945CA9}"/>
                </c:ext>
              </c:extLst>
            </c:dLbl>
            <c:dLbl>
              <c:idx val="117"/>
              <c:tx>
                <c:rich>
                  <a:bodyPr/>
                  <a:lstStyle/>
                  <a:p>
                    <a:fld id="{7D73CC73-6F3F-CE4A-8501-CD4152A6D2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F014-BE45-89B8-8C8CCD945CA9}"/>
                </c:ext>
              </c:extLst>
            </c:dLbl>
            <c:dLbl>
              <c:idx val="118"/>
              <c:tx>
                <c:rich>
                  <a:bodyPr/>
                  <a:lstStyle/>
                  <a:p>
                    <a:fld id="{4BBD60BF-9B0D-6F40-A7A7-28D1C8332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F014-BE45-89B8-8C8CCD945CA9}"/>
                </c:ext>
              </c:extLst>
            </c:dLbl>
            <c:dLbl>
              <c:idx val="119"/>
              <c:tx>
                <c:rich>
                  <a:bodyPr/>
                  <a:lstStyle/>
                  <a:p>
                    <a:fld id="{DE9264C9-B32F-924C-9BCF-9405051585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F014-BE45-89B8-8C8CCD945CA9}"/>
                </c:ext>
              </c:extLst>
            </c:dLbl>
            <c:dLbl>
              <c:idx val="120"/>
              <c:tx>
                <c:rich>
                  <a:bodyPr/>
                  <a:lstStyle/>
                  <a:p>
                    <a:fld id="{EC3AD175-EA01-7144-A5F3-341B6D913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F014-BE45-89B8-8C8CCD945CA9}"/>
                </c:ext>
              </c:extLst>
            </c:dLbl>
            <c:dLbl>
              <c:idx val="121"/>
              <c:tx>
                <c:rich>
                  <a:bodyPr/>
                  <a:lstStyle/>
                  <a:p>
                    <a:fld id="{9CEE3EB2-E98F-F14E-AB56-F811ABA5C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F014-BE45-89B8-8C8CCD945CA9}"/>
                </c:ext>
              </c:extLst>
            </c:dLbl>
            <c:dLbl>
              <c:idx val="122"/>
              <c:tx>
                <c:rich>
                  <a:bodyPr/>
                  <a:lstStyle/>
                  <a:p>
                    <a:fld id="{7C4D82A3-6731-8A4F-A661-E3FCBC361E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F014-BE45-89B8-8C8CCD945CA9}"/>
                </c:ext>
              </c:extLst>
            </c:dLbl>
            <c:dLbl>
              <c:idx val="123"/>
              <c:tx>
                <c:rich>
                  <a:bodyPr/>
                  <a:lstStyle/>
                  <a:p>
                    <a:fld id="{99DEB103-20B1-824D-8448-A75FF373B9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F014-BE45-89B8-8C8CCD945CA9}"/>
                </c:ext>
              </c:extLst>
            </c:dLbl>
            <c:dLbl>
              <c:idx val="124"/>
              <c:tx>
                <c:rich>
                  <a:bodyPr/>
                  <a:lstStyle/>
                  <a:p>
                    <a:fld id="{FA3BC885-9702-4340-AD46-EB2DD50D48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F014-BE45-89B8-8C8CCD945CA9}"/>
                </c:ext>
              </c:extLst>
            </c:dLbl>
            <c:dLbl>
              <c:idx val="125"/>
              <c:tx>
                <c:rich>
                  <a:bodyPr/>
                  <a:lstStyle/>
                  <a:p>
                    <a:fld id="{68BFEC52-35A4-914D-8103-55F55261FA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F014-BE45-89B8-8C8CCD945CA9}"/>
                </c:ext>
              </c:extLst>
            </c:dLbl>
            <c:dLbl>
              <c:idx val="126"/>
              <c:tx>
                <c:rich>
                  <a:bodyPr/>
                  <a:lstStyle/>
                  <a:p>
                    <a:fld id="{79E1CF91-CA45-8146-B148-923ED2C07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F014-BE45-89B8-8C8CCD945CA9}"/>
                </c:ext>
              </c:extLst>
            </c:dLbl>
            <c:dLbl>
              <c:idx val="127"/>
              <c:tx>
                <c:rich>
                  <a:bodyPr/>
                  <a:lstStyle/>
                  <a:p>
                    <a:fld id="{BDC7B00F-D4D3-B14A-9A76-534FDA12D3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F014-BE45-89B8-8C8CCD945CA9}"/>
                </c:ext>
              </c:extLst>
            </c:dLbl>
            <c:dLbl>
              <c:idx val="128"/>
              <c:tx>
                <c:rich>
                  <a:bodyPr/>
                  <a:lstStyle/>
                  <a:p>
                    <a:fld id="{C04612E7-AC9C-BF46-A9DE-549143E5E8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F014-BE45-89B8-8C8CCD945CA9}"/>
                </c:ext>
              </c:extLst>
            </c:dLbl>
            <c:dLbl>
              <c:idx val="129"/>
              <c:tx>
                <c:rich>
                  <a:bodyPr/>
                  <a:lstStyle/>
                  <a:p>
                    <a:fld id="{1CD2A985-7C5D-D949-B327-33BE7FD88C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F014-BE45-89B8-8C8CCD945CA9}"/>
                </c:ext>
              </c:extLst>
            </c:dLbl>
            <c:dLbl>
              <c:idx val="130"/>
              <c:tx>
                <c:rich>
                  <a:bodyPr/>
                  <a:lstStyle/>
                  <a:p>
                    <a:fld id="{673A6E4E-D035-8747-A41A-6DC0A08AB2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F014-BE45-89B8-8C8CCD945CA9}"/>
                </c:ext>
              </c:extLst>
            </c:dLbl>
            <c:dLbl>
              <c:idx val="131"/>
              <c:tx>
                <c:rich>
                  <a:bodyPr/>
                  <a:lstStyle/>
                  <a:p>
                    <a:fld id="{25B1BF8A-E833-3142-BCEB-6F6948C688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F014-BE45-89B8-8C8CCD945CA9}"/>
                </c:ext>
              </c:extLst>
            </c:dLbl>
            <c:dLbl>
              <c:idx val="132"/>
              <c:tx>
                <c:rich>
                  <a:bodyPr/>
                  <a:lstStyle/>
                  <a:p>
                    <a:fld id="{1FE3327C-081B-3649-AC32-6F3A866B5C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F014-BE45-89B8-8C8CCD945CA9}"/>
                </c:ext>
              </c:extLst>
            </c:dLbl>
            <c:dLbl>
              <c:idx val="133"/>
              <c:tx>
                <c:rich>
                  <a:bodyPr/>
                  <a:lstStyle/>
                  <a:p>
                    <a:fld id="{A0A3E642-EFA7-CB47-9EF8-E156B15FC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F014-BE45-89B8-8C8CCD945CA9}"/>
                </c:ext>
              </c:extLst>
            </c:dLbl>
            <c:dLbl>
              <c:idx val="134"/>
              <c:tx>
                <c:rich>
                  <a:bodyPr/>
                  <a:lstStyle/>
                  <a:p>
                    <a:fld id="{CC229CB9-C2C0-A740-BE37-BA66387689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F014-BE45-89B8-8C8CCD945CA9}"/>
                </c:ext>
              </c:extLst>
            </c:dLbl>
            <c:dLbl>
              <c:idx val="135"/>
              <c:tx>
                <c:rich>
                  <a:bodyPr/>
                  <a:lstStyle/>
                  <a:p>
                    <a:fld id="{B7999470-65DF-E94A-BCBD-B826C0B507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F014-BE45-89B8-8C8CCD945CA9}"/>
                </c:ext>
              </c:extLst>
            </c:dLbl>
            <c:dLbl>
              <c:idx val="136"/>
              <c:tx>
                <c:rich>
                  <a:bodyPr/>
                  <a:lstStyle/>
                  <a:p>
                    <a:fld id="{A2AF809D-43F2-A24C-B92C-A451338F9F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F014-BE45-89B8-8C8CCD945CA9}"/>
                </c:ext>
              </c:extLst>
            </c:dLbl>
            <c:dLbl>
              <c:idx val="137"/>
              <c:tx>
                <c:rich>
                  <a:bodyPr/>
                  <a:lstStyle/>
                  <a:p>
                    <a:fld id="{F576F579-05AE-F44C-B2BB-B3613A2616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F014-BE45-89B8-8C8CCD945CA9}"/>
                </c:ext>
              </c:extLst>
            </c:dLbl>
            <c:dLbl>
              <c:idx val="138"/>
              <c:tx>
                <c:rich>
                  <a:bodyPr/>
                  <a:lstStyle/>
                  <a:p>
                    <a:fld id="{6D861D35-054E-8644-8602-FAED36DF9B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F014-BE45-89B8-8C8CCD945CA9}"/>
                </c:ext>
              </c:extLst>
            </c:dLbl>
            <c:dLbl>
              <c:idx val="139"/>
              <c:tx>
                <c:rich>
                  <a:bodyPr/>
                  <a:lstStyle/>
                  <a:p>
                    <a:fld id="{618AC311-AD26-B84A-8DCC-0C9BF9DEA2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F014-BE45-89B8-8C8CCD945CA9}"/>
                </c:ext>
              </c:extLst>
            </c:dLbl>
            <c:dLbl>
              <c:idx val="140"/>
              <c:tx>
                <c:rich>
                  <a:bodyPr/>
                  <a:lstStyle/>
                  <a:p>
                    <a:fld id="{A5FAA84F-1528-6646-94D8-FA5C72D589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F014-BE45-89B8-8C8CCD945CA9}"/>
                </c:ext>
              </c:extLst>
            </c:dLbl>
            <c:dLbl>
              <c:idx val="141"/>
              <c:tx>
                <c:rich>
                  <a:bodyPr/>
                  <a:lstStyle/>
                  <a:p>
                    <a:fld id="{2C7782FC-88C0-CD4B-BB10-48AF218004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F014-BE45-89B8-8C8CCD945CA9}"/>
                </c:ext>
              </c:extLst>
            </c:dLbl>
            <c:dLbl>
              <c:idx val="142"/>
              <c:tx>
                <c:rich>
                  <a:bodyPr/>
                  <a:lstStyle/>
                  <a:p>
                    <a:fld id="{B0F80348-D9A4-194D-BBB1-B6CADE4FF9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F014-BE45-89B8-8C8CCD945CA9}"/>
                </c:ext>
              </c:extLst>
            </c:dLbl>
            <c:dLbl>
              <c:idx val="143"/>
              <c:tx>
                <c:rich>
                  <a:bodyPr/>
                  <a:lstStyle/>
                  <a:p>
                    <a:fld id="{42C21484-0C56-B344-BF75-2FCD0022CC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F014-BE45-89B8-8C8CCD945CA9}"/>
                </c:ext>
              </c:extLst>
            </c:dLbl>
            <c:dLbl>
              <c:idx val="144"/>
              <c:tx>
                <c:rich>
                  <a:bodyPr/>
                  <a:lstStyle/>
                  <a:p>
                    <a:fld id="{AA9564D4-26A8-FF49-8AB6-F61773B084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F014-BE45-89B8-8C8CCD945CA9}"/>
                </c:ext>
              </c:extLst>
            </c:dLbl>
            <c:dLbl>
              <c:idx val="145"/>
              <c:tx>
                <c:rich>
                  <a:bodyPr/>
                  <a:lstStyle/>
                  <a:p>
                    <a:fld id="{4B7CDF82-F3DF-9B4E-946A-C45E8EEF1C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F014-BE45-89B8-8C8CCD945CA9}"/>
                </c:ext>
              </c:extLst>
            </c:dLbl>
            <c:dLbl>
              <c:idx val="146"/>
              <c:tx>
                <c:rich>
                  <a:bodyPr/>
                  <a:lstStyle/>
                  <a:p>
                    <a:fld id="{897FBBE1-98DF-AC4D-BA40-8E9130A01D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F014-BE45-89B8-8C8CCD945CA9}"/>
                </c:ext>
              </c:extLst>
            </c:dLbl>
            <c:dLbl>
              <c:idx val="147"/>
              <c:tx>
                <c:rich>
                  <a:bodyPr/>
                  <a:lstStyle/>
                  <a:p>
                    <a:fld id="{7A784D03-47B4-E742-9963-94794AAA81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F014-BE45-89B8-8C8CCD945CA9}"/>
                </c:ext>
              </c:extLst>
            </c:dLbl>
            <c:dLbl>
              <c:idx val="148"/>
              <c:tx>
                <c:rich>
                  <a:bodyPr/>
                  <a:lstStyle/>
                  <a:p>
                    <a:fld id="{705926C9-85E4-7743-8629-74AA0F15CB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F014-BE45-89B8-8C8CCD945CA9}"/>
                </c:ext>
              </c:extLst>
            </c:dLbl>
            <c:dLbl>
              <c:idx val="149"/>
              <c:tx>
                <c:rich>
                  <a:bodyPr/>
                  <a:lstStyle/>
                  <a:p>
                    <a:fld id="{9D6AC668-AB77-AA4B-8068-CE7DC0BC96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F014-BE45-89B8-8C8CCD945CA9}"/>
                </c:ext>
              </c:extLst>
            </c:dLbl>
            <c:dLbl>
              <c:idx val="150"/>
              <c:tx>
                <c:rich>
                  <a:bodyPr/>
                  <a:lstStyle/>
                  <a:p>
                    <a:fld id="{E93F59B3-3B11-354D-9A9A-9DD478E0F5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F014-BE45-89B8-8C8CCD945CA9}"/>
                </c:ext>
              </c:extLst>
            </c:dLbl>
            <c:dLbl>
              <c:idx val="151"/>
              <c:tx>
                <c:rich>
                  <a:bodyPr/>
                  <a:lstStyle/>
                  <a:p>
                    <a:fld id="{D3E5C012-0BBF-8749-BFFE-82003B61A1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F014-BE45-89B8-8C8CCD945CA9}"/>
                </c:ext>
              </c:extLst>
            </c:dLbl>
            <c:dLbl>
              <c:idx val="152"/>
              <c:tx>
                <c:rich>
                  <a:bodyPr/>
                  <a:lstStyle/>
                  <a:p>
                    <a:fld id="{C9A8F5B9-CD66-E842-AC90-B3F4D11E94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F014-BE45-89B8-8C8CCD945CA9}"/>
                </c:ext>
              </c:extLst>
            </c:dLbl>
            <c:dLbl>
              <c:idx val="153"/>
              <c:tx>
                <c:rich>
                  <a:bodyPr/>
                  <a:lstStyle/>
                  <a:p>
                    <a:fld id="{7BA2D73A-C5BA-B84C-8650-1067296ECF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F014-BE45-89B8-8C8CCD945CA9}"/>
                </c:ext>
              </c:extLst>
            </c:dLbl>
            <c:dLbl>
              <c:idx val="154"/>
              <c:tx>
                <c:rich>
                  <a:bodyPr/>
                  <a:lstStyle/>
                  <a:p>
                    <a:fld id="{0FFF17F7-EE2D-DA4D-91F6-CAD9D43479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F014-BE45-89B8-8C8CCD945CA9}"/>
                </c:ext>
              </c:extLst>
            </c:dLbl>
            <c:dLbl>
              <c:idx val="155"/>
              <c:tx>
                <c:rich>
                  <a:bodyPr/>
                  <a:lstStyle/>
                  <a:p>
                    <a:fld id="{8C742D62-5815-EB4F-A9E0-EEACAB807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F014-BE45-89B8-8C8CCD945CA9}"/>
                </c:ext>
              </c:extLst>
            </c:dLbl>
            <c:dLbl>
              <c:idx val="156"/>
              <c:tx>
                <c:rich>
                  <a:bodyPr/>
                  <a:lstStyle/>
                  <a:p>
                    <a:fld id="{CDF01676-42FD-4344-8FF4-5AF8C6C4CB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F014-BE45-89B8-8C8CCD945CA9}"/>
                </c:ext>
              </c:extLst>
            </c:dLbl>
            <c:dLbl>
              <c:idx val="157"/>
              <c:tx>
                <c:rich>
                  <a:bodyPr/>
                  <a:lstStyle/>
                  <a:p>
                    <a:fld id="{237C90E6-A9EE-3E4F-B876-AD6DB8681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F014-BE45-89B8-8C8CCD945CA9}"/>
                </c:ext>
              </c:extLst>
            </c:dLbl>
            <c:dLbl>
              <c:idx val="158"/>
              <c:tx>
                <c:rich>
                  <a:bodyPr/>
                  <a:lstStyle/>
                  <a:p>
                    <a:fld id="{DAC8B31F-C98F-FF4A-88B2-5ED5601D44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F014-BE45-89B8-8C8CCD945CA9}"/>
                </c:ext>
              </c:extLst>
            </c:dLbl>
            <c:dLbl>
              <c:idx val="159"/>
              <c:tx>
                <c:rich>
                  <a:bodyPr/>
                  <a:lstStyle/>
                  <a:p>
                    <a:fld id="{2822280C-AF59-5C4C-9D20-C434F752E8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F014-BE45-89B8-8C8CCD945CA9}"/>
                </c:ext>
              </c:extLst>
            </c:dLbl>
            <c:dLbl>
              <c:idx val="160"/>
              <c:tx>
                <c:rich>
                  <a:bodyPr/>
                  <a:lstStyle/>
                  <a:p>
                    <a:fld id="{EF2C6E36-2744-F344-B3A4-A33FA52129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F014-BE45-89B8-8C8CCD945CA9}"/>
                </c:ext>
              </c:extLst>
            </c:dLbl>
            <c:dLbl>
              <c:idx val="161"/>
              <c:tx>
                <c:rich>
                  <a:bodyPr/>
                  <a:lstStyle/>
                  <a:p>
                    <a:fld id="{764CF20A-4B18-9948-94BF-B20BDDB071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F014-BE45-89B8-8C8CCD945CA9}"/>
                </c:ext>
              </c:extLst>
            </c:dLbl>
            <c:dLbl>
              <c:idx val="162"/>
              <c:tx>
                <c:rich>
                  <a:bodyPr/>
                  <a:lstStyle/>
                  <a:p>
                    <a:fld id="{AABA7FC2-4EC7-CF40-811D-0E1EC542A8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F014-BE45-89B8-8C8CCD945CA9}"/>
                </c:ext>
              </c:extLst>
            </c:dLbl>
            <c:dLbl>
              <c:idx val="163"/>
              <c:tx>
                <c:rich>
                  <a:bodyPr/>
                  <a:lstStyle/>
                  <a:p>
                    <a:fld id="{6A140645-B4EF-8F4E-9316-D3FD2433C7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F014-BE45-89B8-8C8CCD945CA9}"/>
                </c:ext>
              </c:extLst>
            </c:dLbl>
            <c:dLbl>
              <c:idx val="164"/>
              <c:tx>
                <c:rich>
                  <a:bodyPr/>
                  <a:lstStyle/>
                  <a:p>
                    <a:fld id="{CFFF94C9-6F5A-C241-AEDE-FB13E56827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F014-BE45-89B8-8C8CCD945CA9}"/>
                </c:ext>
              </c:extLst>
            </c:dLbl>
            <c:dLbl>
              <c:idx val="165"/>
              <c:tx>
                <c:rich>
                  <a:bodyPr/>
                  <a:lstStyle/>
                  <a:p>
                    <a:fld id="{6CBA8169-CE61-4349-94FA-D5327F267D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F014-BE45-89B8-8C8CCD945CA9}"/>
                </c:ext>
              </c:extLst>
            </c:dLbl>
            <c:dLbl>
              <c:idx val="166"/>
              <c:tx>
                <c:rich>
                  <a:bodyPr/>
                  <a:lstStyle/>
                  <a:p>
                    <a:fld id="{68B45142-5E1A-BB43-A8D4-9A69EB892B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F014-BE45-89B8-8C8CCD945CA9}"/>
                </c:ext>
              </c:extLst>
            </c:dLbl>
            <c:dLbl>
              <c:idx val="167"/>
              <c:tx>
                <c:rich>
                  <a:bodyPr/>
                  <a:lstStyle/>
                  <a:p>
                    <a:fld id="{013C7F7B-3812-7547-89D2-1F736A35CA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F014-BE45-89B8-8C8CCD945CA9}"/>
                </c:ext>
              </c:extLst>
            </c:dLbl>
            <c:dLbl>
              <c:idx val="168"/>
              <c:tx>
                <c:rich>
                  <a:bodyPr/>
                  <a:lstStyle/>
                  <a:p>
                    <a:fld id="{A37F203E-1F95-A649-9D69-62FA018DA9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F014-BE45-89B8-8C8CCD945CA9}"/>
                </c:ext>
              </c:extLst>
            </c:dLbl>
            <c:dLbl>
              <c:idx val="169"/>
              <c:tx>
                <c:rich>
                  <a:bodyPr/>
                  <a:lstStyle/>
                  <a:p>
                    <a:fld id="{553F4672-ABB6-A548-96C2-9408DD7494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F014-BE45-89B8-8C8CCD945CA9}"/>
                </c:ext>
              </c:extLst>
            </c:dLbl>
            <c:dLbl>
              <c:idx val="170"/>
              <c:tx>
                <c:rich>
                  <a:bodyPr/>
                  <a:lstStyle/>
                  <a:p>
                    <a:fld id="{FF3AB2F8-3C98-1841-9E80-39A6A17F8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F014-BE45-89B8-8C8CCD945CA9}"/>
                </c:ext>
              </c:extLst>
            </c:dLbl>
            <c:dLbl>
              <c:idx val="171"/>
              <c:tx>
                <c:rich>
                  <a:bodyPr/>
                  <a:lstStyle/>
                  <a:p>
                    <a:fld id="{3038C397-71B0-D048-8B17-43F19866FC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F014-BE45-89B8-8C8CCD945CA9}"/>
                </c:ext>
              </c:extLst>
            </c:dLbl>
            <c:dLbl>
              <c:idx val="172"/>
              <c:tx>
                <c:rich>
                  <a:bodyPr/>
                  <a:lstStyle/>
                  <a:p>
                    <a:fld id="{7FCAA932-89E3-ED4D-A646-AC22040748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F014-BE45-89B8-8C8CCD945CA9}"/>
                </c:ext>
              </c:extLst>
            </c:dLbl>
            <c:dLbl>
              <c:idx val="173"/>
              <c:tx>
                <c:rich>
                  <a:bodyPr/>
                  <a:lstStyle/>
                  <a:p>
                    <a:fld id="{C218511F-486C-FF4B-BAF8-C1B94945C2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F014-BE45-89B8-8C8CCD945CA9}"/>
                </c:ext>
              </c:extLst>
            </c:dLbl>
            <c:dLbl>
              <c:idx val="174"/>
              <c:tx>
                <c:rich>
                  <a:bodyPr/>
                  <a:lstStyle/>
                  <a:p>
                    <a:fld id="{F18944AF-F767-D843-987E-0EBB8F4706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F014-BE45-89B8-8C8CCD945CA9}"/>
                </c:ext>
              </c:extLst>
            </c:dLbl>
            <c:dLbl>
              <c:idx val="175"/>
              <c:tx>
                <c:rich>
                  <a:bodyPr/>
                  <a:lstStyle/>
                  <a:p>
                    <a:fld id="{4FDB840A-3052-5A4B-BA66-041F4C37BC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F014-BE45-89B8-8C8CCD945CA9}"/>
                </c:ext>
              </c:extLst>
            </c:dLbl>
            <c:dLbl>
              <c:idx val="176"/>
              <c:tx>
                <c:rich>
                  <a:bodyPr/>
                  <a:lstStyle/>
                  <a:p>
                    <a:fld id="{C0C50E5C-CECD-1646-A3DF-D76850DAA7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F014-BE45-89B8-8C8CCD945CA9}"/>
                </c:ext>
              </c:extLst>
            </c:dLbl>
            <c:dLbl>
              <c:idx val="177"/>
              <c:tx>
                <c:rich>
                  <a:bodyPr/>
                  <a:lstStyle/>
                  <a:p>
                    <a:fld id="{2948F0FE-2A29-DC4F-9212-BACD51636B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F014-BE45-89B8-8C8CCD945CA9}"/>
                </c:ext>
              </c:extLst>
            </c:dLbl>
            <c:dLbl>
              <c:idx val="178"/>
              <c:tx>
                <c:rich>
                  <a:bodyPr/>
                  <a:lstStyle/>
                  <a:p>
                    <a:fld id="{4A2DBB72-9449-A445-99AE-74F6ECB4F3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F014-BE45-89B8-8C8CCD945CA9}"/>
                </c:ext>
              </c:extLst>
            </c:dLbl>
            <c:dLbl>
              <c:idx val="179"/>
              <c:tx>
                <c:rich>
                  <a:bodyPr/>
                  <a:lstStyle/>
                  <a:p>
                    <a:fld id="{E5557F45-CC9C-B14B-A05A-93BBA745EC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F014-BE45-89B8-8C8CCD945CA9}"/>
                </c:ext>
              </c:extLst>
            </c:dLbl>
            <c:dLbl>
              <c:idx val="180"/>
              <c:tx>
                <c:rich>
                  <a:bodyPr/>
                  <a:lstStyle/>
                  <a:p>
                    <a:fld id="{D63B487F-5253-FF4E-831A-23298BFA44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F014-BE45-89B8-8C8CCD945CA9}"/>
                </c:ext>
              </c:extLst>
            </c:dLbl>
            <c:dLbl>
              <c:idx val="181"/>
              <c:tx>
                <c:rich>
                  <a:bodyPr/>
                  <a:lstStyle/>
                  <a:p>
                    <a:fld id="{7FAEC233-47DC-934B-8D40-9E79D6E4EB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F014-BE45-89B8-8C8CCD945CA9}"/>
                </c:ext>
              </c:extLst>
            </c:dLbl>
            <c:dLbl>
              <c:idx val="182"/>
              <c:tx>
                <c:rich>
                  <a:bodyPr/>
                  <a:lstStyle/>
                  <a:p>
                    <a:fld id="{5FCAA485-7417-DD49-8A2B-0555EFC574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F014-BE45-89B8-8C8CCD945CA9}"/>
                </c:ext>
              </c:extLst>
            </c:dLbl>
            <c:dLbl>
              <c:idx val="183"/>
              <c:tx>
                <c:rich>
                  <a:bodyPr/>
                  <a:lstStyle/>
                  <a:p>
                    <a:fld id="{ECE985C2-6709-3B43-89D5-B75665B449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F014-BE45-89B8-8C8CCD945CA9}"/>
                </c:ext>
              </c:extLst>
            </c:dLbl>
            <c:dLbl>
              <c:idx val="184"/>
              <c:tx>
                <c:rich>
                  <a:bodyPr/>
                  <a:lstStyle/>
                  <a:p>
                    <a:fld id="{1E84669E-285D-0145-89EA-127C62B1D3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F014-BE45-89B8-8C8CCD945CA9}"/>
                </c:ext>
              </c:extLst>
            </c:dLbl>
            <c:dLbl>
              <c:idx val="185"/>
              <c:tx>
                <c:rich>
                  <a:bodyPr/>
                  <a:lstStyle/>
                  <a:p>
                    <a:fld id="{0C103255-7FF3-D149-AC43-E93EE5D847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F014-BE45-89B8-8C8CCD945CA9}"/>
                </c:ext>
              </c:extLst>
            </c:dLbl>
            <c:dLbl>
              <c:idx val="186"/>
              <c:tx>
                <c:rich>
                  <a:bodyPr/>
                  <a:lstStyle/>
                  <a:p>
                    <a:fld id="{D944D7BF-5330-3E47-9B30-8C1FA7981C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F014-BE45-89B8-8C8CCD945CA9}"/>
                </c:ext>
              </c:extLst>
            </c:dLbl>
            <c:dLbl>
              <c:idx val="187"/>
              <c:tx>
                <c:rich>
                  <a:bodyPr/>
                  <a:lstStyle/>
                  <a:p>
                    <a:fld id="{9426BE92-9585-B94D-822A-41B4957C12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F014-BE45-89B8-8C8CCD945CA9}"/>
                </c:ext>
              </c:extLst>
            </c:dLbl>
            <c:dLbl>
              <c:idx val="188"/>
              <c:tx>
                <c:rich>
                  <a:bodyPr/>
                  <a:lstStyle/>
                  <a:p>
                    <a:fld id="{ECB73B04-A4D5-D14B-A0A4-6741284D2E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F014-BE45-89B8-8C8CCD945CA9}"/>
                </c:ext>
              </c:extLst>
            </c:dLbl>
            <c:dLbl>
              <c:idx val="189"/>
              <c:tx>
                <c:rich>
                  <a:bodyPr/>
                  <a:lstStyle/>
                  <a:p>
                    <a:fld id="{D425BCDE-10F0-0F4A-ADE3-26EEA1F45A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F014-BE45-89B8-8C8CCD945CA9}"/>
                </c:ext>
              </c:extLst>
            </c:dLbl>
            <c:dLbl>
              <c:idx val="190"/>
              <c:tx>
                <c:rich>
                  <a:bodyPr/>
                  <a:lstStyle/>
                  <a:p>
                    <a:fld id="{5F023B6D-B92E-2F4B-95DF-1E81A2B5D3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F014-BE45-89B8-8C8CCD945CA9}"/>
                </c:ext>
              </c:extLst>
            </c:dLbl>
            <c:dLbl>
              <c:idx val="191"/>
              <c:tx>
                <c:rich>
                  <a:bodyPr/>
                  <a:lstStyle/>
                  <a:p>
                    <a:fld id="{666A68AC-CC4E-3947-9BFD-C574F533B0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F014-BE45-89B8-8C8CCD945CA9}"/>
                </c:ext>
              </c:extLst>
            </c:dLbl>
            <c:dLbl>
              <c:idx val="192"/>
              <c:tx>
                <c:rich>
                  <a:bodyPr/>
                  <a:lstStyle/>
                  <a:p>
                    <a:fld id="{FD88A7A4-3936-8A46-854E-F4674FCEB3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F014-BE45-89B8-8C8CCD945CA9}"/>
                </c:ext>
              </c:extLst>
            </c:dLbl>
            <c:dLbl>
              <c:idx val="193"/>
              <c:tx>
                <c:rich>
                  <a:bodyPr/>
                  <a:lstStyle/>
                  <a:p>
                    <a:fld id="{ED48D779-1FD6-0342-8459-85EF5F0A9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F014-BE45-89B8-8C8CCD945CA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SnowvillePT!$Z$6:$Z$199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xVal>
          <c:yVal>
            <c:numRef>
              <c:f>SnowvillePT!$AB$6:$AB$199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yVal>
          <c:smooth val="0"/>
          <c:extLst>
            <c:ext xmlns:c15="http://schemas.microsoft.com/office/drawing/2012/chart" uri="{02D57815-91ED-43cb-92C2-25804820EDAC}">
              <c15:datalabelsRange>
                <c15:f>SnowvillePT!$AC$6:$AC$199</c15:f>
                <c15:dlblRangeCach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15:dlblRangeCache>
              </c15:datalabelsRange>
            </c:ext>
            <c:ext xmlns:c16="http://schemas.microsoft.com/office/drawing/2014/chart" uri="{C3380CC4-5D6E-409C-BE32-E72D297353CC}">
              <c16:uniqueId val="{0000010E-F014-BE45-89B8-8C8CCD945CA9}"/>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F014-BE45-89B8-8C8CCD945CA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SnowvillePT!$F$92</c:f>
              <c:numCache>
                <c:formatCode>General</c:formatCode>
                <c:ptCount val="1"/>
                <c:pt idx="0">
                  <c:v>0</c:v>
                </c:pt>
              </c:numCache>
            </c:numRef>
          </c:xVal>
          <c:yVal>
            <c:numRef>
              <c:f>SnowvillePT!$G$92</c:f>
              <c:numCache>
                <c:formatCode>General</c:formatCode>
                <c:ptCount val="1"/>
                <c:pt idx="0">
                  <c:v>0</c:v>
                </c:pt>
              </c:numCache>
            </c:numRef>
          </c:yVal>
          <c:smooth val="0"/>
          <c:extLst>
            <c:ext xmlns:c15="http://schemas.microsoft.com/office/drawing/2012/chart" uri="{02D57815-91ED-43cb-92C2-25804820EDAC}">
              <c15:datalabelsRange>
                <c15:f>SnowvillePT!$J$92</c15:f>
                <c15:dlblRangeCache>
                  <c:ptCount val="1"/>
                  <c:pt idx="0">
                    <c:v>0</c:v>
                  </c:pt>
                </c15:dlblRangeCache>
              </c15:datalabelsRange>
            </c:ext>
            <c:ext xmlns:c16="http://schemas.microsoft.com/office/drawing/2014/chart" uri="{C3380CC4-5D6E-409C-BE32-E72D297353CC}">
              <c16:uniqueId val="{00000110-F014-BE45-89B8-8C8CCD945CA9}"/>
            </c:ext>
          </c:extLst>
        </c:ser>
        <c:ser>
          <c:idx val="17"/>
          <c:order val="19"/>
          <c:tx>
            <c:strRef>
              <c:f>SnowvillePT!$J$76</c:f>
              <c:strCache>
                <c:ptCount val="1"/>
                <c:pt idx="0">
                  <c:v>0</c:v>
                </c:pt>
              </c:strCache>
            </c:strRef>
          </c:tx>
          <c:marker>
            <c:symbol val="none"/>
          </c:marker>
          <c:dLbls>
            <c:dLbl>
              <c:idx val="0"/>
              <c:tx>
                <c:rich>
                  <a:bodyPr wrap="square" lIns="38100" tIns="0" rIns="38100" bIns="182880" anchor="ctr">
                    <a:spAutoFit/>
                  </a:bodyPr>
                  <a:lstStyle/>
                  <a:p>
                    <a:pPr>
                      <a:defRPr sz="1400" b="1"/>
                    </a:pPr>
                    <a:fld id="{1AAF596F-2C78-844C-8820-AF0F07D2C318}"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F014-BE45-89B8-8C8CCD945CA9}"/>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SnowvillePT!$K$77</c:f>
              <c:numCache>
                <c:formatCode>General</c:formatCode>
                <c:ptCount val="1"/>
                <c:pt idx="0">
                  <c:v>0</c:v>
                </c:pt>
              </c:numCache>
            </c:numRef>
          </c:xVal>
          <c:yVal>
            <c:numRef>
              <c:f>SnowvillePT!$L$77</c:f>
              <c:numCache>
                <c:formatCode>General</c:formatCode>
                <c:ptCount val="1"/>
                <c:pt idx="0">
                  <c:v>0</c:v>
                </c:pt>
              </c:numCache>
            </c:numRef>
          </c:yVal>
          <c:smooth val="0"/>
          <c:extLst>
            <c:ext xmlns:c15="http://schemas.microsoft.com/office/drawing/2012/chart" uri="{02D57815-91ED-43cb-92C2-25804820EDAC}">
              <c15:datalabelsRange>
                <c15:f>SnowvillePT!$M$77</c15:f>
                <c15:dlblRangeCache>
                  <c:ptCount val="1"/>
                  <c:pt idx="0">
                    <c:v>0</c:v>
                  </c:pt>
                </c15:dlblRangeCache>
              </c15:datalabelsRange>
            </c:ext>
            <c:ext xmlns:c16="http://schemas.microsoft.com/office/drawing/2014/chart" uri="{C3380CC4-5D6E-409C-BE32-E72D297353CC}">
              <c16:uniqueId val="{00000112-F014-BE45-89B8-8C8CCD945CA9}"/>
            </c:ext>
          </c:extLst>
        </c:ser>
        <c:ser>
          <c:idx val="20"/>
          <c:order val="20"/>
          <c:tx>
            <c:strRef>
              <c:f>SnowvillePT!$K$114</c:f>
              <c:strCache>
                <c:ptCount val="1"/>
                <c:pt idx="0">
                  <c:v>0</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fld id="{D1FAE460-CCAA-B34F-A0B8-AACFCC86556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F014-BE45-89B8-8C8CCD945CA9}"/>
                </c:ext>
              </c:extLst>
            </c:dLbl>
            <c:dLbl>
              <c:idx val="1"/>
              <c:layout>
                <c:manualLayout>
                  <c:x val="-3.3677367580566546E-2"/>
                  <c:y val="-6.7007377182078581E-2"/>
                </c:manualLayout>
              </c:layout>
              <c:tx>
                <c:rich>
                  <a:bodyPr/>
                  <a:lstStyle/>
                  <a:p>
                    <a:fld id="{BEA095AA-FADE-944D-B036-201C2A4B80B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F014-BE45-89B8-8C8CCD945CA9}"/>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SnowvillePT!$M$121:$M$122</c:f>
              <c:numCache>
                <c:formatCode>0.00</c:formatCode>
                <c:ptCount val="2"/>
                <c:pt idx="0">
                  <c:v>0</c:v>
                </c:pt>
                <c:pt idx="1">
                  <c:v>0</c:v>
                </c:pt>
              </c:numCache>
            </c:numRef>
          </c:xVal>
          <c:yVal>
            <c:numRef>
              <c:f>SnowvillePT!$N$121:$N$122</c:f>
              <c:numCache>
                <c:formatCode>General</c:formatCode>
                <c:ptCount val="2"/>
                <c:pt idx="0">
                  <c:v>0</c:v>
                </c:pt>
                <c:pt idx="1">
                  <c:v>0</c:v>
                </c:pt>
              </c:numCache>
            </c:numRef>
          </c:yVal>
          <c:smooth val="0"/>
          <c:extLst>
            <c:ext xmlns:c15="http://schemas.microsoft.com/office/drawing/2012/chart" uri="{02D57815-91ED-43cb-92C2-25804820EDAC}">
              <c15:datalabelsRange>
                <c15:f>SnowvillePT!$O$121:$O$122</c15:f>
                <c15:dlblRangeCache>
                  <c:ptCount val="2"/>
                  <c:pt idx="0">
                    <c:v>0.00</c:v>
                  </c:pt>
                  <c:pt idx="1">
                    <c:v>0.00</c:v>
                  </c:pt>
                </c15:dlblRangeCache>
              </c15:datalabelsRange>
            </c:ext>
            <c:ext xmlns:c16="http://schemas.microsoft.com/office/drawing/2014/chart" uri="{C3380CC4-5D6E-409C-BE32-E72D297353CC}">
              <c16:uniqueId val="{00000115-F014-BE45-89B8-8C8CCD945CA9}"/>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BesteaSC!$H$77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showDataLabelsRange val="1"/>
                </c:ext>
                <c:ext xmlns:c16="http://schemas.microsoft.com/office/drawing/2014/chart" uri="{C3380CC4-5D6E-409C-BE32-E72D297353CC}">
                  <c16:uniqueId val="{00000000-8FB7-D042-A61E-86E414F12312}"/>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BesteaSC!$F$83</c:f>
              <c:numCache>
                <c:formatCode>General</c:formatCode>
                <c:ptCount val="1"/>
              </c:numCache>
            </c:numRef>
          </c:xVal>
          <c:yVal>
            <c:numRef>
              <c:f>BesteaSC!$G$83</c:f>
              <c:numCache>
                <c:formatCode>General</c:formatCode>
                <c:ptCount val="1"/>
              </c:numCache>
            </c:numRef>
          </c:yVal>
          <c:smooth val="0"/>
          <c:extLst>
            <c:ext xmlns:c15="http://schemas.microsoft.com/office/drawing/2012/chart" uri="{02D57815-91ED-43cb-92C2-25804820EDAC}">
              <c15:datalabelsRange>
                <c15:f>BesteaSC!$H$83</c15:f>
                <c15:dlblRangeCache>
                  <c:ptCount val="1"/>
                </c15:dlblRangeCache>
              </c15:datalabelsRange>
            </c:ext>
            <c:ext xmlns:c16="http://schemas.microsoft.com/office/drawing/2014/chart" uri="{C3380CC4-5D6E-409C-BE32-E72D297353CC}">
              <c16:uniqueId val="{00000001-8FB7-D042-A61E-86E414F12312}"/>
            </c:ext>
          </c:extLst>
        </c:ser>
        <c:ser>
          <c:idx val="14"/>
          <c:order val="1"/>
          <c:tx>
            <c:v>equationRIGHT</c:v>
          </c:tx>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8FB7-D042-A61E-86E414F12312}"/>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BesteaSC!$J$83</c:f>
              <c:numCache>
                <c:formatCode>General</c:formatCode>
                <c:ptCount val="1"/>
              </c:numCache>
            </c:numRef>
          </c:xVal>
          <c:yVal>
            <c:numRef>
              <c:f>BesteaSC!$K$83</c:f>
              <c:numCache>
                <c:formatCode>General</c:formatCode>
                <c:ptCount val="1"/>
              </c:numCache>
            </c:numRef>
          </c:yVal>
          <c:smooth val="0"/>
          <c:extLst>
            <c:ext xmlns:c15="http://schemas.microsoft.com/office/drawing/2012/chart" uri="{02D57815-91ED-43cb-92C2-25804820EDAC}">
              <c15:datalabelsRange>
                <c15:f>BesteaSC!$L$83</c15:f>
                <c15:dlblRangeCache>
                  <c:ptCount val="1"/>
                </c15:dlblRangeCache>
              </c15:datalabelsRange>
            </c:ext>
            <c:ext xmlns:c16="http://schemas.microsoft.com/office/drawing/2014/chart" uri="{C3380CC4-5D6E-409C-BE32-E72D297353CC}">
              <c16:uniqueId val="{00000003-8FB7-D042-A61E-86E414F12312}"/>
            </c:ext>
          </c:extLst>
        </c:ser>
        <c:ser>
          <c:idx val="0"/>
          <c:order val="2"/>
          <c:tx>
            <c:strRef>
              <c:f>BesteaSC!$U$51</c:f>
              <c:strCache>
                <c:ptCount val="1"/>
              </c:strCache>
            </c:strRef>
          </c:tx>
          <c:spPr>
            <a:ln w="19050" cap="rnd">
              <a:solidFill>
                <a:srgbClr val="00B0F0"/>
              </a:solidFill>
              <a:round/>
            </a:ln>
            <a:effectLst/>
          </c:spPr>
          <c:marker>
            <c:symbol val="none"/>
          </c:marker>
          <c:xVal>
            <c:numRef>
              <c:f>BesteaSC!$T$52:$T$196</c:f>
              <c:numCache>
                <c:formatCode>0.00</c:formatCode>
                <c:ptCount val="145"/>
              </c:numCache>
            </c:numRef>
          </c:xVal>
          <c:yVal>
            <c:numRef>
              <c:f>BesteaSC!$U$52:$U$196</c:f>
              <c:numCache>
                <c:formatCode>0.000</c:formatCode>
                <c:ptCount val="145"/>
              </c:numCache>
            </c:numRef>
          </c:yVal>
          <c:smooth val="0"/>
          <c:extLst>
            <c:ext xmlns:c16="http://schemas.microsoft.com/office/drawing/2014/chart" uri="{C3380CC4-5D6E-409C-BE32-E72D297353CC}">
              <c16:uniqueId val="{00000004-8FB7-D042-A61E-86E414F12312}"/>
            </c:ext>
          </c:extLst>
        </c:ser>
        <c:ser>
          <c:idx val="1"/>
          <c:order val="3"/>
          <c:tx>
            <c:strRef>
              <c:f>BesteaSC!$V$51</c:f>
              <c:strCache>
                <c:ptCount val="1"/>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BesteaSC!$T$52:$T$196</c:f>
              <c:numCache>
                <c:formatCode>0.00</c:formatCode>
                <c:ptCount val="145"/>
              </c:numCache>
            </c:numRef>
          </c:xVal>
          <c:yVal>
            <c:numRef>
              <c:f>BesteaSC!$V$52:$V$196</c:f>
              <c:numCache>
                <c:formatCode>0.000</c:formatCode>
                <c:ptCount val="145"/>
              </c:numCache>
            </c:numRef>
          </c:yVal>
          <c:smooth val="0"/>
          <c:extLst>
            <c:ext xmlns:c16="http://schemas.microsoft.com/office/drawing/2014/chart" uri="{C3380CC4-5D6E-409C-BE32-E72D297353CC}">
              <c16:uniqueId val="{00000005-8FB7-D042-A61E-86E414F12312}"/>
            </c:ext>
          </c:extLst>
        </c:ser>
        <c:ser>
          <c:idx val="19"/>
          <c:order val="4"/>
          <c:tx>
            <c:strRef>
              <c:f>BesteaSC!$W$51</c:f>
              <c:strCache>
                <c:ptCount val="1"/>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BesteaSC!$T$52:$T$196</c:f>
              <c:numCache>
                <c:formatCode>0.00</c:formatCode>
                <c:ptCount val="145"/>
              </c:numCache>
            </c:numRef>
          </c:xVal>
          <c:yVal>
            <c:numRef>
              <c:f>BesteaSC!$W$52:$W$196</c:f>
              <c:numCache>
                <c:formatCode>0.000</c:formatCode>
                <c:ptCount val="145"/>
              </c:numCache>
            </c:numRef>
          </c:yVal>
          <c:smooth val="0"/>
          <c:extLst>
            <c:ext xmlns:c16="http://schemas.microsoft.com/office/drawing/2014/chart" uri="{C3380CC4-5D6E-409C-BE32-E72D297353CC}">
              <c16:uniqueId val="{00000006-8FB7-D042-A61E-86E414F12312}"/>
            </c:ext>
          </c:extLst>
        </c:ser>
        <c:ser>
          <c:idx val="2"/>
          <c:order val="5"/>
          <c:tx>
            <c:strRef>
              <c:f>BesteaSC!$X$51</c:f>
              <c:strCache>
                <c:ptCount val="1"/>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BesteaSC!$T$52:$T$196</c:f>
              <c:numCache>
                <c:formatCode>0.00</c:formatCode>
                <c:ptCount val="145"/>
              </c:numCache>
            </c:numRef>
          </c:xVal>
          <c:yVal>
            <c:numRef>
              <c:f>BesteaSC!$X$52:$X$196</c:f>
              <c:numCache>
                <c:formatCode>0.000</c:formatCode>
                <c:ptCount val="145"/>
              </c:numCache>
            </c:numRef>
          </c:yVal>
          <c:smooth val="0"/>
          <c:extLst>
            <c:ext xmlns:c16="http://schemas.microsoft.com/office/drawing/2014/chart" uri="{C3380CC4-5D6E-409C-BE32-E72D297353CC}">
              <c16:uniqueId val="{00000007-8FB7-D042-A61E-86E414F12312}"/>
            </c:ext>
          </c:extLst>
        </c:ser>
        <c:ser>
          <c:idx val="3"/>
          <c:order val="6"/>
          <c:tx>
            <c:strRef>
              <c:f>BesteaSC!$I$115</c:f>
              <c:strCache>
                <c:ptCount val="1"/>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BesteaSC!$F$117:$F$123</c:f>
              <c:numCache>
                <c:formatCode>General</c:formatCode>
                <c:ptCount val="7"/>
              </c:numCache>
            </c:numRef>
          </c:xVal>
          <c:yVal>
            <c:numRef>
              <c:f>BesteaSC!$I$117:$I$123</c:f>
              <c:numCache>
                <c:formatCode>0.000</c:formatCode>
                <c:ptCount val="7"/>
              </c:numCache>
            </c:numRef>
          </c:yVal>
          <c:smooth val="0"/>
          <c:extLst>
            <c:ext xmlns:c16="http://schemas.microsoft.com/office/drawing/2014/chart" uri="{C3380CC4-5D6E-409C-BE32-E72D297353CC}">
              <c16:uniqueId val="{00000008-8FB7-D042-A61E-86E414F12312}"/>
            </c:ext>
          </c:extLst>
        </c:ser>
        <c:ser>
          <c:idx val="10"/>
          <c:order val="7"/>
          <c:tx>
            <c:strRef>
              <c:f>BesteaSC!$F$115</c:f>
              <c:strCache>
                <c:ptCount val="1"/>
              </c:strCache>
            </c:strRef>
          </c:tx>
          <c:spPr>
            <a:ln w="1270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8FB7-D042-A61E-86E414F12312}"/>
                </c:ext>
              </c:extLst>
            </c:dLbl>
            <c:dLbl>
              <c:idx val="1"/>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8FB7-D042-A61E-86E414F12312}"/>
                </c:ext>
              </c:extLst>
            </c:dLbl>
            <c:dLbl>
              <c:idx val="2"/>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8FB7-D042-A61E-86E414F12312}"/>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8FB7-D042-A61E-86E414F12312}"/>
                </c:ext>
              </c:extLst>
            </c:dLbl>
            <c:dLbl>
              <c:idx val="4"/>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8FB7-D042-A61E-86E414F12312}"/>
                </c:ext>
              </c:extLst>
            </c:dLbl>
            <c:dLbl>
              <c:idx val="5"/>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8FB7-D042-A61E-86E414F12312}"/>
                </c:ext>
              </c:extLst>
            </c:dLbl>
            <c:dLbl>
              <c:idx val="6"/>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8FB7-D042-A61E-86E414F1231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BesteaSC!$F$117:$F$123</c:f>
              <c:numCache>
                <c:formatCode>General</c:formatCode>
                <c:ptCount val="7"/>
              </c:numCache>
            </c:numRef>
          </c:xVal>
          <c:yVal>
            <c:numRef>
              <c:f>BesteaSC!$G$117:$G$123</c:f>
              <c:numCache>
                <c:formatCode>General</c:formatCode>
                <c:ptCount val="7"/>
              </c:numCache>
            </c:numRef>
          </c:yVal>
          <c:smooth val="0"/>
          <c:extLst>
            <c:ext xmlns:c15="http://schemas.microsoft.com/office/drawing/2012/chart" uri="{02D57815-91ED-43cb-92C2-25804820EDAC}">
              <c15:datalabelsRange>
                <c15:f>BesteaSC!$H$117:$H$123</c15:f>
                <c15:dlblRangeCache>
                  <c:ptCount val="7"/>
                </c15:dlblRangeCache>
              </c15:datalabelsRange>
            </c:ext>
            <c:ext xmlns:c16="http://schemas.microsoft.com/office/drawing/2014/chart" uri="{C3380CC4-5D6E-409C-BE32-E72D297353CC}">
              <c16:uniqueId val="{00000010-8FB7-D042-A61E-86E414F12312}"/>
            </c:ext>
          </c:extLst>
        </c:ser>
        <c:ser>
          <c:idx val="9"/>
          <c:order val="8"/>
          <c:tx>
            <c:strRef>
              <c:f>BesteaSC!$H$126</c:f>
              <c:strCache>
                <c:ptCount val="1"/>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FB7-D042-A61E-86E414F12312}"/>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FB7-D042-A61E-86E414F1231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FB7-D042-A61E-86E414F12312}"/>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BesteaSC!$F$127:$F$134</c:f>
              <c:numCache>
                <c:formatCode>General</c:formatCode>
                <c:ptCount val="8"/>
              </c:numCache>
            </c:numRef>
          </c:xVal>
          <c:yVal>
            <c:numRef>
              <c:f>BesteaSC!$G$127:$G$134</c:f>
              <c:numCache>
                <c:formatCode>General</c:formatCode>
                <c:ptCount val="8"/>
              </c:numCache>
            </c:numRef>
          </c:yVal>
          <c:smooth val="0"/>
          <c:extLst>
            <c:ext xmlns:c15="http://schemas.microsoft.com/office/drawing/2012/chart" uri="{02D57815-91ED-43cb-92C2-25804820EDAC}">
              <c15:datalabelsRange>
                <c15:f>BesteaSC!$H$127:$H$134</c15:f>
                <c15:dlblRangeCache>
                  <c:ptCount val="8"/>
                </c15:dlblRangeCache>
              </c15:datalabelsRange>
            </c:ext>
            <c:ext xmlns:c16="http://schemas.microsoft.com/office/drawing/2014/chart" uri="{C3380CC4-5D6E-409C-BE32-E72D297353CC}">
              <c16:uniqueId val="{00000019-8FB7-D042-A61E-86E414F12312}"/>
            </c:ext>
          </c:extLst>
        </c:ser>
        <c:ser>
          <c:idx val="8"/>
          <c:order val="9"/>
          <c:tx>
            <c:strRef>
              <c:f>BesteaSC!$F$137</c:f>
              <c:strCache>
                <c:ptCount val="1"/>
              </c:strCache>
            </c:strRef>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FB7-D042-A61E-86E414F12312}"/>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FB7-D042-A61E-86E414F1231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BesteaSC!$F$138:$F$144</c:f>
              <c:numCache>
                <c:formatCode>General</c:formatCode>
                <c:ptCount val="7"/>
              </c:numCache>
            </c:numRef>
          </c:xVal>
          <c:yVal>
            <c:numRef>
              <c:f>BesteaSC!$G$138:$G$144</c:f>
              <c:numCache>
                <c:formatCode>General</c:formatCode>
                <c:ptCount val="7"/>
              </c:numCache>
            </c:numRef>
          </c:yVal>
          <c:smooth val="0"/>
          <c:extLst>
            <c:ext xmlns:c15="http://schemas.microsoft.com/office/drawing/2012/chart" uri="{02D57815-91ED-43cb-92C2-25804820EDAC}">
              <c15:datalabelsRange>
                <c15:f>BesteaSC!$I$138:$I$144</c15:f>
                <c15:dlblRangeCache>
                  <c:ptCount val="7"/>
                </c15:dlblRangeCache>
              </c15:datalabelsRange>
            </c:ext>
            <c:ext xmlns:c16="http://schemas.microsoft.com/office/drawing/2014/chart" uri="{C3380CC4-5D6E-409C-BE32-E72D297353CC}">
              <c16:uniqueId val="{00000021-8FB7-D042-A61E-86E414F12312}"/>
            </c:ext>
          </c:extLst>
        </c:ser>
        <c:ser>
          <c:idx val="11"/>
          <c:order val="10"/>
          <c:tx>
            <c:strRef>
              <c:f>BesteaSC!$D$157</c:f>
              <c:strCache>
                <c:ptCount val="1"/>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showDataLabelsRange val="1"/>
                </c:ext>
                <c:ext xmlns:c16="http://schemas.microsoft.com/office/drawing/2014/chart" uri="{C3380CC4-5D6E-409C-BE32-E72D297353CC}">
                  <c16:uniqueId val="{00000022-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4-8FB7-D042-A61E-86E414F12312}"/>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8FB7-D042-A61E-86E414F12312}"/>
                </c:ext>
              </c:extLst>
            </c:dLbl>
            <c:dLbl>
              <c:idx val="4"/>
              <c:delete val="1"/>
              <c:extLst>
                <c:ext xmlns:c15="http://schemas.microsoft.com/office/drawing/2012/chart" uri="{CE6537A1-D6FC-4f65-9D91-7224C49458BB}"/>
                <c:ext xmlns:c16="http://schemas.microsoft.com/office/drawing/2014/chart" uri="{C3380CC4-5D6E-409C-BE32-E72D297353CC}">
                  <c16:uniqueId val="{00000026-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7-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8-8FB7-D042-A61E-86E414F12312}"/>
                </c:ext>
              </c:extLst>
            </c:dLbl>
            <c:dLbl>
              <c:idx val="7"/>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8FB7-D042-A61E-86E414F12312}"/>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BesteaSC!$F$159:$F$166</c:f>
              <c:numCache>
                <c:formatCode>General</c:formatCode>
                <c:ptCount val="8"/>
              </c:numCache>
            </c:numRef>
          </c:xVal>
          <c:yVal>
            <c:numRef>
              <c:f>BesteaSC!$G$159:$G$166</c:f>
              <c:numCache>
                <c:formatCode>General</c:formatCode>
                <c:ptCount val="8"/>
              </c:numCache>
            </c:numRef>
          </c:yVal>
          <c:smooth val="0"/>
          <c:extLst>
            <c:ext xmlns:c15="http://schemas.microsoft.com/office/drawing/2012/chart" uri="{02D57815-91ED-43cb-92C2-25804820EDAC}">
              <c15:datalabelsRange>
                <c15:f>BesteaSC!$J$159:$J$166</c15:f>
                <c15:dlblRangeCache>
                  <c:ptCount val="8"/>
                </c15:dlblRangeCache>
              </c15:datalabelsRange>
            </c:ext>
            <c:ext xmlns:c16="http://schemas.microsoft.com/office/drawing/2014/chart" uri="{C3380CC4-5D6E-409C-BE32-E72D297353CC}">
              <c16:uniqueId val="{0000002A-8FB7-D042-A61E-86E414F12312}"/>
            </c:ext>
          </c:extLst>
        </c:ser>
        <c:ser>
          <c:idx val="4"/>
          <c:order val="11"/>
          <c:tx>
            <c:strRef>
              <c:f>BesteaSC!$F$147</c:f>
              <c:strCache>
                <c:ptCount val="1"/>
              </c:strCache>
            </c:strRef>
          </c:tx>
          <c:spPr>
            <a:ln>
              <a:noFill/>
            </a:ln>
          </c:spPr>
          <c:marker>
            <c:symbol val="none"/>
          </c:marker>
          <c:dPt>
            <c:idx val="1"/>
            <c:bubble3D val="0"/>
            <c:extLst>
              <c:ext xmlns:c16="http://schemas.microsoft.com/office/drawing/2014/chart" uri="{C3380CC4-5D6E-409C-BE32-E72D297353CC}">
                <c16:uniqueId val="{0000002B-8FB7-D042-A61E-86E414F12312}"/>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showDataLabelsRange val="1"/>
                </c:ext>
                <c:ext xmlns:c16="http://schemas.microsoft.com/office/drawing/2014/chart" uri="{C3380CC4-5D6E-409C-BE32-E72D297353CC}">
                  <c16:uniqueId val="{0000002C-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FB7-D042-A61E-86E414F12312}"/>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2F-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FB7-D042-A61E-86E414F1231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FB7-D042-A61E-86E414F1231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BesteaSC!$F$148:$F$155</c:f>
              <c:numCache>
                <c:formatCode>General</c:formatCode>
                <c:ptCount val="8"/>
              </c:numCache>
            </c:numRef>
          </c:xVal>
          <c:yVal>
            <c:numRef>
              <c:f>BesteaSC!$G$148:$G$155</c:f>
              <c:numCache>
                <c:formatCode>General</c:formatCode>
                <c:ptCount val="8"/>
              </c:numCache>
            </c:numRef>
          </c:yVal>
          <c:smooth val="0"/>
          <c:extLst>
            <c:ext xmlns:c15="http://schemas.microsoft.com/office/drawing/2012/chart" uri="{02D57815-91ED-43cb-92C2-25804820EDAC}">
              <c15:datalabelsRange>
                <c15:f>BesteaSC!$H$148:$H$155</c15:f>
                <c15:dlblRangeCache>
                  <c:ptCount val="8"/>
                </c15:dlblRangeCache>
              </c15:datalabelsRange>
            </c:ext>
            <c:ext xmlns:c16="http://schemas.microsoft.com/office/drawing/2014/chart" uri="{C3380CC4-5D6E-409C-BE32-E72D297353CC}">
              <c16:uniqueId val="{00000033-8FB7-D042-A61E-86E414F12312}"/>
            </c:ext>
          </c:extLst>
        </c:ser>
        <c:ser>
          <c:idx val="12"/>
          <c:order val="12"/>
          <c:tx>
            <c:strRef>
              <c:f>BesteaSC!$D$178</c:f>
              <c:strCache>
                <c:ptCount val="1"/>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FB7-D042-A61E-86E414F12312}"/>
                </c:ext>
              </c:extLst>
            </c:dLbl>
            <c:dLbl>
              <c:idx val="4"/>
              <c:delete val="1"/>
              <c:extLst>
                <c:ext xmlns:c15="http://schemas.microsoft.com/office/drawing/2012/chart" uri="{CE6537A1-D6FC-4f65-9D91-7224C49458BB}"/>
                <c:ext xmlns:c16="http://schemas.microsoft.com/office/drawing/2014/chart" uri="{C3380CC4-5D6E-409C-BE32-E72D297353CC}">
                  <c16:uniqueId val="{00000038-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FB7-D042-A61E-86E414F1231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FB7-D042-A61E-86E414F12312}"/>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BesteaSC!$F$180:$F$187</c:f>
              <c:numCache>
                <c:formatCode>General</c:formatCode>
                <c:ptCount val="8"/>
              </c:numCache>
            </c:numRef>
          </c:xVal>
          <c:yVal>
            <c:numRef>
              <c:f>BesteaSC!$G$180:$G$187</c:f>
              <c:numCache>
                <c:formatCode>General</c:formatCode>
                <c:ptCount val="8"/>
              </c:numCache>
            </c:numRef>
          </c:yVal>
          <c:smooth val="0"/>
          <c:extLst>
            <c:ext xmlns:c15="http://schemas.microsoft.com/office/drawing/2012/chart" uri="{02D57815-91ED-43cb-92C2-25804820EDAC}">
              <c15:datalabelsRange>
                <c15:f>BesteaSC!$J$180:$J$187</c15:f>
                <c15:dlblRangeCache>
                  <c:ptCount val="8"/>
                </c15:dlblRangeCache>
              </c15:datalabelsRange>
            </c:ext>
            <c:ext xmlns:c16="http://schemas.microsoft.com/office/drawing/2014/chart" uri="{C3380CC4-5D6E-409C-BE32-E72D297353CC}">
              <c16:uniqueId val="{0000003C-8FB7-D042-A61E-86E414F12312}"/>
            </c:ext>
          </c:extLst>
        </c:ser>
        <c:ser>
          <c:idx val="5"/>
          <c:order val="13"/>
          <c:tx>
            <c:strRef>
              <c:f>BesteaSC!$F$168</c:f>
              <c:strCache>
                <c:ptCount val="1"/>
              </c:strCache>
            </c:strRef>
          </c:tx>
          <c:spPr>
            <a:ln>
              <a:noFill/>
            </a:ln>
          </c:spPr>
          <c:marker>
            <c:symbol val="none"/>
          </c:marker>
          <c:dPt>
            <c:idx val="1"/>
            <c:bubble3D val="0"/>
            <c:extLst>
              <c:ext xmlns:c16="http://schemas.microsoft.com/office/drawing/2014/chart" uri="{C3380CC4-5D6E-409C-BE32-E72D297353CC}">
                <c16:uniqueId val="{0000003D-8FB7-D042-A61E-86E414F12312}"/>
              </c:ext>
            </c:extLst>
          </c:dPt>
          <c:dPt>
            <c:idx val="3"/>
            <c:bubble3D val="0"/>
            <c:extLst>
              <c:ext xmlns:c16="http://schemas.microsoft.com/office/drawing/2014/chart" uri="{C3380CC4-5D6E-409C-BE32-E72D297353CC}">
                <c16:uniqueId val="{0000003E-8FB7-D042-A61E-86E414F12312}"/>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FB7-D042-A61E-86E414F12312}"/>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FB7-D042-A61E-86E414F1231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FB7-D042-A61E-86E414F1231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BesteaSC!$F$169:$F$176</c:f>
              <c:numCache>
                <c:formatCode>General</c:formatCode>
                <c:ptCount val="8"/>
              </c:numCache>
            </c:numRef>
          </c:xVal>
          <c:yVal>
            <c:numRef>
              <c:f>BesteaSC!$G$169:$G$176</c:f>
              <c:numCache>
                <c:formatCode>General</c:formatCode>
                <c:ptCount val="8"/>
              </c:numCache>
            </c:numRef>
          </c:yVal>
          <c:smooth val="0"/>
          <c:extLst>
            <c:ext xmlns:c15="http://schemas.microsoft.com/office/drawing/2012/chart" uri="{02D57815-91ED-43cb-92C2-25804820EDAC}">
              <c15:datalabelsRange>
                <c15:f>BesteaSC!$H$169:$H$176</c15:f>
                <c15:dlblRangeCache>
                  <c:ptCount val="8"/>
                </c15:dlblRangeCache>
              </c15:datalabelsRange>
            </c:ext>
            <c:ext xmlns:c16="http://schemas.microsoft.com/office/drawing/2014/chart" uri="{C3380CC4-5D6E-409C-BE32-E72D297353CC}">
              <c16:uniqueId val="{00000045-8FB7-D042-A61E-86E414F12312}"/>
            </c:ext>
          </c:extLst>
        </c:ser>
        <c:ser>
          <c:idx val="6"/>
          <c:order val="14"/>
          <c:tx>
            <c:strRef>
              <c:f>BesteaSC!$D$106</c:f>
              <c:strCache>
                <c:ptCount val="1"/>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8FB7-D042-A61E-86E414F1231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BesteaSC!$F$106</c:f>
              <c:numCache>
                <c:formatCode>0.000</c:formatCode>
                <c:ptCount val="1"/>
              </c:numCache>
            </c:numRef>
          </c:xVal>
          <c:yVal>
            <c:numRef>
              <c:f>BesteaSC!$G$106</c:f>
              <c:numCache>
                <c:formatCode>0.000</c:formatCode>
                <c:ptCount val="1"/>
              </c:numCache>
            </c:numRef>
          </c:yVal>
          <c:smooth val="0"/>
          <c:extLst>
            <c:ext xmlns:c15="http://schemas.microsoft.com/office/drawing/2012/chart" uri="{02D57815-91ED-43cb-92C2-25804820EDAC}">
              <c15:datalabelsRange>
                <c15:f>BesteaSC!$M$106</c15:f>
                <c15:dlblRangeCache>
                  <c:ptCount val="1"/>
                </c15:dlblRangeCache>
              </c15:datalabelsRange>
            </c:ext>
            <c:ext xmlns:c16="http://schemas.microsoft.com/office/drawing/2014/chart" uri="{C3380CC4-5D6E-409C-BE32-E72D297353CC}">
              <c16:uniqueId val="{00000047-8FB7-D042-A61E-86E414F12312}"/>
            </c:ext>
          </c:extLst>
        </c:ser>
        <c:ser>
          <c:idx val="16"/>
          <c:order val="15"/>
          <c:tx>
            <c:strRef>
              <c:f>BesteaSC!$D$107</c:f>
              <c:strCache>
                <c:ptCount val="1"/>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8FB7-D042-A61E-86E414F12312}"/>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BesteaSC!$F$107</c:f>
              <c:numCache>
                <c:formatCode>0.000</c:formatCode>
                <c:ptCount val="1"/>
              </c:numCache>
            </c:numRef>
          </c:xVal>
          <c:yVal>
            <c:numRef>
              <c:f>BesteaSC!$G$107</c:f>
              <c:numCache>
                <c:formatCode>0.000</c:formatCode>
                <c:ptCount val="1"/>
              </c:numCache>
            </c:numRef>
          </c:yVal>
          <c:smooth val="0"/>
          <c:extLst>
            <c:ext xmlns:c15="http://schemas.microsoft.com/office/drawing/2012/chart" uri="{02D57815-91ED-43cb-92C2-25804820EDAC}">
              <c15:datalabelsRange>
                <c15:f>BesteaSC!$M$107</c15:f>
                <c15:dlblRangeCache>
                  <c:ptCount val="1"/>
                </c15:dlblRangeCache>
              </c15:datalabelsRange>
            </c:ext>
            <c:ext xmlns:c16="http://schemas.microsoft.com/office/drawing/2014/chart" uri="{C3380CC4-5D6E-409C-BE32-E72D297353CC}">
              <c16:uniqueId val="{00000049-8FB7-D042-A61E-86E414F12312}"/>
            </c:ext>
          </c:extLst>
        </c:ser>
        <c:ser>
          <c:idx val="7"/>
          <c:order val="16"/>
          <c:tx>
            <c:strRef>
              <c:f>BesteaSC!$D$111</c:f>
              <c:strCache>
                <c:ptCount val="1"/>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8FB7-D042-A61E-86E414F1231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BesteaSC!$F$111</c:f>
              <c:numCache>
                <c:formatCode>0.000</c:formatCode>
                <c:ptCount val="1"/>
              </c:numCache>
            </c:numRef>
          </c:xVal>
          <c:yVal>
            <c:numRef>
              <c:f>BesteaSC!$G$111</c:f>
              <c:numCache>
                <c:formatCode>0.000</c:formatCode>
                <c:ptCount val="1"/>
              </c:numCache>
            </c:numRef>
          </c:yVal>
          <c:smooth val="0"/>
          <c:extLst>
            <c:ext xmlns:c15="http://schemas.microsoft.com/office/drawing/2012/chart" uri="{02D57815-91ED-43cb-92C2-25804820EDAC}">
              <c15:datalabelsRange>
                <c15:f>BesteaSC!$M$111</c15:f>
                <c15:dlblRangeCache>
                  <c:ptCount val="1"/>
                </c15:dlblRangeCache>
              </c15:datalabelsRange>
            </c:ext>
            <c:ext xmlns:c16="http://schemas.microsoft.com/office/drawing/2014/chart" uri="{C3380CC4-5D6E-409C-BE32-E72D297353CC}">
              <c16:uniqueId val="{0000004B-8FB7-D042-A61E-86E414F12312}"/>
            </c:ext>
          </c:extLst>
        </c:ser>
        <c:ser>
          <c:idx val="18"/>
          <c:order val="17"/>
          <c:tx>
            <c:v>xbars</c:v>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FB7-D042-A61E-86E414F1231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FB7-D042-A61E-86E414F1231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FB7-D042-A61E-86E414F1231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FB7-D042-A61E-86E414F12312}"/>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FB7-D042-A61E-86E414F1231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FB7-D042-A61E-86E414F1231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FB7-D042-A61E-86E414F1231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FB7-D042-A61E-86E414F12312}"/>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FB7-D042-A61E-86E414F12312}"/>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FB7-D042-A61E-86E414F12312}"/>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FB7-D042-A61E-86E414F12312}"/>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FB7-D042-A61E-86E414F12312}"/>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FB7-D042-A61E-86E414F12312}"/>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FB7-D042-A61E-86E414F12312}"/>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FB7-D042-A61E-86E414F12312}"/>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FB7-D042-A61E-86E414F12312}"/>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FB7-D042-A61E-86E414F12312}"/>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FB7-D042-A61E-86E414F12312}"/>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FB7-D042-A61E-86E414F12312}"/>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FB7-D042-A61E-86E414F12312}"/>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FB7-D042-A61E-86E414F12312}"/>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FB7-D042-A61E-86E414F12312}"/>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FB7-D042-A61E-86E414F12312}"/>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FB7-D042-A61E-86E414F12312}"/>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FB7-D042-A61E-86E414F12312}"/>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FB7-D042-A61E-86E414F12312}"/>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FB7-D042-A61E-86E414F12312}"/>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FB7-D042-A61E-86E414F12312}"/>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FB7-D042-A61E-86E414F12312}"/>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FB7-D042-A61E-86E414F12312}"/>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FB7-D042-A61E-86E414F12312}"/>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FB7-D042-A61E-86E414F12312}"/>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FB7-D042-A61E-86E414F12312}"/>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FB7-D042-A61E-86E414F12312}"/>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FB7-D042-A61E-86E414F12312}"/>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FB7-D042-A61E-86E414F12312}"/>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FB7-D042-A61E-86E414F12312}"/>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FB7-D042-A61E-86E414F12312}"/>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FB7-D042-A61E-86E414F12312}"/>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FB7-D042-A61E-86E414F12312}"/>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FB7-D042-A61E-86E414F12312}"/>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FB7-D042-A61E-86E414F12312}"/>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FB7-D042-A61E-86E414F12312}"/>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FB7-D042-A61E-86E414F12312}"/>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FB7-D042-A61E-86E414F12312}"/>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FB7-D042-A61E-86E414F12312}"/>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FB7-D042-A61E-86E414F12312}"/>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FB7-D042-A61E-86E414F12312}"/>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FB7-D042-A61E-86E414F12312}"/>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FB7-D042-A61E-86E414F12312}"/>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FB7-D042-A61E-86E414F12312}"/>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FB7-D042-A61E-86E414F12312}"/>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FB7-D042-A61E-86E414F12312}"/>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FB7-D042-A61E-86E414F12312}"/>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FB7-D042-A61E-86E414F12312}"/>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FB7-D042-A61E-86E414F12312}"/>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FB7-D042-A61E-86E414F12312}"/>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FB7-D042-A61E-86E414F12312}"/>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FB7-D042-A61E-86E414F12312}"/>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FB7-D042-A61E-86E414F12312}"/>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FB7-D042-A61E-86E414F12312}"/>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FB7-D042-A61E-86E414F12312}"/>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FB7-D042-A61E-86E414F12312}"/>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FB7-D042-A61E-86E414F12312}"/>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FB7-D042-A61E-86E414F12312}"/>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FB7-D042-A61E-86E414F12312}"/>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FB7-D042-A61E-86E414F12312}"/>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FB7-D042-A61E-86E414F12312}"/>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FB7-D042-A61E-86E414F12312}"/>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FB7-D042-A61E-86E414F12312}"/>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FB7-D042-A61E-86E414F12312}"/>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FB7-D042-A61E-86E414F12312}"/>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FB7-D042-A61E-86E414F12312}"/>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FB7-D042-A61E-86E414F12312}"/>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FB7-D042-A61E-86E414F12312}"/>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FB7-D042-A61E-86E414F12312}"/>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FB7-D042-A61E-86E414F12312}"/>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FB7-D042-A61E-86E414F12312}"/>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FB7-D042-A61E-86E414F12312}"/>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FB7-D042-A61E-86E414F12312}"/>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FB7-D042-A61E-86E414F12312}"/>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FB7-D042-A61E-86E414F12312}"/>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FB7-D042-A61E-86E414F12312}"/>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FB7-D042-A61E-86E414F12312}"/>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FB7-D042-A61E-86E414F12312}"/>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FB7-D042-A61E-86E414F12312}"/>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FB7-D042-A61E-86E414F12312}"/>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FB7-D042-A61E-86E414F12312}"/>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FB7-D042-A61E-86E414F12312}"/>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FB7-D042-A61E-86E414F12312}"/>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FB7-D042-A61E-86E414F12312}"/>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FB7-D042-A61E-86E414F12312}"/>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FB7-D042-A61E-86E414F12312}"/>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FB7-D042-A61E-86E414F12312}"/>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FB7-D042-A61E-86E414F12312}"/>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FB7-D042-A61E-86E414F12312}"/>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FB7-D042-A61E-86E414F12312}"/>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FB7-D042-A61E-86E414F12312}"/>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FB7-D042-A61E-86E414F12312}"/>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FB7-D042-A61E-86E414F12312}"/>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FB7-D042-A61E-86E414F12312}"/>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FB7-D042-A61E-86E414F12312}"/>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FB7-D042-A61E-86E414F12312}"/>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FB7-D042-A61E-86E414F12312}"/>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FB7-D042-A61E-86E414F12312}"/>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FB7-D042-A61E-86E414F12312}"/>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FB7-D042-A61E-86E414F12312}"/>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FB7-D042-A61E-86E414F12312}"/>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FB7-D042-A61E-86E414F12312}"/>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FB7-D042-A61E-86E414F12312}"/>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FB7-D042-A61E-86E414F12312}"/>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FB7-D042-A61E-86E414F12312}"/>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FB7-D042-A61E-86E414F12312}"/>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FB7-D042-A61E-86E414F12312}"/>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FB7-D042-A61E-86E414F12312}"/>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FB7-D042-A61E-86E414F12312}"/>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FB7-D042-A61E-86E414F12312}"/>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FB7-D042-A61E-86E414F12312}"/>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FB7-D042-A61E-86E414F12312}"/>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FB7-D042-A61E-86E414F12312}"/>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FB7-D042-A61E-86E414F12312}"/>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8FB7-D042-A61E-86E414F12312}"/>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8FB7-D042-A61E-86E414F12312}"/>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8FB7-D042-A61E-86E414F12312}"/>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8FB7-D042-A61E-86E414F12312}"/>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8FB7-D042-A61E-86E414F12312}"/>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8FB7-D042-A61E-86E414F12312}"/>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8FB7-D042-A61E-86E414F12312}"/>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8FB7-D042-A61E-86E414F12312}"/>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8FB7-D042-A61E-86E414F12312}"/>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8FB7-D042-A61E-86E414F12312}"/>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8FB7-D042-A61E-86E414F12312}"/>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8FB7-D042-A61E-86E414F12312}"/>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8FB7-D042-A61E-86E414F12312}"/>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8FB7-D042-A61E-86E414F12312}"/>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8FB7-D042-A61E-86E414F12312}"/>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8FB7-D042-A61E-86E414F12312}"/>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8FB7-D042-A61E-86E414F12312}"/>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8FB7-D042-A61E-86E414F12312}"/>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8FB7-D042-A61E-86E414F12312}"/>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8FB7-D042-A61E-86E414F12312}"/>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8FB7-D042-A61E-86E414F12312}"/>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8FB7-D042-A61E-86E414F12312}"/>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8FB7-D042-A61E-86E414F12312}"/>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8FB7-D042-A61E-86E414F12312}"/>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8FB7-D042-A61E-86E414F12312}"/>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8FB7-D042-A61E-86E414F12312}"/>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8FB7-D042-A61E-86E414F12312}"/>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8FB7-D042-A61E-86E414F12312}"/>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8FB7-D042-A61E-86E414F12312}"/>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8FB7-D042-A61E-86E414F12312}"/>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8FB7-D042-A61E-86E414F12312}"/>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8FB7-D042-A61E-86E414F12312}"/>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8FB7-D042-A61E-86E414F12312}"/>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8FB7-D042-A61E-86E414F12312}"/>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8FB7-D042-A61E-86E414F12312}"/>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8FB7-D042-A61E-86E414F12312}"/>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8FB7-D042-A61E-86E414F12312}"/>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8FB7-D042-A61E-86E414F12312}"/>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8FB7-D042-A61E-86E414F12312}"/>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8FB7-D042-A61E-86E414F12312}"/>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8FB7-D042-A61E-86E414F12312}"/>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8FB7-D042-A61E-86E414F12312}"/>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8FB7-D042-A61E-86E414F12312}"/>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8FB7-D042-A61E-86E414F12312}"/>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8FB7-D042-A61E-86E414F12312}"/>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8FB7-D042-A61E-86E414F12312}"/>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8FB7-D042-A61E-86E414F12312}"/>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8FB7-D042-A61E-86E414F12312}"/>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8FB7-D042-A61E-86E414F12312}"/>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8FB7-D042-A61E-86E414F12312}"/>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8FB7-D042-A61E-86E414F12312}"/>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8FB7-D042-A61E-86E414F12312}"/>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8FB7-D042-A61E-86E414F12312}"/>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8FB7-D042-A61E-86E414F12312}"/>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8FB7-D042-A61E-86E414F12312}"/>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8FB7-D042-A61E-86E414F12312}"/>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8FB7-D042-A61E-86E414F12312}"/>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8FB7-D042-A61E-86E414F12312}"/>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8FB7-D042-A61E-86E414F12312}"/>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8FB7-D042-A61E-86E414F12312}"/>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8FB7-D042-A61E-86E414F12312}"/>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8FB7-D042-A61E-86E414F12312}"/>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8FB7-D042-A61E-86E414F12312}"/>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8FB7-D042-A61E-86E414F12312}"/>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8FB7-D042-A61E-86E414F12312}"/>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8FB7-D042-A61E-86E414F12312}"/>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8FB7-D042-A61E-86E414F12312}"/>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8FB7-D042-A61E-86E414F12312}"/>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8FB7-D042-A61E-86E414F12312}"/>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8FB7-D042-A61E-86E414F12312}"/>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8FB7-D042-A61E-86E414F12312}"/>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8FB7-D042-A61E-86E414F12312}"/>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8FB7-D042-A61E-86E414F1231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BesteaSC!$Z$6:$Z$199</c:f>
              <c:numCache>
                <c:formatCode>General</c:formatCode>
                <c:ptCount val="194"/>
              </c:numCache>
            </c:numRef>
          </c:xVal>
          <c:yVal>
            <c:numRef>
              <c:f>BesteaSC!$AB$6:$AB$199</c:f>
              <c:numCache>
                <c:formatCode>General</c:formatCode>
                <c:ptCount val="194"/>
              </c:numCache>
            </c:numRef>
          </c:yVal>
          <c:smooth val="0"/>
          <c:extLst>
            <c:ext xmlns:c15="http://schemas.microsoft.com/office/drawing/2012/chart" uri="{02D57815-91ED-43cb-92C2-25804820EDAC}">
              <c15:datalabelsRange>
                <c15:f>BesteaSC!$AC$6:$AC$199</c15:f>
                <c15:dlblRangeCache>
                  <c:ptCount val="194"/>
                </c15:dlblRangeCache>
              </c15:datalabelsRange>
            </c:ext>
            <c:ext xmlns:c16="http://schemas.microsoft.com/office/drawing/2014/chart" uri="{C3380CC4-5D6E-409C-BE32-E72D297353CC}">
              <c16:uniqueId val="{0000010E-8FB7-D042-A61E-86E414F12312}"/>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8FB7-D042-A61E-86E414F1231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BesteaSC!$F$92</c:f>
              <c:numCache>
                <c:formatCode>General</c:formatCode>
                <c:ptCount val="1"/>
              </c:numCache>
            </c:numRef>
          </c:xVal>
          <c:yVal>
            <c:numRef>
              <c:f>BesteaSC!$G$92</c:f>
              <c:numCache>
                <c:formatCode>General</c:formatCode>
                <c:ptCount val="1"/>
              </c:numCache>
            </c:numRef>
          </c:yVal>
          <c:smooth val="0"/>
          <c:extLst>
            <c:ext xmlns:c15="http://schemas.microsoft.com/office/drawing/2012/chart" uri="{02D57815-91ED-43cb-92C2-25804820EDAC}">
              <c15:datalabelsRange>
                <c15:f>BesteaSC!$J$92</c15:f>
                <c15:dlblRangeCache>
                  <c:ptCount val="1"/>
                </c15:dlblRangeCache>
              </c15:datalabelsRange>
            </c:ext>
            <c:ext xmlns:c16="http://schemas.microsoft.com/office/drawing/2014/chart" uri="{C3380CC4-5D6E-409C-BE32-E72D297353CC}">
              <c16:uniqueId val="{00000110-8FB7-D042-A61E-86E414F12312}"/>
            </c:ext>
          </c:extLst>
        </c:ser>
        <c:ser>
          <c:idx val="17"/>
          <c:order val="19"/>
          <c:tx>
            <c:strRef>
              <c:f>BesteaSC!$J$76</c:f>
              <c:strCache>
                <c:ptCount val="1"/>
              </c:strCache>
            </c:strRef>
          </c:tx>
          <c:marker>
            <c:symbol val="none"/>
          </c:marker>
          <c:dLbls>
            <c:dLbl>
              <c:idx val="0"/>
              <c:tx>
                <c:rich>
                  <a:bodyPr wrap="square" lIns="38100" tIns="0" rIns="38100" bIns="182880" anchor="ctr">
                    <a:spAutoFit/>
                  </a:bodyPr>
                  <a:lstStyle/>
                  <a:p>
                    <a:pPr>
                      <a:defRPr sz="1400" b="1"/>
                    </a:pPr>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111-8FB7-D042-A61E-86E414F12312}"/>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BesteaSC!$K$77</c:f>
              <c:numCache>
                <c:formatCode>General</c:formatCode>
                <c:ptCount val="1"/>
              </c:numCache>
            </c:numRef>
          </c:xVal>
          <c:yVal>
            <c:numRef>
              <c:f>BesteaSC!$L$77</c:f>
              <c:numCache>
                <c:formatCode>General</c:formatCode>
                <c:ptCount val="1"/>
              </c:numCache>
            </c:numRef>
          </c:yVal>
          <c:smooth val="0"/>
          <c:extLst>
            <c:ext xmlns:c15="http://schemas.microsoft.com/office/drawing/2012/chart" uri="{02D57815-91ED-43cb-92C2-25804820EDAC}">
              <c15:datalabelsRange>
                <c15:f>BesteaSC!$M$77</c15:f>
                <c15:dlblRangeCache>
                  <c:ptCount val="1"/>
                </c15:dlblRangeCache>
              </c15:datalabelsRange>
            </c:ext>
            <c:ext xmlns:c16="http://schemas.microsoft.com/office/drawing/2014/chart" uri="{C3380CC4-5D6E-409C-BE32-E72D297353CC}">
              <c16:uniqueId val="{00000112-8FB7-D042-A61E-86E414F12312}"/>
            </c:ext>
          </c:extLst>
        </c:ser>
        <c:ser>
          <c:idx val="20"/>
          <c:order val="20"/>
          <c:tx>
            <c:strRef>
              <c:f>BesteaSC!$K$114</c:f>
              <c:strCache>
                <c:ptCount val="1"/>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8FB7-D042-A61E-86E414F12312}"/>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8FB7-D042-A61E-86E414F12312}"/>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BesteaSC!$M$121:$M$122</c:f>
              <c:numCache>
                <c:formatCode>0.00</c:formatCode>
                <c:ptCount val="2"/>
              </c:numCache>
            </c:numRef>
          </c:xVal>
          <c:yVal>
            <c:numRef>
              <c:f>BesteaSC!$N$121:$N$122</c:f>
              <c:numCache>
                <c:formatCode>General</c:formatCode>
                <c:ptCount val="2"/>
              </c:numCache>
            </c:numRef>
          </c:yVal>
          <c:smooth val="0"/>
          <c:extLst>
            <c:ext xmlns:c15="http://schemas.microsoft.com/office/drawing/2012/chart" uri="{02D57815-91ED-43cb-92C2-25804820EDAC}">
              <c15:datalabelsRange>
                <c15:f>BesteaSC!$O$121:$O$122</c15:f>
                <c15:dlblRangeCache>
                  <c:ptCount val="2"/>
                </c15:dlblRangeCache>
              </c15:datalabelsRange>
            </c:ext>
            <c:ext xmlns:c16="http://schemas.microsoft.com/office/drawing/2014/chart" uri="{C3380CC4-5D6E-409C-BE32-E72D297353CC}">
              <c16:uniqueId val="{00000115-8FB7-D042-A61E-86E414F12312}"/>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Bestea!$H$77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31EA5C69-294F-BA47-AB50-63FD4BB36AE8}"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EE0D-324A-9FBF-21E441F303AD}"/>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Bestea!$F$83</c:f>
              <c:numCache>
                <c:formatCode>General</c:formatCode>
                <c:ptCount val="1"/>
                <c:pt idx="0">
                  <c:v>-3.5</c:v>
                </c:pt>
              </c:numCache>
            </c:numRef>
          </c:xVal>
          <c:yVal>
            <c:numRef>
              <c:f>Bestea!$G$83</c:f>
              <c:numCache>
                <c:formatCode>General</c:formatCode>
                <c:ptCount val="1"/>
                <c:pt idx="0">
                  <c:v>0.49</c:v>
                </c:pt>
              </c:numCache>
            </c:numRef>
          </c:yVal>
          <c:smooth val="0"/>
          <c:extLst>
            <c:ext xmlns:c15="http://schemas.microsoft.com/office/drawing/2012/chart" uri="{02D57815-91ED-43cb-92C2-25804820EDAC}">
              <c15:datalabelsRange>
                <c15:f>Bestea!$H$83</c15:f>
                <c15:dlblRangeCache>
                  <c:ptCount val="1"/>
                </c15:dlblRangeCache>
              </c15:datalabelsRange>
            </c:ext>
            <c:ext xmlns:c16="http://schemas.microsoft.com/office/drawing/2014/chart" uri="{C3380CC4-5D6E-409C-BE32-E72D297353CC}">
              <c16:uniqueId val="{00000001-EE0D-324A-9FBF-21E441F303AD}"/>
            </c:ext>
          </c:extLst>
        </c:ser>
        <c:ser>
          <c:idx val="14"/>
          <c:order val="1"/>
          <c:tx>
            <c:v>equationRIGHT</c:v>
          </c:tx>
          <c:marker>
            <c:symbol val="none"/>
          </c:marker>
          <c:dLbls>
            <c:dLbl>
              <c:idx val="0"/>
              <c:tx>
                <c:rich>
                  <a:bodyPr/>
                  <a:lstStyle/>
                  <a:p>
                    <a:fld id="{3F6E5E5E-1F86-ED45-A405-08B345ECEB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0D-324A-9FBF-21E441F303AD}"/>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Bestea!$J$83</c:f>
              <c:numCache>
                <c:formatCode>General</c:formatCode>
                <c:ptCount val="1"/>
                <c:pt idx="0">
                  <c:v>3.5</c:v>
                </c:pt>
              </c:numCache>
            </c:numRef>
          </c:xVal>
          <c:yVal>
            <c:numRef>
              <c:f>Bestea!$K$83</c:f>
              <c:numCache>
                <c:formatCode>General</c:formatCode>
                <c:ptCount val="1"/>
                <c:pt idx="0">
                  <c:v>0.49</c:v>
                </c:pt>
              </c:numCache>
            </c:numRef>
          </c:yVal>
          <c:smooth val="0"/>
          <c:extLst>
            <c:ext xmlns:c15="http://schemas.microsoft.com/office/drawing/2012/chart" uri="{02D57815-91ED-43cb-92C2-25804820EDAC}">
              <c15:datalabelsRange>
                <c15:f>Bestea!$L$83</c15:f>
                <c15:dlblRangeCache>
                  <c:ptCount val="1"/>
                </c15:dlblRangeCache>
              </c15:datalabelsRange>
            </c:ext>
            <c:ext xmlns:c16="http://schemas.microsoft.com/office/drawing/2014/chart" uri="{C3380CC4-5D6E-409C-BE32-E72D297353CC}">
              <c16:uniqueId val="{00000003-EE0D-324A-9FBF-21E441F303AD}"/>
            </c:ext>
          </c:extLst>
        </c:ser>
        <c:ser>
          <c:idx val="0"/>
          <c:order val="2"/>
          <c:tx>
            <c:strRef>
              <c:f>Bestea!$U$51</c:f>
              <c:strCache>
                <c:ptCount val="1"/>
                <c:pt idx="0">
                  <c:v>Z or T</c:v>
                </c:pt>
              </c:strCache>
            </c:strRef>
          </c:tx>
          <c:spPr>
            <a:ln w="19050" cap="rnd">
              <a:solidFill>
                <a:srgbClr val="00B0F0"/>
              </a:solidFill>
              <a:round/>
            </a:ln>
            <a:effectLst/>
          </c:spPr>
          <c:marker>
            <c:symbol val="none"/>
          </c:marker>
          <c:xVal>
            <c:numRef>
              <c:f>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Bestea!$U$52:$U$196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EE0D-324A-9FBF-21E441F303AD}"/>
            </c:ext>
          </c:extLst>
        </c:ser>
        <c:ser>
          <c:idx val="1"/>
          <c:order val="3"/>
          <c:tx>
            <c:strRef>
              <c:f>Bestea!$V$51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Bestea!$V$52:$V$196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EE0D-324A-9FBF-21E441F303AD}"/>
            </c:ext>
          </c:extLst>
        </c:ser>
        <c:ser>
          <c:idx val="19"/>
          <c:order val="4"/>
          <c:tx>
            <c:strRef>
              <c:f>Bestea!$W$51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Bestea!$W$52:$W$196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EE0D-324A-9FBF-21E441F303AD}"/>
            </c:ext>
          </c:extLst>
        </c:ser>
        <c:ser>
          <c:idx val="2"/>
          <c:order val="5"/>
          <c:tx>
            <c:strRef>
              <c:f>Bestea!$X$51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Bestea!$X$52:$X$196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EE0D-324A-9FBF-21E441F303AD}"/>
            </c:ext>
          </c:extLst>
        </c:ser>
        <c:ser>
          <c:idx val="3"/>
          <c:order val="6"/>
          <c:tx>
            <c:strRef>
              <c:f>Bestea!$I$115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Bestea!$F$117:$F$123</c:f>
              <c:numCache>
                <c:formatCode>General</c:formatCode>
                <c:ptCount val="7"/>
                <c:pt idx="0">
                  <c:v>-3</c:v>
                </c:pt>
                <c:pt idx="1">
                  <c:v>-2</c:v>
                </c:pt>
                <c:pt idx="2">
                  <c:v>-1</c:v>
                </c:pt>
                <c:pt idx="3">
                  <c:v>0</c:v>
                </c:pt>
                <c:pt idx="4">
                  <c:v>1</c:v>
                </c:pt>
                <c:pt idx="5">
                  <c:v>2</c:v>
                </c:pt>
                <c:pt idx="6">
                  <c:v>3</c:v>
                </c:pt>
              </c:numCache>
            </c:numRef>
          </c:xVal>
          <c:yVal>
            <c:numRef>
              <c:f>Bestea!$I$117:$I$123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EE0D-324A-9FBF-21E441F303AD}"/>
            </c:ext>
          </c:extLst>
        </c:ser>
        <c:ser>
          <c:idx val="10"/>
          <c:order val="7"/>
          <c:tx>
            <c:strRef>
              <c:f>Bestea!$F$115</c:f>
              <c:strCache>
                <c:ptCount val="1"/>
                <c:pt idx="0">
                  <c:v>stdev</c:v>
                </c:pt>
              </c:strCache>
            </c:strRef>
          </c:tx>
          <c:spPr>
            <a:ln w="12700" cap="rnd">
              <a:noFill/>
              <a:round/>
            </a:ln>
            <a:effectLst/>
          </c:spPr>
          <c:marker>
            <c:symbol val="none"/>
          </c:marker>
          <c:dLbls>
            <c:dLbl>
              <c:idx val="0"/>
              <c:tx>
                <c:rich>
                  <a:bodyPr/>
                  <a:lstStyle/>
                  <a:p>
                    <a:fld id="{0F6373E6-41F5-0342-8833-CB4CE8CC696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0D-324A-9FBF-21E441F303AD}"/>
                </c:ext>
              </c:extLst>
            </c:dLbl>
            <c:dLbl>
              <c:idx val="1"/>
              <c:tx>
                <c:rich>
                  <a:bodyPr/>
                  <a:lstStyle/>
                  <a:p>
                    <a:fld id="{3D112E4A-5E50-FB4A-9282-0CB3D12C762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0D-324A-9FBF-21E441F303AD}"/>
                </c:ext>
              </c:extLst>
            </c:dLbl>
            <c:dLbl>
              <c:idx val="2"/>
              <c:tx>
                <c:rich>
                  <a:bodyPr/>
                  <a:lstStyle/>
                  <a:p>
                    <a:fld id="{0ADCE2F4-538D-534A-82D6-90DABBD20EA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0D-324A-9FBF-21E441F303AD}"/>
                </c:ext>
              </c:extLst>
            </c:dLbl>
            <c:dLbl>
              <c:idx val="3"/>
              <c:tx>
                <c:rich>
                  <a:bodyPr/>
                  <a:lstStyle/>
                  <a:p>
                    <a:fld id="{69A886F9-C21B-BB43-B15D-F42E3A48E65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0D-324A-9FBF-21E441F303AD}"/>
                </c:ext>
              </c:extLst>
            </c:dLbl>
            <c:dLbl>
              <c:idx val="4"/>
              <c:tx>
                <c:rich>
                  <a:bodyPr/>
                  <a:lstStyle/>
                  <a:p>
                    <a:fld id="{00C8C179-CB14-5841-9EEC-8D6EABB8A35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0D-324A-9FBF-21E441F303AD}"/>
                </c:ext>
              </c:extLst>
            </c:dLbl>
            <c:dLbl>
              <c:idx val="5"/>
              <c:tx>
                <c:rich>
                  <a:bodyPr/>
                  <a:lstStyle/>
                  <a:p>
                    <a:fld id="{B7C0F9D2-661E-6540-99FC-9420679939C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0D-324A-9FBF-21E441F303AD}"/>
                </c:ext>
              </c:extLst>
            </c:dLbl>
            <c:dLbl>
              <c:idx val="6"/>
              <c:tx>
                <c:rich>
                  <a:bodyPr/>
                  <a:lstStyle/>
                  <a:p>
                    <a:fld id="{95FC6098-3896-DD4A-8F35-87C9AD90722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0D-324A-9FBF-21E441F303A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Bestea!$F$117:$F$123</c:f>
              <c:numCache>
                <c:formatCode>General</c:formatCode>
                <c:ptCount val="7"/>
                <c:pt idx="0">
                  <c:v>-3</c:v>
                </c:pt>
                <c:pt idx="1">
                  <c:v>-2</c:v>
                </c:pt>
                <c:pt idx="2">
                  <c:v>-1</c:v>
                </c:pt>
                <c:pt idx="3">
                  <c:v>0</c:v>
                </c:pt>
                <c:pt idx="4">
                  <c:v>1</c:v>
                </c:pt>
                <c:pt idx="5">
                  <c:v>2</c:v>
                </c:pt>
                <c:pt idx="6">
                  <c:v>3</c:v>
                </c:pt>
              </c:numCache>
            </c:numRef>
          </c:xVal>
          <c:yVal>
            <c:numRef>
              <c:f>Bestea!$G$117:$G$123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Bestea!$H$117:$H$123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EE0D-324A-9FBF-21E441F303AD}"/>
            </c:ext>
          </c:extLst>
        </c:ser>
        <c:ser>
          <c:idx val="9"/>
          <c:order val="8"/>
          <c:tx>
            <c:strRef>
              <c:f>Bestea!$H$126</c:f>
              <c:strCache>
                <c:ptCount val="1"/>
                <c:pt idx="0">
                  <c:v>emp rule labels</c:v>
                </c:pt>
              </c:strCache>
            </c:strRef>
          </c:tx>
          <c:spPr>
            <a:ln>
              <a:noFill/>
            </a:ln>
          </c:spPr>
          <c:marker>
            <c:symbol val="none"/>
          </c:marker>
          <c:dLbls>
            <c:dLbl>
              <c:idx val="0"/>
              <c:tx>
                <c:rich>
                  <a:bodyPr/>
                  <a:lstStyle/>
                  <a:p>
                    <a:fld id="{D9524E48-4263-AB4C-815A-DA3761526D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0D-324A-9FBF-21E441F303AD}"/>
                </c:ext>
              </c:extLst>
            </c:dLbl>
            <c:dLbl>
              <c:idx val="1"/>
              <c:tx>
                <c:rich>
                  <a:bodyPr/>
                  <a:lstStyle/>
                  <a:p>
                    <a:fld id="{47958018-58A5-4946-8653-94A76D0FCF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0D-324A-9FBF-21E441F303AD}"/>
                </c:ext>
              </c:extLst>
            </c:dLbl>
            <c:dLbl>
              <c:idx val="2"/>
              <c:tx>
                <c:rich>
                  <a:bodyPr/>
                  <a:lstStyle/>
                  <a:p>
                    <a:fld id="{EEF7DACB-831E-6449-B4CE-FA0D6A9FBD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0D-324A-9FBF-21E441F303AD}"/>
                </c:ext>
              </c:extLst>
            </c:dLbl>
            <c:dLbl>
              <c:idx val="3"/>
              <c:tx>
                <c:rich>
                  <a:bodyPr/>
                  <a:lstStyle/>
                  <a:p>
                    <a:fld id="{8D87C0E0-53AD-5840-AC69-BD149CBE9E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0D-324A-9FBF-21E441F303AD}"/>
                </c:ext>
              </c:extLst>
            </c:dLbl>
            <c:dLbl>
              <c:idx val="4"/>
              <c:tx>
                <c:rich>
                  <a:bodyPr/>
                  <a:lstStyle/>
                  <a:p>
                    <a:fld id="{3DA63F41-2625-FE49-A1C6-18910B1F75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0D-324A-9FBF-21E441F303AD}"/>
                </c:ext>
              </c:extLst>
            </c:dLbl>
            <c:dLbl>
              <c:idx val="5"/>
              <c:tx>
                <c:rich>
                  <a:bodyPr/>
                  <a:lstStyle/>
                  <a:p>
                    <a:fld id="{F4D3FC64-895C-4E49-9723-48F39F2AAE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0D-324A-9FBF-21E441F303AD}"/>
                </c:ext>
              </c:extLst>
            </c:dLbl>
            <c:dLbl>
              <c:idx val="6"/>
              <c:tx>
                <c:rich>
                  <a:bodyPr/>
                  <a:lstStyle/>
                  <a:p>
                    <a:fld id="{B3FFDDF1-3E80-A540-946A-3967D3F71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0D-324A-9FBF-21E441F303AD}"/>
                </c:ext>
              </c:extLst>
            </c:dLbl>
            <c:dLbl>
              <c:idx val="7"/>
              <c:tx>
                <c:rich>
                  <a:bodyPr/>
                  <a:lstStyle/>
                  <a:p>
                    <a:fld id="{41B2EEE7-60F7-CC42-A37D-39CDE59011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0D-324A-9FBF-21E441F303AD}"/>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Bestea!$F$127:$F$134</c:f>
              <c:numCache>
                <c:formatCode>General</c:formatCode>
                <c:ptCount val="8"/>
                <c:pt idx="0">
                  <c:v>-3.5</c:v>
                </c:pt>
                <c:pt idx="1">
                  <c:v>-2.5</c:v>
                </c:pt>
                <c:pt idx="2">
                  <c:v>-1.5</c:v>
                </c:pt>
                <c:pt idx="3">
                  <c:v>-0.5</c:v>
                </c:pt>
                <c:pt idx="4">
                  <c:v>0.5</c:v>
                </c:pt>
                <c:pt idx="5">
                  <c:v>1.5</c:v>
                </c:pt>
                <c:pt idx="6">
                  <c:v>2.5</c:v>
                </c:pt>
                <c:pt idx="7">
                  <c:v>3.5</c:v>
                </c:pt>
              </c:numCache>
            </c:numRef>
          </c:xVal>
          <c:yVal>
            <c:numRef>
              <c:f>Bestea!$G$127:$G$134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Bestea!$H$127:$H$134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EE0D-324A-9FBF-21E441F303AD}"/>
            </c:ext>
          </c:extLst>
        </c:ser>
        <c:ser>
          <c:idx val="8"/>
          <c:order val="9"/>
          <c:tx>
            <c:strRef>
              <c:f>Bestea!$F$137</c:f>
              <c:strCache>
                <c:ptCount val="1"/>
                <c:pt idx="0">
                  <c:v>cumm prob</c:v>
                </c:pt>
              </c:strCache>
            </c:strRef>
          </c:tx>
          <c:spPr>
            <a:ln w="19050" cap="rnd">
              <a:noFill/>
              <a:round/>
            </a:ln>
            <a:effectLst/>
          </c:spPr>
          <c:marker>
            <c:symbol val="none"/>
          </c:marker>
          <c:dLbls>
            <c:dLbl>
              <c:idx val="0"/>
              <c:tx>
                <c:rich>
                  <a:bodyPr/>
                  <a:lstStyle/>
                  <a:p>
                    <a:fld id="{796F12EC-62C5-A048-B658-958B3A73A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0D-324A-9FBF-21E441F303AD}"/>
                </c:ext>
              </c:extLst>
            </c:dLbl>
            <c:dLbl>
              <c:idx val="1"/>
              <c:tx>
                <c:rich>
                  <a:bodyPr/>
                  <a:lstStyle/>
                  <a:p>
                    <a:fld id="{E463EA70-E7AE-B048-858A-56511F769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0D-324A-9FBF-21E441F303AD}"/>
                </c:ext>
              </c:extLst>
            </c:dLbl>
            <c:dLbl>
              <c:idx val="2"/>
              <c:tx>
                <c:rich>
                  <a:bodyPr/>
                  <a:lstStyle/>
                  <a:p>
                    <a:fld id="{DEB176E0-233B-D744-9FDE-AB95E9ADDC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0D-324A-9FBF-21E441F303AD}"/>
                </c:ext>
              </c:extLst>
            </c:dLbl>
            <c:dLbl>
              <c:idx val="3"/>
              <c:tx>
                <c:rich>
                  <a:bodyPr/>
                  <a:lstStyle/>
                  <a:p>
                    <a:fld id="{A89F52A2-38C7-144C-928A-6A815D96F1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0D-324A-9FBF-21E441F303AD}"/>
                </c:ext>
              </c:extLst>
            </c:dLbl>
            <c:dLbl>
              <c:idx val="4"/>
              <c:tx>
                <c:rich>
                  <a:bodyPr/>
                  <a:lstStyle/>
                  <a:p>
                    <a:fld id="{7C6754A8-4C9C-D745-BB3D-6EB5DADC1E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0D-324A-9FBF-21E441F303AD}"/>
                </c:ext>
              </c:extLst>
            </c:dLbl>
            <c:dLbl>
              <c:idx val="5"/>
              <c:tx>
                <c:rich>
                  <a:bodyPr/>
                  <a:lstStyle/>
                  <a:p>
                    <a:fld id="{071A7DD0-1BB3-424B-83E3-5D411C2D2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0D-324A-9FBF-21E441F303AD}"/>
                </c:ext>
              </c:extLst>
            </c:dLbl>
            <c:dLbl>
              <c:idx val="6"/>
              <c:tx>
                <c:rich>
                  <a:bodyPr/>
                  <a:lstStyle/>
                  <a:p>
                    <a:fld id="{51CA4977-2146-2B4C-A4E2-46C673CA76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0D-324A-9FBF-21E441F303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Bestea!$F$138:$F$144</c:f>
              <c:numCache>
                <c:formatCode>General</c:formatCode>
                <c:ptCount val="7"/>
                <c:pt idx="0">
                  <c:v>-3</c:v>
                </c:pt>
                <c:pt idx="1">
                  <c:v>-2</c:v>
                </c:pt>
                <c:pt idx="2">
                  <c:v>-1</c:v>
                </c:pt>
                <c:pt idx="3">
                  <c:v>0</c:v>
                </c:pt>
                <c:pt idx="4">
                  <c:v>1</c:v>
                </c:pt>
                <c:pt idx="5">
                  <c:v>2</c:v>
                </c:pt>
                <c:pt idx="6">
                  <c:v>3</c:v>
                </c:pt>
              </c:numCache>
            </c:numRef>
          </c:xVal>
          <c:yVal>
            <c:numRef>
              <c:f>Bestea!$G$138:$G$144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Bestea!$I$138:$I$144</c15:f>
                <c15:dlblRangeCache>
                  <c:ptCount val="7"/>
                </c15:dlblRangeCache>
              </c15:datalabelsRange>
            </c:ext>
            <c:ext xmlns:c16="http://schemas.microsoft.com/office/drawing/2014/chart" uri="{C3380CC4-5D6E-409C-BE32-E72D297353CC}">
              <c16:uniqueId val="{00000021-EE0D-324A-9FBF-21E441F303AD}"/>
            </c:ext>
          </c:extLst>
        </c:ser>
        <c:ser>
          <c:idx val="11"/>
          <c:order val="10"/>
          <c:tx>
            <c:strRef>
              <c:f>Bestea!$D$157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6A85560A-FCCD-F946-9C3F-485428530841}"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EE0D-324A-9FBF-21E441F303AD}"/>
                </c:ext>
              </c:extLst>
            </c:dLbl>
            <c:dLbl>
              <c:idx val="1"/>
              <c:tx>
                <c:rich>
                  <a:bodyPr/>
                  <a:lstStyle/>
                  <a:p>
                    <a:fld id="{E5FF3B1B-2F22-5D47-AEB9-CA9B2D7C40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E0D-324A-9FBF-21E441F303AD}"/>
                </c:ext>
              </c:extLst>
            </c:dLbl>
            <c:dLbl>
              <c:idx val="2"/>
              <c:tx>
                <c:rich>
                  <a:bodyPr/>
                  <a:lstStyle/>
                  <a:p>
                    <a:fld id="{4B11A348-6398-DF46-B5CD-04A16477F9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E0D-324A-9FBF-21E441F303AD}"/>
                </c:ext>
              </c:extLst>
            </c:dLbl>
            <c:dLbl>
              <c:idx val="3"/>
              <c:tx>
                <c:rich>
                  <a:bodyPr/>
                  <a:lstStyle/>
                  <a:p>
                    <a:fld id="{E7F64F14-311B-F249-8C8A-C7652A57681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0D-324A-9FBF-21E441F303AD}"/>
                </c:ext>
              </c:extLst>
            </c:dLbl>
            <c:dLbl>
              <c:idx val="4"/>
              <c:delete val="1"/>
              <c:extLst>
                <c:ext xmlns:c15="http://schemas.microsoft.com/office/drawing/2012/chart" uri="{CE6537A1-D6FC-4f65-9D91-7224C49458BB}"/>
                <c:ext xmlns:c16="http://schemas.microsoft.com/office/drawing/2014/chart" uri="{C3380CC4-5D6E-409C-BE32-E72D297353CC}">
                  <c16:uniqueId val="{00000026-EE0D-324A-9FBF-21E441F303AD}"/>
                </c:ext>
              </c:extLst>
            </c:dLbl>
            <c:dLbl>
              <c:idx val="5"/>
              <c:tx>
                <c:rich>
                  <a:bodyPr/>
                  <a:lstStyle/>
                  <a:p>
                    <a:fld id="{77287F35-3F2C-9841-B098-F28C38734B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E0D-324A-9FBF-21E441F303AD}"/>
                </c:ext>
              </c:extLst>
            </c:dLbl>
            <c:dLbl>
              <c:idx val="6"/>
              <c:tx>
                <c:rich>
                  <a:bodyPr/>
                  <a:lstStyle/>
                  <a:p>
                    <a:fld id="{5C8E0DB9-F712-C641-BEEB-585EED8C14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E0D-324A-9FBF-21E441F303AD}"/>
                </c:ext>
              </c:extLst>
            </c:dLbl>
            <c:dLbl>
              <c:idx val="7"/>
              <c:tx>
                <c:rich>
                  <a:bodyPr/>
                  <a:lstStyle/>
                  <a:p>
                    <a:fld id="{F18F2EE7-FE95-6245-B6D2-8A651420D1F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E0D-324A-9FBF-21E441F303AD}"/>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Bestea!$F$159:$F$166</c:f>
              <c:numCache>
                <c:formatCode>General</c:formatCode>
                <c:ptCount val="8"/>
                <c:pt idx="0">
                  <c:v>-4</c:v>
                </c:pt>
                <c:pt idx="1">
                  <c:v>-3</c:v>
                </c:pt>
                <c:pt idx="2">
                  <c:v>-2</c:v>
                </c:pt>
                <c:pt idx="3">
                  <c:v>-1</c:v>
                </c:pt>
                <c:pt idx="4">
                  <c:v>0</c:v>
                </c:pt>
                <c:pt idx="5">
                  <c:v>1</c:v>
                </c:pt>
                <c:pt idx="6">
                  <c:v>2</c:v>
                </c:pt>
                <c:pt idx="7">
                  <c:v>3</c:v>
                </c:pt>
              </c:numCache>
            </c:numRef>
          </c:xVal>
          <c:yVal>
            <c:numRef>
              <c:f>Bestea!$G$159:$G$166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Bestea!$J$159:$J$166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EE0D-324A-9FBF-21E441F303AD}"/>
            </c:ext>
          </c:extLst>
        </c:ser>
        <c:ser>
          <c:idx val="4"/>
          <c:order val="11"/>
          <c:tx>
            <c:strRef>
              <c:f>Bestea!$F$147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EE0D-324A-9FBF-21E441F303AD}"/>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C60FEEDC-CAD4-7D46-9F4E-A1FC93B3B155}"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EE0D-324A-9FBF-21E441F303AD}"/>
                </c:ext>
              </c:extLst>
            </c:dLbl>
            <c:dLbl>
              <c:idx val="1"/>
              <c:tx>
                <c:rich>
                  <a:bodyPr/>
                  <a:lstStyle/>
                  <a:p>
                    <a:fld id="{DEE35CC9-BDD5-EA45-ACB8-A33ED16577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EE0D-324A-9FBF-21E441F303AD}"/>
                </c:ext>
              </c:extLst>
            </c:dLbl>
            <c:dLbl>
              <c:idx val="2"/>
              <c:tx>
                <c:rich>
                  <a:bodyPr/>
                  <a:lstStyle/>
                  <a:p>
                    <a:fld id="{08F52BEC-7A18-A540-B18B-CFE5212E78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E0D-324A-9FBF-21E441F303AD}"/>
                </c:ext>
              </c:extLst>
            </c:dLbl>
            <c:dLbl>
              <c:idx val="3"/>
              <c:tx>
                <c:rich>
                  <a:bodyPr/>
                  <a:lstStyle/>
                  <a:p>
                    <a:fld id="{4D89ABDA-84B2-4848-B7C0-7033C9090E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EE0D-324A-9FBF-21E441F303AD}"/>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C6CE6B5F-48D5-EE4D-BC15-AD588CE94540}"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EE0D-324A-9FBF-21E441F303AD}"/>
                </c:ext>
              </c:extLst>
            </c:dLbl>
            <c:dLbl>
              <c:idx val="5"/>
              <c:tx>
                <c:rich>
                  <a:bodyPr/>
                  <a:lstStyle/>
                  <a:p>
                    <a:fld id="{254D918E-E557-E94C-BAB8-CB299B5BDF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EE0D-324A-9FBF-21E441F303AD}"/>
                </c:ext>
              </c:extLst>
            </c:dLbl>
            <c:dLbl>
              <c:idx val="6"/>
              <c:tx>
                <c:rich>
                  <a:bodyPr/>
                  <a:lstStyle/>
                  <a:p>
                    <a:fld id="{F0CEE787-13C4-4C44-B775-108479BE6A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EE0D-324A-9FBF-21E441F303AD}"/>
                </c:ext>
              </c:extLst>
            </c:dLbl>
            <c:dLbl>
              <c:idx val="7"/>
              <c:tx>
                <c:rich>
                  <a:bodyPr/>
                  <a:lstStyle/>
                  <a:p>
                    <a:fld id="{D1EE430B-276A-6649-8D59-10D9323FD3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EE0D-324A-9FBF-21E441F303AD}"/>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Bestea!$F$148:$F$155</c:f>
              <c:numCache>
                <c:formatCode>General</c:formatCode>
                <c:ptCount val="8"/>
                <c:pt idx="0">
                  <c:v>-4</c:v>
                </c:pt>
                <c:pt idx="1">
                  <c:v>-3</c:v>
                </c:pt>
                <c:pt idx="2">
                  <c:v>-2</c:v>
                </c:pt>
                <c:pt idx="3">
                  <c:v>-1</c:v>
                </c:pt>
                <c:pt idx="4">
                  <c:v>0</c:v>
                </c:pt>
                <c:pt idx="5">
                  <c:v>1</c:v>
                </c:pt>
                <c:pt idx="6">
                  <c:v>2</c:v>
                </c:pt>
                <c:pt idx="7">
                  <c:v>3</c:v>
                </c:pt>
              </c:numCache>
            </c:numRef>
          </c:xVal>
          <c:yVal>
            <c:numRef>
              <c:f>Bestea!$G$148:$G$155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Bestea!$H$148:$H$155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EE0D-324A-9FBF-21E441F303AD}"/>
            </c:ext>
          </c:extLst>
        </c:ser>
        <c:ser>
          <c:idx val="12"/>
          <c:order val="12"/>
          <c:tx>
            <c:strRef>
              <c:f>Bestea!$D$178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EE0D-324A-9FBF-21E441F303AD}"/>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EE0D-324A-9FBF-21E441F303AD}"/>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EE0D-324A-9FBF-21E441F303AD}"/>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EE0D-324A-9FBF-21E441F303AD}"/>
                </c:ext>
              </c:extLst>
            </c:dLbl>
            <c:dLbl>
              <c:idx val="4"/>
              <c:delete val="1"/>
              <c:extLst>
                <c:ext xmlns:c15="http://schemas.microsoft.com/office/drawing/2012/chart" uri="{CE6537A1-D6FC-4f65-9D91-7224C49458BB}"/>
                <c:ext xmlns:c16="http://schemas.microsoft.com/office/drawing/2014/chart" uri="{C3380CC4-5D6E-409C-BE32-E72D297353CC}">
                  <c16:uniqueId val="{00000038-EE0D-324A-9FBF-21E441F303AD}"/>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EE0D-324A-9FBF-21E441F303AD}"/>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EE0D-324A-9FBF-21E441F303AD}"/>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EE0D-324A-9FBF-21E441F303AD}"/>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Bestea!$F$180:$F$187</c:f>
              <c:numCache>
                <c:formatCode>General</c:formatCode>
                <c:ptCount val="8"/>
                <c:pt idx="0">
                  <c:v>-4</c:v>
                </c:pt>
                <c:pt idx="1">
                  <c:v>-3</c:v>
                </c:pt>
                <c:pt idx="2">
                  <c:v>-2</c:v>
                </c:pt>
                <c:pt idx="3">
                  <c:v>-1</c:v>
                </c:pt>
                <c:pt idx="4">
                  <c:v>0</c:v>
                </c:pt>
                <c:pt idx="5">
                  <c:v>1</c:v>
                </c:pt>
                <c:pt idx="6">
                  <c:v>2</c:v>
                </c:pt>
                <c:pt idx="7">
                  <c:v>3</c:v>
                </c:pt>
              </c:numCache>
            </c:numRef>
          </c:xVal>
          <c:yVal>
            <c:numRef>
              <c:f>Bestea!$G$180:$G$187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Bestea!$J$180:$J$187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EE0D-324A-9FBF-21E441F303AD}"/>
            </c:ext>
          </c:extLst>
        </c:ser>
        <c:ser>
          <c:idx val="5"/>
          <c:order val="13"/>
          <c:tx>
            <c:strRef>
              <c:f>Bestea!$F$168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EE0D-324A-9FBF-21E441F303AD}"/>
              </c:ext>
            </c:extLst>
          </c:dPt>
          <c:dPt>
            <c:idx val="3"/>
            <c:bubble3D val="0"/>
            <c:extLst>
              <c:ext xmlns:c16="http://schemas.microsoft.com/office/drawing/2014/chart" uri="{C3380CC4-5D6E-409C-BE32-E72D297353CC}">
                <c16:uniqueId val="{0000003E-EE0D-324A-9FBF-21E441F303AD}"/>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EE0D-324A-9FBF-21E441F303AD}"/>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EE0D-324A-9FBF-21E441F303AD}"/>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EE0D-324A-9FBF-21E441F303AD}"/>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EE0D-324A-9FBF-21E441F303AD}"/>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EE0D-324A-9FBF-21E441F303AD}"/>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EE0D-324A-9FBF-21E441F303AD}"/>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EE0D-324A-9FBF-21E441F303AD}"/>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EE0D-324A-9FBF-21E441F303AD}"/>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Bestea!$F$169:$F$176</c:f>
              <c:numCache>
                <c:formatCode>General</c:formatCode>
                <c:ptCount val="8"/>
                <c:pt idx="0">
                  <c:v>-4</c:v>
                </c:pt>
                <c:pt idx="1">
                  <c:v>-3</c:v>
                </c:pt>
                <c:pt idx="2">
                  <c:v>-2</c:v>
                </c:pt>
                <c:pt idx="3">
                  <c:v>-1</c:v>
                </c:pt>
                <c:pt idx="4">
                  <c:v>0</c:v>
                </c:pt>
                <c:pt idx="5">
                  <c:v>1</c:v>
                </c:pt>
                <c:pt idx="6">
                  <c:v>2</c:v>
                </c:pt>
                <c:pt idx="7">
                  <c:v>3</c:v>
                </c:pt>
              </c:numCache>
            </c:numRef>
          </c:xVal>
          <c:yVal>
            <c:numRef>
              <c:f>Bestea!$G$169:$G$176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Bestea!$H$169:$H$176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EE0D-324A-9FBF-21E441F303AD}"/>
            </c:ext>
          </c:extLst>
        </c:ser>
        <c:ser>
          <c:idx val="6"/>
          <c:order val="14"/>
          <c:tx>
            <c:strRef>
              <c:f>Bestea!$D$106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EE0D-324A-9FBF-21E441F303A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Bestea!$F$106</c:f>
              <c:numCache>
                <c:formatCode>0.000</c:formatCode>
                <c:ptCount val="1"/>
                <c:pt idx="0">
                  <c:v>0</c:v>
                </c:pt>
              </c:numCache>
            </c:numRef>
          </c:xVal>
          <c:yVal>
            <c:numRef>
              <c:f>Bestea!$G$106</c:f>
              <c:numCache>
                <c:formatCode>0.000</c:formatCode>
                <c:ptCount val="1"/>
                <c:pt idx="0">
                  <c:v>#N/A</c:v>
                </c:pt>
              </c:numCache>
            </c:numRef>
          </c:yVal>
          <c:smooth val="0"/>
          <c:extLst>
            <c:ext xmlns:c15="http://schemas.microsoft.com/office/drawing/2012/chart" uri="{02D57815-91ED-43cb-92C2-25804820EDAC}">
              <c15:datalabelsRange>
                <c15:f>Bestea!$M$106</c15:f>
                <c15:dlblRangeCache>
                  <c:ptCount val="1"/>
                  <c:pt idx="0">
                    <c:v> ⟵ ? ⟶
P(  ) = 0.0%</c:v>
                  </c:pt>
                </c15:dlblRangeCache>
              </c15:datalabelsRange>
            </c:ext>
            <c:ext xmlns:c16="http://schemas.microsoft.com/office/drawing/2014/chart" uri="{C3380CC4-5D6E-409C-BE32-E72D297353CC}">
              <c16:uniqueId val="{00000047-EE0D-324A-9FBF-21E441F303AD}"/>
            </c:ext>
          </c:extLst>
        </c:ser>
        <c:ser>
          <c:idx val="16"/>
          <c:order val="15"/>
          <c:tx>
            <c:strRef>
              <c:f>Bestea!$D$107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EE0D-324A-9FBF-21E441F303AD}"/>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Bestea!$F$107</c:f>
              <c:numCache>
                <c:formatCode>0.000</c:formatCode>
                <c:ptCount val="1"/>
                <c:pt idx="0">
                  <c:v>0</c:v>
                </c:pt>
              </c:numCache>
            </c:numRef>
          </c:xVal>
          <c:yVal>
            <c:numRef>
              <c:f>Bestea!$G$107</c:f>
              <c:numCache>
                <c:formatCode>0.000</c:formatCode>
                <c:ptCount val="1"/>
                <c:pt idx="0">
                  <c:v>#N/A</c:v>
                </c:pt>
              </c:numCache>
            </c:numRef>
          </c:yVal>
          <c:smooth val="0"/>
          <c:extLst>
            <c:ext xmlns:c15="http://schemas.microsoft.com/office/drawing/2012/chart" uri="{02D57815-91ED-43cb-92C2-25804820EDAC}">
              <c15:datalabelsRange>
                <c15:f>Bestea!$M$107</c15:f>
                <c15:dlblRangeCache>
                  <c:ptCount val="1"/>
                  <c:pt idx="0">
                    <c:v> ⟵ ? ⟶
P(  ) = 0.0%</c:v>
                  </c:pt>
                </c15:dlblRangeCache>
              </c15:datalabelsRange>
            </c:ext>
            <c:ext xmlns:c16="http://schemas.microsoft.com/office/drawing/2014/chart" uri="{C3380CC4-5D6E-409C-BE32-E72D297353CC}">
              <c16:uniqueId val="{00000049-EE0D-324A-9FBF-21E441F303AD}"/>
            </c:ext>
          </c:extLst>
        </c:ser>
        <c:ser>
          <c:idx val="7"/>
          <c:order val="16"/>
          <c:tx>
            <c:strRef>
              <c:f>Bestea!$D$111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EE0D-324A-9FBF-21E441F303A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Bestea!$F$111</c:f>
              <c:numCache>
                <c:formatCode>0.000</c:formatCode>
                <c:ptCount val="1"/>
                <c:pt idx="0">
                  <c:v>0</c:v>
                </c:pt>
              </c:numCache>
            </c:numRef>
          </c:xVal>
          <c:yVal>
            <c:numRef>
              <c:f>Bestea!$G$111</c:f>
              <c:numCache>
                <c:formatCode>0.000</c:formatCode>
                <c:ptCount val="1"/>
                <c:pt idx="0">
                  <c:v>#N/A</c:v>
                </c:pt>
              </c:numCache>
            </c:numRef>
          </c:yVal>
          <c:smooth val="0"/>
          <c:extLst>
            <c:ext xmlns:c15="http://schemas.microsoft.com/office/drawing/2012/chart" uri="{02D57815-91ED-43cb-92C2-25804820EDAC}">
              <c15:datalabelsRange>
                <c15:f>Bestea!$M$111</c15:f>
                <c15:dlblRangeCache>
                  <c:ptCount val="1"/>
                  <c:pt idx="0">
                    <c:v>Bestea x̅ ⟵ ? ⟶
P(  )</c:v>
                  </c:pt>
                </c15:dlblRangeCache>
              </c15:datalabelsRange>
            </c:ext>
            <c:ext xmlns:c16="http://schemas.microsoft.com/office/drawing/2014/chart" uri="{C3380CC4-5D6E-409C-BE32-E72D297353CC}">
              <c16:uniqueId val="{0000004B-EE0D-324A-9FBF-21E441F303AD}"/>
            </c:ext>
          </c:extLst>
        </c:ser>
        <c:ser>
          <c:idx val="18"/>
          <c:order val="17"/>
          <c:tx>
            <c:v>xbars</c:v>
          </c:tx>
          <c:spPr>
            <a:ln>
              <a:noFill/>
            </a:ln>
          </c:spPr>
          <c:marker>
            <c:symbol val="none"/>
          </c:marker>
          <c:dLbls>
            <c:dLbl>
              <c:idx val="0"/>
              <c:tx>
                <c:rich>
                  <a:bodyPr/>
                  <a:lstStyle/>
                  <a:p>
                    <a:fld id="{6E74DFB6-7576-A74A-8DED-61F3F49504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EE0D-324A-9FBF-21E441F303AD}"/>
                </c:ext>
              </c:extLst>
            </c:dLbl>
            <c:dLbl>
              <c:idx val="1"/>
              <c:tx>
                <c:rich>
                  <a:bodyPr/>
                  <a:lstStyle/>
                  <a:p>
                    <a:fld id="{86DF768A-83FB-9445-BFA2-C069682BEF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EE0D-324A-9FBF-21E441F303AD}"/>
                </c:ext>
              </c:extLst>
            </c:dLbl>
            <c:dLbl>
              <c:idx val="2"/>
              <c:tx>
                <c:rich>
                  <a:bodyPr/>
                  <a:lstStyle/>
                  <a:p>
                    <a:fld id="{5EB7A8B8-1DC2-5941-A550-33F2E17F35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EE0D-324A-9FBF-21E441F303AD}"/>
                </c:ext>
              </c:extLst>
            </c:dLbl>
            <c:dLbl>
              <c:idx val="3"/>
              <c:tx>
                <c:rich>
                  <a:bodyPr/>
                  <a:lstStyle/>
                  <a:p>
                    <a:fld id="{13021189-9C31-2141-AD9F-06897903E6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EE0D-324A-9FBF-21E441F303AD}"/>
                </c:ext>
              </c:extLst>
            </c:dLbl>
            <c:dLbl>
              <c:idx val="4"/>
              <c:tx>
                <c:rich>
                  <a:bodyPr/>
                  <a:lstStyle/>
                  <a:p>
                    <a:fld id="{F31CFA6B-DDC1-9F43-A6EC-5CEC72B5A2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EE0D-324A-9FBF-21E441F303AD}"/>
                </c:ext>
              </c:extLst>
            </c:dLbl>
            <c:dLbl>
              <c:idx val="5"/>
              <c:tx>
                <c:rich>
                  <a:bodyPr/>
                  <a:lstStyle/>
                  <a:p>
                    <a:fld id="{768A4EE1-B9C6-D94D-851A-BFC14F8853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EE0D-324A-9FBF-21E441F303AD}"/>
                </c:ext>
              </c:extLst>
            </c:dLbl>
            <c:dLbl>
              <c:idx val="6"/>
              <c:tx>
                <c:rich>
                  <a:bodyPr/>
                  <a:lstStyle/>
                  <a:p>
                    <a:fld id="{F7153B38-2ADF-674F-B551-EE24CAF02D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EE0D-324A-9FBF-21E441F303AD}"/>
                </c:ext>
              </c:extLst>
            </c:dLbl>
            <c:dLbl>
              <c:idx val="7"/>
              <c:tx>
                <c:rich>
                  <a:bodyPr/>
                  <a:lstStyle/>
                  <a:p>
                    <a:fld id="{813C9EE2-B182-FB4D-AD7E-7008715AB8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EE0D-324A-9FBF-21E441F303AD}"/>
                </c:ext>
              </c:extLst>
            </c:dLbl>
            <c:dLbl>
              <c:idx val="8"/>
              <c:tx>
                <c:rich>
                  <a:bodyPr/>
                  <a:lstStyle/>
                  <a:p>
                    <a:fld id="{35007653-CDE5-0241-9A6E-0C6645025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EE0D-324A-9FBF-21E441F303AD}"/>
                </c:ext>
              </c:extLst>
            </c:dLbl>
            <c:dLbl>
              <c:idx val="9"/>
              <c:tx>
                <c:rich>
                  <a:bodyPr/>
                  <a:lstStyle/>
                  <a:p>
                    <a:fld id="{26376762-2647-9744-82D3-72D5C314D1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EE0D-324A-9FBF-21E441F303AD}"/>
                </c:ext>
              </c:extLst>
            </c:dLbl>
            <c:dLbl>
              <c:idx val="10"/>
              <c:tx>
                <c:rich>
                  <a:bodyPr/>
                  <a:lstStyle/>
                  <a:p>
                    <a:fld id="{030DEC0C-A764-E44A-9799-78D4F4A1F0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EE0D-324A-9FBF-21E441F303AD}"/>
                </c:ext>
              </c:extLst>
            </c:dLbl>
            <c:dLbl>
              <c:idx val="11"/>
              <c:tx>
                <c:rich>
                  <a:bodyPr/>
                  <a:lstStyle/>
                  <a:p>
                    <a:fld id="{6BF40618-A2B6-4B43-8EB6-A70A8DD0B1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EE0D-324A-9FBF-21E441F303AD}"/>
                </c:ext>
              </c:extLst>
            </c:dLbl>
            <c:dLbl>
              <c:idx val="12"/>
              <c:tx>
                <c:rich>
                  <a:bodyPr/>
                  <a:lstStyle/>
                  <a:p>
                    <a:fld id="{A92A00AF-8D31-D643-9855-A72E09604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EE0D-324A-9FBF-21E441F303AD}"/>
                </c:ext>
              </c:extLst>
            </c:dLbl>
            <c:dLbl>
              <c:idx val="13"/>
              <c:tx>
                <c:rich>
                  <a:bodyPr/>
                  <a:lstStyle/>
                  <a:p>
                    <a:fld id="{381481F2-5900-BC42-8876-2B6BCD81A5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EE0D-324A-9FBF-21E441F303AD}"/>
                </c:ext>
              </c:extLst>
            </c:dLbl>
            <c:dLbl>
              <c:idx val="14"/>
              <c:tx>
                <c:rich>
                  <a:bodyPr/>
                  <a:lstStyle/>
                  <a:p>
                    <a:fld id="{24B58FDF-6983-764F-9531-1BDF700793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EE0D-324A-9FBF-21E441F303AD}"/>
                </c:ext>
              </c:extLst>
            </c:dLbl>
            <c:dLbl>
              <c:idx val="15"/>
              <c:tx>
                <c:rich>
                  <a:bodyPr/>
                  <a:lstStyle/>
                  <a:p>
                    <a:fld id="{7BE8FAB0-5F3A-D046-9C4E-B276C71544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EE0D-324A-9FBF-21E441F303AD}"/>
                </c:ext>
              </c:extLst>
            </c:dLbl>
            <c:dLbl>
              <c:idx val="16"/>
              <c:tx>
                <c:rich>
                  <a:bodyPr/>
                  <a:lstStyle/>
                  <a:p>
                    <a:fld id="{20D8DE48-5625-CD42-B47C-2AF86970D5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EE0D-324A-9FBF-21E441F303AD}"/>
                </c:ext>
              </c:extLst>
            </c:dLbl>
            <c:dLbl>
              <c:idx val="17"/>
              <c:tx>
                <c:rich>
                  <a:bodyPr/>
                  <a:lstStyle/>
                  <a:p>
                    <a:fld id="{8D817C41-0A4E-AC4B-93FF-B5C6200B94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EE0D-324A-9FBF-21E441F303AD}"/>
                </c:ext>
              </c:extLst>
            </c:dLbl>
            <c:dLbl>
              <c:idx val="18"/>
              <c:tx>
                <c:rich>
                  <a:bodyPr/>
                  <a:lstStyle/>
                  <a:p>
                    <a:fld id="{01AEB09B-3087-5D4D-9FB8-6B677A92CF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EE0D-324A-9FBF-21E441F303AD}"/>
                </c:ext>
              </c:extLst>
            </c:dLbl>
            <c:dLbl>
              <c:idx val="19"/>
              <c:tx>
                <c:rich>
                  <a:bodyPr/>
                  <a:lstStyle/>
                  <a:p>
                    <a:fld id="{2E4AC7D5-7534-754B-A53B-4B2B52F0D1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EE0D-324A-9FBF-21E441F303AD}"/>
                </c:ext>
              </c:extLst>
            </c:dLbl>
            <c:dLbl>
              <c:idx val="20"/>
              <c:tx>
                <c:rich>
                  <a:bodyPr/>
                  <a:lstStyle/>
                  <a:p>
                    <a:fld id="{2FF5E418-98E2-3D47-8DF2-583796C7CA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EE0D-324A-9FBF-21E441F303AD}"/>
                </c:ext>
              </c:extLst>
            </c:dLbl>
            <c:dLbl>
              <c:idx val="21"/>
              <c:tx>
                <c:rich>
                  <a:bodyPr/>
                  <a:lstStyle/>
                  <a:p>
                    <a:fld id="{3C8F2589-65D2-884A-83F9-050916C261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EE0D-324A-9FBF-21E441F303AD}"/>
                </c:ext>
              </c:extLst>
            </c:dLbl>
            <c:dLbl>
              <c:idx val="22"/>
              <c:tx>
                <c:rich>
                  <a:bodyPr/>
                  <a:lstStyle/>
                  <a:p>
                    <a:fld id="{7463B460-AB2C-8E41-9C69-D179504E4A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EE0D-324A-9FBF-21E441F303AD}"/>
                </c:ext>
              </c:extLst>
            </c:dLbl>
            <c:dLbl>
              <c:idx val="23"/>
              <c:tx>
                <c:rich>
                  <a:bodyPr/>
                  <a:lstStyle/>
                  <a:p>
                    <a:fld id="{19EE243C-DB81-014E-B42D-5F5EC9AC32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EE0D-324A-9FBF-21E441F303AD}"/>
                </c:ext>
              </c:extLst>
            </c:dLbl>
            <c:dLbl>
              <c:idx val="24"/>
              <c:tx>
                <c:rich>
                  <a:bodyPr/>
                  <a:lstStyle/>
                  <a:p>
                    <a:fld id="{1755EAE5-349D-0846-9B66-86185AEA80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EE0D-324A-9FBF-21E441F303AD}"/>
                </c:ext>
              </c:extLst>
            </c:dLbl>
            <c:dLbl>
              <c:idx val="25"/>
              <c:tx>
                <c:rich>
                  <a:bodyPr/>
                  <a:lstStyle/>
                  <a:p>
                    <a:fld id="{21E314A6-30A4-B847-8027-8B69D99991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EE0D-324A-9FBF-21E441F303AD}"/>
                </c:ext>
              </c:extLst>
            </c:dLbl>
            <c:dLbl>
              <c:idx val="26"/>
              <c:tx>
                <c:rich>
                  <a:bodyPr/>
                  <a:lstStyle/>
                  <a:p>
                    <a:fld id="{9DD81737-E7E9-0448-A111-1D34F4E2D9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EE0D-324A-9FBF-21E441F303AD}"/>
                </c:ext>
              </c:extLst>
            </c:dLbl>
            <c:dLbl>
              <c:idx val="27"/>
              <c:tx>
                <c:rich>
                  <a:bodyPr/>
                  <a:lstStyle/>
                  <a:p>
                    <a:fld id="{84EC3E13-029D-1C40-94E6-A38AE81B60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EE0D-324A-9FBF-21E441F303AD}"/>
                </c:ext>
              </c:extLst>
            </c:dLbl>
            <c:dLbl>
              <c:idx val="28"/>
              <c:tx>
                <c:rich>
                  <a:bodyPr/>
                  <a:lstStyle/>
                  <a:p>
                    <a:fld id="{85323D97-B798-5248-82E6-DAFBCAAD50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EE0D-324A-9FBF-21E441F303AD}"/>
                </c:ext>
              </c:extLst>
            </c:dLbl>
            <c:dLbl>
              <c:idx val="29"/>
              <c:tx>
                <c:rich>
                  <a:bodyPr/>
                  <a:lstStyle/>
                  <a:p>
                    <a:fld id="{7EFE6862-5198-904F-A418-9475ECF4B8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EE0D-324A-9FBF-21E441F303AD}"/>
                </c:ext>
              </c:extLst>
            </c:dLbl>
            <c:dLbl>
              <c:idx val="30"/>
              <c:tx>
                <c:rich>
                  <a:bodyPr/>
                  <a:lstStyle/>
                  <a:p>
                    <a:fld id="{C8954150-A61D-3445-9F00-05ADD7DBC7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EE0D-324A-9FBF-21E441F303AD}"/>
                </c:ext>
              </c:extLst>
            </c:dLbl>
            <c:dLbl>
              <c:idx val="31"/>
              <c:tx>
                <c:rich>
                  <a:bodyPr/>
                  <a:lstStyle/>
                  <a:p>
                    <a:fld id="{9D55120B-1747-0746-ACD6-2AFFBB5DE2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EE0D-324A-9FBF-21E441F303AD}"/>
                </c:ext>
              </c:extLst>
            </c:dLbl>
            <c:dLbl>
              <c:idx val="32"/>
              <c:tx>
                <c:rich>
                  <a:bodyPr/>
                  <a:lstStyle/>
                  <a:p>
                    <a:fld id="{29A5A475-DE40-524B-9FDF-06ECE55F3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EE0D-324A-9FBF-21E441F303AD}"/>
                </c:ext>
              </c:extLst>
            </c:dLbl>
            <c:dLbl>
              <c:idx val="33"/>
              <c:tx>
                <c:rich>
                  <a:bodyPr/>
                  <a:lstStyle/>
                  <a:p>
                    <a:fld id="{49B9AFED-2D8D-F54B-B5F7-2CBE61E866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EE0D-324A-9FBF-21E441F303AD}"/>
                </c:ext>
              </c:extLst>
            </c:dLbl>
            <c:dLbl>
              <c:idx val="34"/>
              <c:tx>
                <c:rich>
                  <a:bodyPr/>
                  <a:lstStyle/>
                  <a:p>
                    <a:fld id="{DB240277-DE0A-3242-9001-E4BCC158A9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EE0D-324A-9FBF-21E441F303AD}"/>
                </c:ext>
              </c:extLst>
            </c:dLbl>
            <c:dLbl>
              <c:idx val="35"/>
              <c:tx>
                <c:rich>
                  <a:bodyPr/>
                  <a:lstStyle/>
                  <a:p>
                    <a:fld id="{F75ADA22-2FEF-2948-8496-0512876B6E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EE0D-324A-9FBF-21E441F303AD}"/>
                </c:ext>
              </c:extLst>
            </c:dLbl>
            <c:dLbl>
              <c:idx val="36"/>
              <c:tx>
                <c:rich>
                  <a:bodyPr/>
                  <a:lstStyle/>
                  <a:p>
                    <a:fld id="{46B559A7-38B0-224C-9EED-5E1272D362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EE0D-324A-9FBF-21E441F303AD}"/>
                </c:ext>
              </c:extLst>
            </c:dLbl>
            <c:dLbl>
              <c:idx val="37"/>
              <c:tx>
                <c:rich>
                  <a:bodyPr/>
                  <a:lstStyle/>
                  <a:p>
                    <a:fld id="{7A3FF2AD-D2D0-1844-8F70-EA5827762F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EE0D-324A-9FBF-21E441F303AD}"/>
                </c:ext>
              </c:extLst>
            </c:dLbl>
            <c:dLbl>
              <c:idx val="38"/>
              <c:tx>
                <c:rich>
                  <a:bodyPr/>
                  <a:lstStyle/>
                  <a:p>
                    <a:fld id="{BB6C444A-0215-F64D-85D5-E724E51259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EE0D-324A-9FBF-21E441F303AD}"/>
                </c:ext>
              </c:extLst>
            </c:dLbl>
            <c:dLbl>
              <c:idx val="39"/>
              <c:tx>
                <c:rich>
                  <a:bodyPr/>
                  <a:lstStyle/>
                  <a:p>
                    <a:fld id="{1577681E-7D88-3F40-97B5-2EFDA4D34E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EE0D-324A-9FBF-21E441F303AD}"/>
                </c:ext>
              </c:extLst>
            </c:dLbl>
            <c:dLbl>
              <c:idx val="40"/>
              <c:tx>
                <c:rich>
                  <a:bodyPr/>
                  <a:lstStyle/>
                  <a:p>
                    <a:fld id="{52430686-3D81-CC45-8CDC-0EDE312D93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EE0D-324A-9FBF-21E441F303AD}"/>
                </c:ext>
              </c:extLst>
            </c:dLbl>
            <c:dLbl>
              <c:idx val="41"/>
              <c:tx>
                <c:rich>
                  <a:bodyPr/>
                  <a:lstStyle/>
                  <a:p>
                    <a:fld id="{C6454133-9072-F644-BCC4-9244E2B28F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EE0D-324A-9FBF-21E441F303AD}"/>
                </c:ext>
              </c:extLst>
            </c:dLbl>
            <c:dLbl>
              <c:idx val="42"/>
              <c:tx>
                <c:rich>
                  <a:bodyPr/>
                  <a:lstStyle/>
                  <a:p>
                    <a:fld id="{F05B6FF7-FDC4-094E-BD30-0A2DA48B91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EE0D-324A-9FBF-21E441F303AD}"/>
                </c:ext>
              </c:extLst>
            </c:dLbl>
            <c:dLbl>
              <c:idx val="43"/>
              <c:tx>
                <c:rich>
                  <a:bodyPr/>
                  <a:lstStyle/>
                  <a:p>
                    <a:fld id="{6D566ED0-9444-3645-BA2E-8E1370F8BD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EE0D-324A-9FBF-21E441F303AD}"/>
                </c:ext>
              </c:extLst>
            </c:dLbl>
            <c:dLbl>
              <c:idx val="44"/>
              <c:tx>
                <c:rich>
                  <a:bodyPr/>
                  <a:lstStyle/>
                  <a:p>
                    <a:fld id="{6208D4DF-E747-5244-9CDF-6C1397B8C6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EE0D-324A-9FBF-21E441F303AD}"/>
                </c:ext>
              </c:extLst>
            </c:dLbl>
            <c:dLbl>
              <c:idx val="45"/>
              <c:tx>
                <c:rich>
                  <a:bodyPr/>
                  <a:lstStyle/>
                  <a:p>
                    <a:fld id="{859EAD6B-4817-CA46-A34D-DABF7018D5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EE0D-324A-9FBF-21E441F303AD}"/>
                </c:ext>
              </c:extLst>
            </c:dLbl>
            <c:dLbl>
              <c:idx val="46"/>
              <c:tx>
                <c:rich>
                  <a:bodyPr/>
                  <a:lstStyle/>
                  <a:p>
                    <a:fld id="{719E25E0-07A8-C343-8E36-1DE2808838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EE0D-324A-9FBF-21E441F303AD}"/>
                </c:ext>
              </c:extLst>
            </c:dLbl>
            <c:dLbl>
              <c:idx val="47"/>
              <c:tx>
                <c:rich>
                  <a:bodyPr/>
                  <a:lstStyle/>
                  <a:p>
                    <a:fld id="{6B16C66B-53EE-DD4A-9E6E-75862CBB43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EE0D-324A-9FBF-21E441F303AD}"/>
                </c:ext>
              </c:extLst>
            </c:dLbl>
            <c:dLbl>
              <c:idx val="48"/>
              <c:tx>
                <c:rich>
                  <a:bodyPr/>
                  <a:lstStyle/>
                  <a:p>
                    <a:fld id="{6443102D-3399-634C-A1D0-37E4376AED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EE0D-324A-9FBF-21E441F303AD}"/>
                </c:ext>
              </c:extLst>
            </c:dLbl>
            <c:dLbl>
              <c:idx val="49"/>
              <c:tx>
                <c:rich>
                  <a:bodyPr/>
                  <a:lstStyle/>
                  <a:p>
                    <a:fld id="{11EF919A-FE92-6146-B3F3-C2DA07AA12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EE0D-324A-9FBF-21E441F303AD}"/>
                </c:ext>
              </c:extLst>
            </c:dLbl>
            <c:dLbl>
              <c:idx val="50"/>
              <c:tx>
                <c:rich>
                  <a:bodyPr/>
                  <a:lstStyle/>
                  <a:p>
                    <a:fld id="{310E0DC2-27F0-004A-A2D0-6F0AF1D513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EE0D-324A-9FBF-21E441F303AD}"/>
                </c:ext>
              </c:extLst>
            </c:dLbl>
            <c:dLbl>
              <c:idx val="51"/>
              <c:tx>
                <c:rich>
                  <a:bodyPr/>
                  <a:lstStyle/>
                  <a:p>
                    <a:fld id="{AC9D2904-C6A3-EA41-9D5F-0166BBB215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EE0D-324A-9FBF-21E441F303AD}"/>
                </c:ext>
              </c:extLst>
            </c:dLbl>
            <c:dLbl>
              <c:idx val="52"/>
              <c:tx>
                <c:rich>
                  <a:bodyPr/>
                  <a:lstStyle/>
                  <a:p>
                    <a:fld id="{DC47E58B-C4AD-E345-BB2B-8939EAD592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EE0D-324A-9FBF-21E441F303AD}"/>
                </c:ext>
              </c:extLst>
            </c:dLbl>
            <c:dLbl>
              <c:idx val="53"/>
              <c:tx>
                <c:rich>
                  <a:bodyPr/>
                  <a:lstStyle/>
                  <a:p>
                    <a:fld id="{DD692A43-1613-204C-97DF-A9CE874497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EE0D-324A-9FBF-21E441F303AD}"/>
                </c:ext>
              </c:extLst>
            </c:dLbl>
            <c:dLbl>
              <c:idx val="54"/>
              <c:tx>
                <c:rich>
                  <a:bodyPr/>
                  <a:lstStyle/>
                  <a:p>
                    <a:fld id="{32F5DB35-C9C7-1744-949E-B7BA21F4DE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EE0D-324A-9FBF-21E441F303AD}"/>
                </c:ext>
              </c:extLst>
            </c:dLbl>
            <c:dLbl>
              <c:idx val="55"/>
              <c:tx>
                <c:rich>
                  <a:bodyPr/>
                  <a:lstStyle/>
                  <a:p>
                    <a:fld id="{0F46DD43-5E2E-8647-B01C-FE50BA0949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EE0D-324A-9FBF-21E441F303AD}"/>
                </c:ext>
              </c:extLst>
            </c:dLbl>
            <c:dLbl>
              <c:idx val="56"/>
              <c:tx>
                <c:rich>
                  <a:bodyPr/>
                  <a:lstStyle/>
                  <a:p>
                    <a:fld id="{A5615122-4E3D-DD42-826B-05B7AE5952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EE0D-324A-9FBF-21E441F303AD}"/>
                </c:ext>
              </c:extLst>
            </c:dLbl>
            <c:dLbl>
              <c:idx val="57"/>
              <c:tx>
                <c:rich>
                  <a:bodyPr/>
                  <a:lstStyle/>
                  <a:p>
                    <a:fld id="{0D2DA6F0-0AF9-CE4A-8422-E4731833F7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EE0D-324A-9FBF-21E441F303AD}"/>
                </c:ext>
              </c:extLst>
            </c:dLbl>
            <c:dLbl>
              <c:idx val="58"/>
              <c:tx>
                <c:rich>
                  <a:bodyPr/>
                  <a:lstStyle/>
                  <a:p>
                    <a:fld id="{ECAFF2C1-3A8A-C246-8505-EDE0A8E403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EE0D-324A-9FBF-21E441F303AD}"/>
                </c:ext>
              </c:extLst>
            </c:dLbl>
            <c:dLbl>
              <c:idx val="59"/>
              <c:tx>
                <c:rich>
                  <a:bodyPr/>
                  <a:lstStyle/>
                  <a:p>
                    <a:fld id="{F6A2FE64-559D-E948-A842-C2D8D1D48A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EE0D-324A-9FBF-21E441F303AD}"/>
                </c:ext>
              </c:extLst>
            </c:dLbl>
            <c:dLbl>
              <c:idx val="60"/>
              <c:tx>
                <c:rich>
                  <a:bodyPr/>
                  <a:lstStyle/>
                  <a:p>
                    <a:fld id="{7459B0C9-C45F-244D-B3CC-5824F74AD5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EE0D-324A-9FBF-21E441F303AD}"/>
                </c:ext>
              </c:extLst>
            </c:dLbl>
            <c:dLbl>
              <c:idx val="61"/>
              <c:tx>
                <c:rich>
                  <a:bodyPr/>
                  <a:lstStyle/>
                  <a:p>
                    <a:fld id="{807C2373-AF9E-6542-B159-B38FBFF8E5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EE0D-324A-9FBF-21E441F303AD}"/>
                </c:ext>
              </c:extLst>
            </c:dLbl>
            <c:dLbl>
              <c:idx val="62"/>
              <c:tx>
                <c:rich>
                  <a:bodyPr/>
                  <a:lstStyle/>
                  <a:p>
                    <a:fld id="{406ED647-FC16-2349-9955-75269BB2D4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EE0D-324A-9FBF-21E441F303AD}"/>
                </c:ext>
              </c:extLst>
            </c:dLbl>
            <c:dLbl>
              <c:idx val="63"/>
              <c:tx>
                <c:rich>
                  <a:bodyPr/>
                  <a:lstStyle/>
                  <a:p>
                    <a:fld id="{E35E80F6-C63F-604A-86AB-1C1167DF1B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EE0D-324A-9FBF-21E441F303AD}"/>
                </c:ext>
              </c:extLst>
            </c:dLbl>
            <c:dLbl>
              <c:idx val="64"/>
              <c:tx>
                <c:rich>
                  <a:bodyPr/>
                  <a:lstStyle/>
                  <a:p>
                    <a:fld id="{8022B2D2-3767-3A42-97C5-88A3454664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EE0D-324A-9FBF-21E441F303AD}"/>
                </c:ext>
              </c:extLst>
            </c:dLbl>
            <c:dLbl>
              <c:idx val="65"/>
              <c:tx>
                <c:rich>
                  <a:bodyPr/>
                  <a:lstStyle/>
                  <a:p>
                    <a:fld id="{3FB08736-2A3E-9448-A07D-D844A64327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EE0D-324A-9FBF-21E441F303AD}"/>
                </c:ext>
              </c:extLst>
            </c:dLbl>
            <c:dLbl>
              <c:idx val="66"/>
              <c:tx>
                <c:rich>
                  <a:bodyPr/>
                  <a:lstStyle/>
                  <a:p>
                    <a:fld id="{091E021A-FF9E-A146-9D48-447D4CFCD4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EE0D-324A-9FBF-21E441F303AD}"/>
                </c:ext>
              </c:extLst>
            </c:dLbl>
            <c:dLbl>
              <c:idx val="67"/>
              <c:tx>
                <c:rich>
                  <a:bodyPr/>
                  <a:lstStyle/>
                  <a:p>
                    <a:fld id="{0E8B7D3E-4252-EA43-8B57-D36FC77C82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EE0D-324A-9FBF-21E441F303AD}"/>
                </c:ext>
              </c:extLst>
            </c:dLbl>
            <c:dLbl>
              <c:idx val="68"/>
              <c:tx>
                <c:rich>
                  <a:bodyPr/>
                  <a:lstStyle/>
                  <a:p>
                    <a:fld id="{C6B15904-E4AF-954F-B7F1-67F054C4EA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EE0D-324A-9FBF-21E441F303AD}"/>
                </c:ext>
              </c:extLst>
            </c:dLbl>
            <c:dLbl>
              <c:idx val="69"/>
              <c:tx>
                <c:rich>
                  <a:bodyPr/>
                  <a:lstStyle/>
                  <a:p>
                    <a:fld id="{24251A8A-293D-4447-B4A4-CB79645E6A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EE0D-324A-9FBF-21E441F303AD}"/>
                </c:ext>
              </c:extLst>
            </c:dLbl>
            <c:dLbl>
              <c:idx val="70"/>
              <c:tx>
                <c:rich>
                  <a:bodyPr/>
                  <a:lstStyle/>
                  <a:p>
                    <a:fld id="{0B6C6BE7-F781-5541-959A-A64117320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EE0D-324A-9FBF-21E441F303AD}"/>
                </c:ext>
              </c:extLst>
            </c:dLbl>
            <c:dLbl>
              <c:idx val="71"/>
              <c:tx>
                <c:rich>
                  <a:bodyPr/>
                  <a:lstStyle/>
                  <a:p>
                    <a:fld id="{5E9A8EF0-3742-7441-B36D-6A3255C64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EE0D-324A-9FBF-21E441F303AD}"/>
                </c:ext>
              </c:extLst>
            </c:dLbl>
            <c:dLbl>
              <c:idx val="72"/>
              <c:tx>
                <c:rich>
                  <a:bodyPr/>
                  <a:lstStyle/>
                  <a:p>
                    <a:fld id="{36C4FD25-FCB5-8143-95B3-260ADE887D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EE0D-324A-9FBF-21E441F303AD}"/>
                </c:ext>
              </c:extLst>
            </c:dLbl>
            <c:dLbl>
              <c:idx val="73"/>
              <c:tx>
                <c:rich>
                  <a:bodyPr/>
                  <a:lstStyle/>
                  <a:p>
                    <a:fld id="{4B33FEF7-BCCA-B648-A1D0-DB178DAA9A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EE0D-324A-9FBF-21E441F303AD}"/>
                </c:ext>
              </c:extLst>
            </c:dLbl>
            <c:dLbl>
              <c:idx val="74"/>
              <c:tx>
                <c:rich>
                  <a:bodyPr/>
                  <a:lstStyle/>
                  <a:p>
                    <a:fld id="{F3A1A69E-C100-EF4A-906E-254AF4E8E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EE0D-324A-9FBF-21E441F303AD}"/>
                </c:ext>
              </c:extLst>
            </c:dLbl>
            <c:dLbl>
              <c:idx val="75"/>
              <c:tx>
                <c:rich>
                  <a:bodyPr/>
                  <a:lstStyle/>
                  <a:p>
                    <a:fld id="{8DE7C94F-8808-6F42-915A-22A207FA30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EE0D-324A-9FBF-21E441F303AD}"/>
                </c:ext>
              </c:extLst>
            </c:dLbl>
            <c:dLbl>
              <c:idx val="76"/>
              <c:tx>
                <c:rich>
                  <a:bodyPr/>
                  <a:lstStyle/>
                  <a:p>
                    <a:fld id="{377F093E-38DC-EE4D-947F-DDE243EC28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EE0D-324A-9FBF-21E441F303AD}"/>
                </c:ext>
              </c:extLst>
            </c:dLbl>
            <c:dLbl>
              <c:idx val="77"/>
              <c:tx>
                <c:rich>
                  <a:bodyPr/>
                  <a:lstStyle/>
                  <a:p>
                    <a:fld id="{2797038F-D85B-5A47-A90F-BD3AAB48AC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EE0D-324A-9FBF-21E441F303AD}"/>
                </c:ext>
              </c:extLst>
            </c:dLbl>
            <c:dLbl>
              <c:idx val="78"/>
              <c:tx>
                <c:rich>
                  <a:bodyPr/>
                  <a:lstStyle/>
                  <a:p>
                    <a:fld id="{133A62C9-BB14-874F-A50B-A5A04C67EC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EE0D-324A-9FBF-21E441F303AD}"/>
                </c:ext>
              </c:extLst>
            </c:dLbl>
            <c:dLbl>
              <c:idx val="79"/>
              <c:tx>
                <c:rich>
                  <a:bodyPr/>
                  <a:lstStyle/>
                  <a:p>
                    <a:fld id="{6889E6F1-8BFB-4E4C-92E0-59E6C0526E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EE0D-324A-9FBF-21E441F303AD}"/>
                </c:ext>
              </c:extLst>
            </c:dLbl>
            <c:dLbl>
              <c:idx val="80"/>
              <c:tx>
                <c:rich>
                  <a:bodyPr/>
                  <a:lstStyle/>
                  <a:p>
                    <a:fld id="{48434F42-140C-8B4F-9540-781D6BEF8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EE0D-324A-9FBF-21E441F303AD}"/>
                </c:ext>
              </c:extLst>
            </c:dLbl>
            <c:dLbl>
              <c:idx val="81"/>
              <c:tx>
                <c:rich>
                  <a:bodyPr/>
                  <a:lstStyle/>
                  <a:p>
                    <a:fld id="{8A8EDCD0-9794-DE4C-B33A-4B6E5152F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EE0D-324A-9FBF-21E441F303AD}"/>
                </c:ext>
              </c:extLst>
            </c:dLbl>
            <c:dLbl>
              <c:idx val="82"/>
              <c:tx>
                <c:rich>
                  <a:bodyPr/>
                  <a:lstStyle/>
                  <a:p>
                    <a:fld id="{99704D52-D42D-194D-96AB-7CECB32EE5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EE0D-324A-9FBF-21E441F303AD}"/>
                </c:ext>
              </c:extLst>
            </c:dLbl>
            <c:dLbl>
              <c:idx val="83"/>
              <c:tx>
                <c:rich>
                  <a:bodyPr/>
                  <a:lstStyle/>
                  <a:p>
                    <a:fld id="{6D92AA06-651E-AD42-9A54-89727C2C1F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EE0D-324A-9FBF-21E441F303AD}"/>
                </c:ext>
              </c:extLst>
            </c:dLbl>
            <c:dLbl>
              <c:idx val="84"/>
              <c:tx>
                <c:rich>
                  <a:bodyPr/>
                  <a:lstStyle/>
                  <a:p>
                    <a:fld id="{3A01EF05-4B7F-D24C-BAB8-114E17BCEE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EE0D-324A-9FBF-21E441F303AD}"/>
                </c:ext>
              </c:extLst>
            </c:dLbl>
            <c:dLbl>
              <c:idx val="85"/>
              <c:tx>
                <c:rich>
                  <a:bodyPr/>
                  <a:lstStyle/>
                  <a:p>
                    <a:fld id="{9DDD14EC-69E2-8142-B232-3B4568D79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EE0D-324A-9FBF-21E441F303AD}"/>
                </c:ext>
              </c:extLst>
            </c:dLbl>
            <c:dLbl>
              <c:idx val="86"/>
              <c:tx>
                <c:rich>
                  <a:bodyPr/>
                  <a:lstStyle/>
                  <a:p>
                    <a:fld id="{E12C7E2B-3C6F-E043-8301-B24408AF6A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EE0D-324A-9FBF-21E441F303AD}"/>
                </c:ext>
              </c:extLst>
            </c:dLbl>
            <c:dLbl>
              <c:idx val="87"/>
              <c:tx>
                <c:rich>
                  <a:bodyPr/>
                  <a:lstStyle/>
                  <a:p>
                    <a:fld id="{F7F957BF-14F1-F043-AAC3-9F8F95105A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EE0D-324A-9FBF-21E441F303AD}"/>
                </c:ext>
              </c:extLst>
            </c:dLbl>
            <c:dLbl>
              <c:idx val="88"/>
              <c:tx>
                <c:rich>
                  <a:bodyPr/>
                  <a:lstStyle/>
                  <a:p>
                    <a:fld id="{4EC9B66F-3A7C-BF48-A3F5-844F375D3D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EE0D-324A-9FBF-21E441F303AD}"/>
                </c:ext>
              </c:extLst>
            </c:dLbl>
            <c:dLbl>
              <c:idx val="89"/>
              <c:tx>
                <c:rich>
                  <a:bodyPr/>
                  <a:lstStyle/>
                  <a:p>
                    <a:fld id="{18D3F9CE-88B3-2844-8536-11425347A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EE0D-324A-9FBF-21E441F303AD}"/>
                </c:ext>
              </c:extLst>
            </c:dLbl>
            <c:dLbl>
              <c:idx val="90"/>
              <c:tx>
                <c:rich>
                  <a:bodyPr/>
                  <a:lstStyle/>
                  <a:p>
                    <a:fld id="{3A69C7A1-7F52-0E4B-881C-DF5AB288D5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EE0D-324A-9FBF-21E441F303AD}"/>
                </c:ext>
              </c:extLst>
            </c:dLbl>
            <c:dLbl>
              <c:idx val="91"/>
              <c:tx>
                <c:rich>
                  <a:bodyPr/>
                  <a:lstStyle/>
                  <a:p>
                    <a:fld id="{5E138175-AE1A-B543-97EB-66FCBD493A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EE0D-324A-9FBF-21E441F303AD}"/>
                </c:ext>
              </c:extLst>
            </c:dLbl>
            <c:dLbl>
              <c:idx val="92"/>
              <c:tx>
                <c:rich>
                  <a:bodyPr/>
                  <a:lstStyle/>
                  <a:p>
                    <a:fld id="{B1EABCCD-4A68-EE4C-BD9A-B246E083EC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EE0D-324A-9FBF-21E441F303AD}"/>
                </c:ext>
              </c:extLst>
            </c:dLbl>
            <c:dLbl>
              <c:idx val="93"/>
              <c:tx>
                <c:rich>
                  <a:bodyPr/>
                  <a:lstStyle/>
                  <a:p>
                    <a:fld id="{A8FFA32E-0393-324B-BF05-FA288F817F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EE0D-324A-9FBF-21E441F303AD}"/>
                </c:ext>
              </c:extLst>
            </c:dLbl>
            <c:dLbl>
              <c:idx val="94"/>
              <c:tx>
                <c:rich>
                  <a:bodyPr/>
                  <a:lstStyle/>
                  <a:p>
                    <a:fld id="{1A042ABF-0DDE-AA48-BBB4-2E163048CF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EE0D-324A-9FBF-21E441F303AD}"/>
                </c:ext>
              </c:extLst>
            </c:dLbl>
            <c:dLbl>
              <c:idx val="95"/>
              <c:tx>
                <c:rich>
                  <a:bodyPr/>
                  <a:lstStyle/>
                  <a:p>
                    <a:fld id="{EE1B9AFE-78AA-6640-9569-A314986BDE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EE0D-324A-9FBF-21E441F303AD}"/>
                </c:ext>
              </c:extLst>
            </c:dLbl>
            <c:dLbl>
              <c:idx val="96"/>
              <c:tx>
                <c:rich>
                  <a:bodyPr/>
                  <a:lstStyle/>
                  <a:p>
                    <a:fld id="{AAF46767-D243-3F42-9AB0-8CFA87FA92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EE0D-324A-9FBF-21E441F303AD}"/>
                </c:ext>
              </c:extLst>
            </c:dLbl>
            <c:dLbl>
              <c:idx val="97"/>
              <c:tx>
                <c:rich>
                  <a:bodyPr/>
                  <a:lstStyle/>
                  <a:p>
                    <a:fld id="{93BF1604-A091-E943-B402-3B9B10FE8F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EE0D-324A-9FBF-21E441F303AD}"/>
                </c:ext>
              </c:extLst>
            </c:dLbl>
            <c:dLbl>
              <c:idx val="98"/>
              <c:tx>
                <c:rich>
                  <a:bodyPr/>
                  <a:lstStyle/>
                  <a:p>
                    <a:fld id="{87C0F949-7EA7-F843-8FAC-B7F507263B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EE0D-324A-9FBF-21E441F303AD}"/>
                </c:ext>
              </c:extLst>
            </c:dLbl>
            <c:dLbl>
              <c:idx val="99"/>
              <c:tx>
                <c:rich>
                  <a:bodyPr/>
                  <a:lstStyle/>
                  <a:p>
                    <a:fld id="{F136F472-640B-0049-A85F-DE0C6701C4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EE0D-324A-9FBF-21E441F303AD}"/>
                </c:ext>
              </c:extLst>
            </c:dLbl>
            <c:dLbl>
              <c:idx val="100"/>
              <c:tx>
                <c:rich>
                  <a:bodyPr/>
                  <a:lstStyle/>
                  <a:p>
                    <a:fld id="{F17E6CF2-48C4-DE4D-8AAA-38FB292555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EE0D-324A-9FBF-21E441F303AD}"/>
                </c:ext>
              </c:extLst>
            </c:dLbl>
            <c:dLbl>
              <c:idx val="101"/>
              <c:tx>
                <c:rich>
                  <a:bodyPr/>
                  <a:lstStyle/>
                  <a:p>
                    <a:fld id="{E0B87283-4D68-774E-93E2-C7CF9EFC37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EE0D-324A-9FBF-21E441F303AD}"/>
                </c:ext>
              </c:extLst>
            </c:dLbl>
            <c:dLbl>
              <c:idx val="102"/>
              <c:tx>
                <c:rich>
                  <a:bodyPr/>
                  <a:lstStyle/>
                  <a:p>
                    <a:fld id="{35A9E36F-27B9-0E42-AAB2-AF52145C28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EE0D-324A-9FBF-21E441F303AD}"/>
                </c:ext>
              </c:extLst>
            </c:dLbl>
            <c:dLbl>
              <c:idx val="103"/>
              <c:tx>
                <c:rich>
                  <a:bodyPr/>
                  <a:lstStyle/>
                  <a:p>
                    <a:fld id="{0A5410FA-43DA-6B4E-A888-358D33D07E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EE0D-324A-9FBF-21E441F303AD}"/>
                </c:ext>
              </c:extLst>
            </c:dLbl>
            <c:dLbl>
              <c:idx val="104"/>
              <c:tx>
                <c:rich>
                  <a:bodyPr/>
                  <a:lstStyle/>
                  <a:p>
                    <a:fld id="{57E7D46F-C14F-CE4F-BFE2-A1DFA4AA6B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EE0D-324A-9FBF-21E441F303AD}"/>
                </c:ext>
              </c:extLst>
            </c:dLbl>
            <c:dLbl>
              <c:idx val="105"/>
              <c:tx>
                <c:rich>
                  <a:bodyPr/>
                  <a:lstStyle/>
                  <a:p>
                    <a:fld id="{0F6B38B7-F147-154A-89CC-CD2C89425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EE0D-324A-9FBF-21E441F303AD}"/>
                </c:ext>
              </c:extLst>
            </c:dLbl>
            <c:dLbl>
              <c:idx val="106"/>
              <c:tx>
                <c:rich>
                  <a:bodyPr/>
                  <a:lstStyle/>
                  <a:p>
                    <a:fld id="{98596B9D-2A95-7245-934D-4553312965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EE0D-324A-9FBF-21E441F303AD}"/>
                </c:ext>
              </c:extLst>
            </c:dLbl>
            <c:dLbl>
              <c:idx val="107"/>
              <c:tx>
                <c:rich>
                  <a:bodyPr/>
                  <a:lstStyle/>
                  <a:p>
                    <a:fld id="{CC9CB2DC-E126-214C-8E5A-1DA1E77BD8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EE0D-324A-9FBF-21E441F303AD}"/>
                </c:ext>
              </c:extLst>
            </c:dLbl>
            <c:dLbl>
              <c:idx val="108"/>
              <c:tx>
                <c:rich>
                  <a:bodyPr/>
                  <a:lstStyle/>
                  <a:p>
                    <a:fld id="{F65D26CE-7559-B143-BDEA-762D353C67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EE0D-324A-9FBF-21E441F303AD}"/>
                </c:ext>
              </c:extLst>
            </c:dLbl>
            <c:dLbl>
              <c:idx val="109"/>
              <c:tx>
                <c:rich>
                  <a:bodyPr/>
                  <a:lstStyle/>
                  <a:p>
                    <a:fld id="{0E9C31F7-E2AE-2D44-AA5F-7DC928EE7B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EE0D-324A-9FBF-21E441F303AD}"/>
                </c:ext>
              </c:extLst>
            </c:dLbl>
            <c:dLbl>
              <c:idx val="110"/>
              <c:tx>
                <c:rich>
                  <a:bodyPr/>
                  <a:lstStyle/>
                  <a:p>
                    <a:fld id="{A9E416BA-1C99-5D4C-9426-10A0F7B962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EE0D-324A-9FBF-21E441F303AD}"/>
                </c:ext>
              </c:extLst>
            </c:dLbl>
            <c:dLbl>
              <c:idx val="111"/>
              <c:tx>
                <c:rich>
                  <a:bodyPr/>
                  <a:lstStyle/>
                  <a:p>
                    <a:fld id="{38E7C22E-90EC-0D4B-975F-A4D2B37B41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EE0D-324A-9FBF-21E441F303AD}"/>
                </c:ext>
              </c:extLst>
            </c:dLbl>
            <c:dLbl>
              <c:idx val="112"/>
              <c:tx>
                <c:rich>
                  <a:bodyPr/>
                  <a:lstStyle/>
                  <a:p>
                    <a:fld id="{348E02B9-4C11-6141-AE66-4D41D74C87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EE0D-324A-9FBF-21E441F303AD}"/>
                </c:ext>
              </c:extLst>
            </c:dLbl>
            <c:dLbl>
              <c:idx val="113"/>
              <c:tx>
                <c:rich>
                  <a:bodyPr/>
                  <a:lstStyle/>
                  <a:p>
                    <a:fld id="{A7BD29D9-AE11-704C-9CDA-CDF8E3800D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EE0D-324A-9FBF-21E441F303AD}"/>
                </c:ext>
              </c:extLst>
            </c:dLbl>
            <c:dLbl>
              <c:idx val="114"/>
              <c:tx>
                <c:rich>
                  <a:bodyPr/>
                  <a:lstStyle/>
                  <a:p>
                    <a:fld id="{C0F22FAE-29AF-404F-8845-2CC2156431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EE0D-324A-9FBF-21E441F303AD}"/>
                </c:ext>
              </c:extLst>
            </c:dLbl>
            <c:dLbl>
              <c:idx val="115"/>
              <c:tx>
                <c:rich>
                  <a:bodyPr/>
                  <a:lstStyle/>
                  <a:p>
                    <a:fld id="{EE0C3496-584E-124E-9B88-E684912F27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EE0D-324A-9FBF-21E441F303AD}"/>
                </c:ext>
              </c:extLst>
            </c:dLbl>
            <c:dLbl>
              <c:idx val="116"/>
              <c:tx>
                <c:rich>
                  <a:bodyPr/>
                  <a:lstStyle/>
                  <a:p>
                    <a:fld id="{F00F280E-DE96-5D46-A901-57BB61B6B1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EE0D-324A-9FBF-21E441F303AD}"/>
                </c:ext>
              </c:extLst>
            </c:dLbl>
            <c:dLbl>
              <c:idx val="117"/>
              <c:tx>
                <c:rich>
                  <a:bodyPr/>
                  <a:lstStyle/>
                  <a:p>
                    <a:fld id="{9D161127-2CE0-9D49-B4FE-9578249426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EE0D-324A-9FBF-21E441F303AD}"/>
                </c:ext>
              </c:extLst>
            </c:dLbl>
            <c:dLbl>
              <c:idx val="118"/>
              <c:tx>
                <c:rich>
                  <a:bodyPr/>
                  <a:lstStyle/>
                  <a:p>
                    <a:fld id="{0673C5F7-63F2-644A-AB46-ACD18BFF30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EE0D-324A-9FBF-21E441F303AD}"/>
                </c:ext>
              </c:extLst>
            </c:dLbl>
            <c:dLbl>
              <c:idx val="119"/>
              <c:tx>
                <c:rich>
                  <a:bodyPr/>
                  <a:lstStyle/>
                  <a:p>
                    <a:fld id="{95718940-6B07-F54B-A5A8-4603C141BB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EE0D-324A-9FBF-21E441F303AD}"/>
                </c:ext>
              </c:extLst>
            </c:dLbl>
            <c:dLbl>
              <c:idx val="120"/>
              <c:tx>
                <c:rich>
                  <a:bodyPr/>
                  <a:lstStyle/>
                  <a:p>
                    <a:fld id="{1ADDAFA3-0541-C04D-AFD4-A4A07C776C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EE0D-324A-9FBF-21E441F303AD}"/>
                </c:ext>
              </c:extLst>
            </c:dLbl>
            <c:dLbl>
              <c:idx val="121"/>
              <c:tx>
                <c:rich>
                  <a:bodyPr/>
                  <a:lstStyle/>
                  <a:p>
                    <a:fld id="{1E7243B6-E2D8-3948-96C8-A0A90E410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EE0D-324A-9FBF-21E441F303AD}"/>
                </c:ext>
              </c:extLst>
            </c:dLbl>
            <c:dLbl>
              <c:idx val="122"/>
              <c:tx>
                <c:rich>
                  <a:bodyPr/>
                  <a:lstStyle/>
                  <a:p>
                    <a:fld id="{A0D0817A-3C8A-5046-BE63-791F814613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EE0D-324A-9FBF-21E441F303AD}"/>
                </c:ext>
              </c:extLst>
            </c:dLbl>
            <c:dLbl>
              <c:idx val="123"/>
              <c:tx>
                <c:rich>
                  <a:bodyPr/>
                  <a:lstStyle/>
                  <a:p>
                    <a:fld id="{B11A5DAB-CEBB-5145-9AAD-CFD700EE9F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EE0D-324A-9FBF-21E441F303AD}"/>
                </c:ext>
              </c:extLst>
            </c:dLbl>
            <c:dLbl>
              <c:idx val="124"/>
              <c:tx>
                <c:rich>
                  <a:bodyPr/>
                  <a:lstStyle/>
                  <a:p>
                    <a:fld id="{61C9DBB2-5C3A-2A45-ADC7-DD4B90C1E6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EE0D-324A-9FBF-21E441F303AD}"/>
                </c:ext>
              </c:extLst>
            </c:dLbl>
            <c:dLbl>
              <c:idx val="125"/>
              <c:tx>
                <c:rich>
                  <a:bodyPr/>
                  <a:lstStyle/>
                  <a:p>
                    <a:fld id="{ACF73C43-73A2-9A47-8AA3-BAC34858BC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EE0D-324A-9FBF-21E441F303AD}"/>
                </c:ext>
              </c:extLst>
            </c:dLbl>
            <c:dLbl>
              <c:idx val="126"/>
              <c:tx>
                <c:rich>
                  <a:bodyPr/>
                  <a:lstStyle/>
                  <a:p>
                    <a:fld id="{EB5A7800-E454-A649-BB85-FC98B401A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EE0D-324A-9FBF-21E441F303AD}"/>
                </c:ext>
              </c:extLst>
            </c:dLbl>
            <c:dLbl>
              <c:idx val="127"/>
              <c:tx>
                <c:rich>
                  <a:bodyPr/>
                  <a:lstStyle/>
                  <a:p>
                    <a:fld id="{54CB945D-D865-B046-920C-4955085950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EE0D-324A-9FBF-21E441F303AD}"/>
                </c:ext>
              </c:extLst>
            </c:dLbl>
            <c:dLbl>
              <c:idx val="128"/>
              <c:tx>
                <c:rich>
                  <a:bodyPr/>
                  <a:lstStyle/>
                  <a:p>
                    <a:fld id="{297B55C2-7C59-5B45-923D-DBDA3F9B28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EE0D-324A-9FBF-21E441F303AD}"/>
                </c:ext>
              </c:extLst>
            </c:dLbl>
            <c:dLbl>
              <c:idx val="129"/>
              <c:tx>
                <c:rich>
                  <a:bodyPr/>
                  <a:lstStyle/>
                  <a:p>
                    <a:fld id="{4661D35E-D539-2445-9D24-D0ADA7430D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EE0D-324A-9FBF-21E441F303AD}"/>
                </c:ext>
              </c:extLst>
            </c:dLbl>
            <c:dLbl>
              <c:idx val="130"/>
              <c:tx>
                <c:rich>
                  <a:bodyPr/>
                  <a:lstStyle/>
                  <a:p>
                    <a:fld id="{0984B4F1-FF11-B642-9D8E-3C810B7E1C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EE0D-324A-9FBF-21E441F303AD}"/>
                </c:ext>
              </c:extLst>
            </c:dLbl>
            <c:dLbl>
              <c:idx val="131"/>
              <c:tx>
                <c:rich>
                  <a:bodyPr/>
                  <a:lstStyle/>
                  <a:p>
                    <a:fld id="{A07909B0-0F9A-F647-A5DF-B75661B21F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EE0D-324A-9FBF-21E441F303AD}"/>
                </c:ext>
              </c:extLst>
            </c:dLbl>
            <c:dLbl>
              <c:idx val="132"/>
              <c:tx>
                <c:rich>
                  <a:bodyPr/>
                  <a:lstStyle/>
                  <a:p>
                    <a:fld id="{CADDC37B-C06E-BF4A-BB58-B507A4EF70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EE0D-324A-9FBF-21E441F303AD}"/>
                </c:ext>
              </c:extLst>
            </c:dLbl>
            <c:dLbl>
              <c:idx val="133"/>
              <c:tx>
                <c:rich>
                  <a:bodyPr/>
                  <a:lstStyle/>
                  <a:p>
                    <a:fld id="{1E4F98C2-A45D-8946-9A83-C0EAD5B44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EE0D-324A-9FBF-21E441F303AD}"/>
                </c:ext>
              </c:extLst>
            </c:dLbl>
            <c:dLbl>
              <c:idx val="134"/>
              <c:tx>
                <c:rich>
                  <a:bodyPr/>
                  <a:lstStyle/>
                  <a:p>
                    <a:fld id="{1616D55B-A6AA-9549-A09E-D48177FE8D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EE0D-324A-9FBF-21E441F303AD}"/>
                </c:ext>
              </c:extLst>
            </c:dLbl>
            <c:dLbl>
              <c:idx val="135"/>
              <c:tx>
                <c:rich>
                  <a:bodyPr/>
                  <a:lstStyle/>
                  <a:p>
                    <a:fld id="{6AF2426F-031B-9741-AD41-072F96BFCE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EE0D-324A-9FBF-21E441F303AD}"/>
                </c:ext>
              </c:extLst>
            </c:dLbl>
            <c:dLbl>
              <c:idx val="136"/>
              <c:tx>
                <c:rich>
                  <a:bodyPr/>
                  <a:lstStyle/>
                  <a:p>
                    <a:fld id="{602723F3-8279-1D43-A7B7-DACF69E921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EE0D-324A-9FBF-21E441F303AD}"/>
                </c:ext>
              </c:extLst>
            </c:dLbl>
            <c:dLbl>
              <c:idx val="137"/>
              <c:tx>
                <c:rich>
                  <a:bodyPr/>
                  <a:lstStyle/>
                  <a:p>
                    <a:fld id="{50FB2DA5-4B04-0943-9966-C0FD1B3954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EE0D-324A-9FBF-21E441F303AD}"/>
                </c:ext>
              </c:extLst>
            </c:dLbl>
            <c:dLbl>
              <c:idx val="138"/>
              <c:tx>
                <c:rich>
                  <a:bodyPr/>
                  <a:lstStyle/>
                  <a:p>
                    <a:fld id="{E5735D2E-5962-D547-9E70-E37A6EC8E1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EE0D-324A-9FBF-21E441F303AD}"/>
                </c:ext>
              </c:extLst>
            </c:dLbl>
            <c:dLbl>
              <c:idx val="139"/>
              <c:tx>
                <c:rich>
                  <a:bodyPr/>
                  <a:lstStyle/>
                  <a:p>
                    <a:fld id="{EE7840A5-5EEE-9E4A-8E22-A1B7255DD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EE0D-324A-9FBF-21E441F303AD}"/>
                </c:ext>
              </c:extLst>
            </c:dLbl>
            <c:dLbl>
              <c:idx val="140"/>
              <c:tx>
                <c:rich>
                  <a:bodyPr/>
                  <a:lstStyle/>
                  <a:p>
                    <a:fld id="{7A52856A-3377-5446-BAF0-1FEB9C65F5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EE0D-324A-9FBF-21E441F303AD}"/>
                </c:ext>
              </c:extLst>
            </c:dLbl>
            <c:dLbl>
              <c:idx val="141"/>
              <c:tx>
                <c:rich>
                  <a:bodyPr/>
                  <a:lstStyle/>
                  <a:p>
                    <a:fld id="{82D180D9-2B00-2D49-8743-8DD9EC97D8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EE0D-324A-9FBF-21E441F303AD}"/>
                </c:ext>
              </c:extLst>
            </c:dLbl>
            <c:dLbl>
              <c:idx val="142"/>
              <c:tx>
                <c:rich>
                  <a:bodyPr/>
                  <a:lstStyle/>
                  <a:p>
                    <a:fld id="{6B016F43-A526-9847-A814-1C6EA1CCE5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EE0D-324A-9FBF-21E441F303AD}"/>
                </c:ext>
              </c:extLst>
            </c:dLbl>
            <c:dLbl>
              <c:idx val="143"/>
              <c:tx>
                <c:rich>
                  <a:bodyPr/>
                  <a:lstStyle/>
                  <a:p>
                    <a:fld id="{01F1160B-5B9E-904F-AABF-1A8C124712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EE0D-324A-9FBF-21E441F303AD}"/>
                </c:ext>
              </c:extLst>
            </c:dLbl>
            <c:dLbl>
              <c:idx val="144"/>
              <c:tx>
                <c:rich>
                  <a:bodyPr/>
                  <a:lstStyle/>
                  <a:p>
                    <a:fld id="{E87FA62F-49AB-9440-AFB0-08936F5C0A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EE0D-324A-9FBF-21E441F303AD}"/>
                </c:ext>
              </c:extLst>
            </c:dLbl>
            <c:dLbl>
              <c:idx val="145"/>
              <c:tx>
                <c:rich>
                  <a:bodyPr/>
                  <a:lstStyle/>
                  <a:p>
                    <a:fld id="{6BCB6F91-D595-A94F-A41C-68C9EF89C3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EE0D-324A-9FBF-21E441F303AD}"/>
                </c:ext>
              </c:extLst>
            </c:dLbl>
            <c:dLbl>
              <c:idx val="146"/>
              <c:tx>
                <c:rich>
                  <a:bodyPr/>
                  <a:lstStyle/>
                  <a:p>
                    <a:fld id="{1ACF294E-BEBC-7F4B-A960-DB4916DC12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EE0D-324A-9FBF-21E441F303AD}"/>
                </c:ext>
              </c:extLst>
            </c:dLbl>
            <c:dLbl>
              <c:idx val="147"/>
              <c:tx>
                <c:rich>
                  <a:bodyPr/>
                  <a:lstStyle/>
                  <a:p>
                    <a:fld id="{FA6AD398-F8EC-244E-B2A6-4DE61A77B3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EE0D-324A-9FBF-21E441F303AD}"/>
                </c:ext>
              </c:extLst>
            </c:dLbl>
            <c:dLbl>
              <c:idx val="148"/>
              <c:tx>
                <c:rich>
                  <a:bodyPr/>
                  <a:lstStyle/>
                  <a:p>
                    <a:fld id="{55C2DD2F-0F8B-564E-A64A-039F2287CC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EE0D-324A-9FBF-21E441F303AD}"/>
                </c:ext>
              </c:extLst>
            </c:dLbl>
            <c:dLbl>
              <c:idx val="149"/>
              <c:tx>
                <c:rich>
                  <a:bodyPr/>
                  <a:lstStyle/>
                  <a:p>
                    <a:fld id="{128D53A0-8D1C-994A-B034-7CAF920B12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EE0D-324A-9FBF-21E441F303AD}"/>
                </c:ext>
              </c:extLst>
            </c:dLbl>
            <c:dLbl>
              <c:idx val="150"/>
              <c:tx>
                <c:rich>
                  <a:bodyPr/>
                  <a:lstStyle/>
                  <a:p>
                    <a:fld id="{3C131D1B-847D-1345-BE45-BA9852BF55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EE0D-324A-9FBF-21E441F303AD}"/>
                </c:ext>
              </c:extLst>
            </c:dLbl>
            <c:dLbl>
              <c:idx val="151"/>
              <c:tx>
                <c:rich>
                  <a:bodyPr/>
                  <a:lstStyle/>
                  <a:p>
                    <a:fld id="{A76B1F35-BD1A-CD4B-9141-1C1346A70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EE0D-324A-9FBF-21E441F303AD}"/>
                </c:ext>
              </c:extLst>
            </c:dLbl>
            <c:dLbl>
              <c:idx val="152"/>
              <c:tx>
                <c:rich>
                  <a:bodyPr/>
                  <a:lstStyle/>
                  <a:p>
                    <a:fld id="{778FA047-37E6-594E-B8FC-461202AA88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EE0D-324A-9FBF-21E441F303AD}"/>
                </c:ext>
              </c:extLst>
            </c:dLbl>
            <c:dLbl>
              <c:idx val="153"/>
              <c:tx>
                <c:rich>
                  <a:bodyPr/>
                  <a:lstStyle/>
                  <a:p>
                    <a:fld id="{99DE75C9-846C-5A4D-953C-A1D06BF90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EE0D-324A-9FBF-21E441F303AD}"/>
                </c:ext>
              </c:extLst>
            </c:dLbl>
            <c:dLbl>
              <c:idx val="154"/>
              <c:tx>
                <c:rich>
                  <a:bodyPr/>
                  <a:lstStyle/>
                  <a:p>
                    <a:fld id="{35D87F47-FCCF-7249-A2A7-82AD4B4775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EE0D-324A-9FBF-21E441F303AD}"/>
                </c:ext>
              </c:extLst>
            </c:dLbl>
            <c:dLbl>
              <c:idx val="155"/>
              <c:tx>
                <c:rich>
                  <a:bodyPr/>
                  <a:lstStyle/>
                  <a:p>
                    <a:fld id="{9F787677-5532-E647-A6B7-B263A7BE2A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EE0D-324A-9FBF-21E441F303AD}"/>
                </c:ext>
              </c:extLst>
            </c:dLbl>
            <c:dLbl>
              <c:idx val="156"/>
              <c:tx>
                <c:rich>
                  <a:bodyPr/>
                  <a:lstStyle/>
                  <a:p>
                    <a:fld id="{90AFDC39-9ADE-4C46-B91F-33B3583855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EE0D-324A-9FBF-21E441F303AD}"/>
                </c:ext>
              </c:extLst>
            </c:dLbl>
            <c:dLbl>
              <c:idx val="157"/>
              <c:tx>
                <c:rich>
                  <a:bodyPr/>
                  <a:lstStyle/>
                  <a:p>
                    <a:fld id="{ADD4394A-992B-BF49-9EDA-9DC5892B58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EE0D-324A-9FBF-21E441F303AD}"/>
                </c:ext>
              </c:extLst>
            </c:dLbl>
            <c:dLbl>
              <c:idx val="158"/>
              <c:tx>
                <c:rich>
                  <a:bodyPr/>
                  <a:lstStyle/>
                  <a:p>
                    <a:fld id="{B6DCCD20-7B47-8D44-8DCD-A8F65F15DF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EE0D-324A-9FBF-21E441F303AD}"/>
                </c:ext>
              </c:extLst>
            </c:dLbl>
            <c:dLbl>
              <c:idx val="159"/>
              <c:tx>
                <c:rich>
                  <a:bodyPr/>
                  <a:lstStyle/>
                  <a:p>
                    <a:fld id="{0286ADE1-32F0-BB49-B86C-760F76AE5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EE0D-324A-9FBF-21E441F303AD}"/>
                </c:ext>
              </c:extLst>
            </c:dLbl>
            <c:dLbl>
              <c:idx val="160"/>
              <c:tx>
                <c:rich>
                  <a:bodyPr/>
                  <a:lstStyle/>
                  <a:p>
                    <a:fld id="{3571B7C9-9966-7542-8005-DB2EBCF8DC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EE0D-324A-9FBF-21E441F303AD}"/>
                </c:ext>
              </c:extLst>
            </c:dLbl>
            <c:dLbl>
              <c:idx val="161"/>
              <c:tx>
                <c:rich>
                  <a:bodyPr/>
                  <a:lstStyle/>
                  <a:p>
                    <a:fld id="{4D6606CB-928F-D740-BEFA-BA07855827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EE0D-324A-9FBF-21E441F303AD}"/>
                </c:ext>
              </c:extLst>
            </c:dLbl>
            <c:dLbl>
              <c:idx val="162"/>
              <c:tx>
                <c:rich>
                  <a:bodyPr/>
                  <a:lstStyle/>
                  <a:p>
                    <a:fld id="{E8805A74-03DB-FD49-BD96-E105A710FA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EE0D-324A-9FBF-21E441F303AD}"/>
                </c:ext>
              </c:extLst>
            </c:dLbl>
            <c:dLbl>
              <c:idx val="163"/>
              <c:tx>
                <c:rich>
                  <a:bodyPr/>
                  <a:lstStyle/>
                  <a:p>
                    <a:fld id="{B7AD8901-6EF9-924A-BA5C-897ECB7C87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EE0D-324A-9FBF-21E441F303AD}"/>
                </c:ext>
              </c:extLst>
            </c:dLbl>
            <c:dLbl>
              <c:idx val="164"/>
              <c:tx>
                <c:rich>
                  <a:bodyPr/>
                  <a:lstStyle/>
                  <a:p>
                    <a:fld id="{72F2BD77-7D9C-5C4B-B2E1-C9D90CC58C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EE0D-324A-9FBF-21E441F303AD}"/>
                </c:ext>
              </c:extLst>
            </c:dLbl>
            <c:dLbl>
              <c:idx val="165"/>
              <c:tx>
                <c:rich>
                  <a:bodyPr/>
                  <a:lstStyle/>
                  <a:p>
                    <a:fld id="{DEC1C739-82C5-7B45-9FDA-159FF3E1A4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EE0D-324A-9FBF-21E441F303AD}"/>
                </c:ext>
              </c:extLst>
            </c:dLbl>
            <c:dLbl>
              <c:idx val="166"/>
              <c:tx>
                <c:rich>
                  <a:bodyPr/>
                  <a:lstStyle/>
                  <a:p>
                    <a:fld id="{0335DA1C-42DA-FC45-B5F1-FDA9F42087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EE0D-324A-9FBF-21E441F303AD}"/>
                </c:ext>
              </c:extLst>
            </c:dLbl>
            <c:dLbl>
              <c:idx val="167"/>
              <c:tx>
                <c:rich>
                  <a:bodyPr/>
                  <a:lstStyle/>
                  <a:p>
                    <a:fld id="{D8066B7F-74D4-2144-80B3-9C16E73BBD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EE0D-324A-9FBF-21E441F303AD}"/>
                </c:ext>
              </c:extLst>
            </c:dLbl>
            <c:dLbl>
              <c:idx val="168"/>
              <c:tx>
                <c:rich>
                  <a:bodyPr/>
                  <a:lstStyle/>
                  <a:p>
                    <a:fld id="{52743534-2268-B84E-A613-7F73AF77C2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EE0D-324A-9FBF-21E441F303AD}"/>
                </c:ext>
              </c:extLst>
            </c:dLbl>
            <c:dLbl>
              <c:idx val="169"/>
              <c:tx>
                <c:rich>
                  <a:bodyPr/>
                  <a:lstStyle/>
                  <a:p>
                    <a:fld id="{9AB02748-2A3C-6D44-A878-86860A6559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EE0D-324A-9FBF-21E441F303AD}"/>
                </c:ext>
              </c:extLst>
            </c:dLbl>
            <c:dLbl>
              <c:idx val="170"/>
              <c:tx>
                <c:rich>
                  <a:bodyPr/>
                  <a:lstStyle/>
                  <a:p>
                    <a:fld id="{481F3EA8-5A44-E74E-A5FA-AC079B20C9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EE0D-324A-9FBF-21E441F303AD}"/>
                </c:ext>
              </c:extLst>
            </c:dLbl>
            <c:dLbl>
              <c:idx val="171"/>
              <c:tx>
                <c:rich>
                  <a:bodyPr/>
                  <a:lstStyle/>
                  <a:p>
                    <a:fld id="{965D999E-071B-B041-8F7F-C087EFA007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EE0D-324A-9FBF-21E441F303AD}"/>
                </c:ext>
              </c:extLst>
            </c:dLbl>
            <c:dLbl>
              <c:idx val="172"/>
              <c:tx>
                <c:rich>
                  <a:bodyPr/>
                  <a:lstStyle/>
                  <a:p>
                    <a:fld id="{FF82B189-B9C2-9A41-9056-87EE203036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EE0D-324A-9FBF-21E441F303AD}"/>
                </c:ext>
              </c:extLst>
            </c:dLbl>
            <c:dLbl>
              <c:idx val="173"/>
              <c:tx>
                <c:rich>
                  <a:bodyPr/>
                  <a:lstStyle/>
                  <a:p>
                    <a:fld id="{5F094835-37B4-A44D-975C-6D91AC5DA5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EE0D-324A-9FBF-21E441F303AD}"/>
                </c:ext>
              </c:extLst>
            </c:dLbl>
            <c:dLbl>
              <c:idx val="174"/>
              <c:tx>
                <c:rich>
                  <a:bodyPr/>
                  <a:lstStyle/>
                  <a:p>
                    <a:fld id="{F3EF3920-690D-694A-8F7F-98C1F8738B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EE0D-324A-9FBF-21E441F303AD}"/>
                </c:ext>
              </c:extLst>
            </c:dLbl>
            <c:dLbl>
              <c:idx val="175"/>
              <c:tx>
                <c:rich>
                  <a:bodyPr/>
                  <a:lstStyle/>
                  <a:p>
                    <a:fld id="{F7681218-8D27-2949-9F16-B832D84D12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EE0D-324A-9FBF-21E441F303AD}"/>
                </c:ext>
              </c:extLst>
            </c:dLbl>
            <c:dLbl>
              <c:idx val="176"/>
              <c:tx>
                <c:rich>
                  <a:bodyPr/>
                  <a:lstStyle/>
                  <a:p>
                    <a:fld id="{7CD46F55-6EB8-D241-A9D8-DC361BBA26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EE0D-324A-9FBF-21E441F303AD}"/>
                </c:ext>
              </c:extLst>
            </c:dLbl>
            <c:dLbl>
              <c:idx val="177"/>
              <c:tx>
                <c:rich>
                  <a:bodyPr/>
                  <a:lstStyle/>
                  <a:p>
                    <a:fld id="{C5607F68-7B65-9943-A586-7978D14A31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EE0D-324A-9FBF-21E441F303AD}"/>
                </c:ext>
              </c:extLst>
            </c:dLbl>
            <c:dLbl>
              <c:idx val="178"/>
              <c:tx>
                <c:rich>
                  <a:bodyPr/>
                  <a:lstStyle/>
                  <a:p>
                    <a:fld id="{957072DC-9872-DC4D-B2F3-F36BC4E7EA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EE0D-324A-9FBF-21E441F303AD}"/>
                </c:ext>
              </c:extLst>
            </c:dLbl>
            <c:dLbl>
              <c:idx val="179"/>
              <c:tx>
                <c:rich>
                  <a:bodyPr/>
                  <a:lstStyle/>
                  <a:p>
                    <a:fld id="{87A0358D-6EF4-E047-BB19-48E3211F63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EE0D-324A-9FBF-21E441F303AD}"/>
                </c:ext>
              </c:extLst>
            </c:dLbl>
            <c:dLbl>
              <c:idx val="180"/>
              <c:tx>
                <c:rich>
                  <a:bodyPr/>
                  <a:lstStyle/>
                  <a:p>
                    <a:fld id="{5A05A455-E9B2-3941-B344-D34D066D22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EE0D-324A-9FBF-21E441F303AD}"/>
                </c:ext>
              </c:extLst>
            </c:dLbl>
            <c:dLbl>
              <c:idx val="181"/>
              <c:tx>
                <c:rich>
                  <a:bodyPr/>
                  <a:lstStyle/>
                  <a:p>
                    <a:fld id="{1BFD22FA-D36A-854B-BA3E-606E81CE73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EE0D-324A-9FBF-21E441F303AD}"/>
                </c:ext>
              </c:extLst>
            </c:dLbl>
            <c:dLbl>
              <c:idx val="182"/>
              <c:tx>
                <c:rich>
                  <a:bodyPr/>
                  <a:lstStyle/>
                  <a:p>
                    <a:fld id="{C5E1FD9E-228C-D84A-AAE9-D3CE358C2C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EE0D-324A-9FBF-21E441F303AD}"/>
                </c:ext>
              </c:extLst>
            </c:dLbl>
            <c:dLbl>
              <c:idx val="183"/>
              <c:tx>
                <c:rich>
                  <a:bodyPr/>
                  <a:lstStyle/>
                  <a:p>
                    <a:fld id="{CB68A279-FDDC-594F-B7BB-96614DE60F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EE0D-324A-9FBF-21E441F303AD}"/>
                </c:ext>
              </c:extLst>
            </c:dLbl>
            <c:dLbl>
              <c:idx val="184"/>
              <c:tx>
                <c:rich>
                  <a:bodyPr/>
                  <a:lstStyle/>
                  <a:p>
                    <a:fld id="{7BE748DD-17AA-3D4A-BEEA-2D140F9E4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EE0D-324A-9FBF-21E441F303AD}"/>
                </c:ext>
              </c:extLst>
            </c:dLbl>
            <c:dLbl>
              <c:idx val="185"/>
              <c:tx>
                <c:rich>
                  <a:bodyPr/>
                  <a:lstStyle/>
                  <a:p>
                    <a:fld id="{0109A8CD-35EB-584E-B3DA-EA7A69E5DD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EE0D-324A-9FBF-21E441F303AD}"/>
                </c:ext>
              </c:extLst>
            </c:dLbl>
            <c:dLbl>
              <c:idx val="186"/>
              <c:tx>
                <c:rich>
                  <a:bodyPr/>
                  <a:lstStyle/>
                  <a:p>
                    <a:fld id="{50D6A109-02A8-B54E-A44F-8A1C3AC3BF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EE0D-324A-9FBF-21E441F303AD}"/>
                </c:ext>
              </c:extLst>
            </c:dLbl>
            <c:dLbl>
              <c:idx val="187"/>
              <c:tx>
                <c:rich>
                  <a:bodyPr/>
                  <a:lstStyle/>
                  <a:p>
                    <a:fld id="{6AC9D425-512A-8C4D-82D9-1E99F70334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EE0D-324A-9FBF-21E441F303AD}"/>
                </c:ext>
              </c:extLst>
            </c:dLbl>
            <c:dLbl>
              <c:idx val="188"/>
              <c:tx>
                <c:rich>
                  <a:bodyPr/>
                  <a:lstStyle/>
                  <a:p>
                    <a:fld id="{5A4BC5C7-8A6B-EA40-A9BC-608F30553F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EE0D-324A-9FBF-21E441F303AD}"/>
                </c:ext>
              </c:extLst>
            </c:dLbl>
            <c:dLbl>
              <c:idx val="189"/>
              <c:tx>
                <c:rich>
                  <a:bodyPr/>
                  <a:lstStyle/>
                  <a:p>
                    <a:fld id="{0D50DA3A-B71D-784B-B665-F29F645387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EE0D-324A-9FBF-21E441F303AD}"/>
                </c:ext>
              </c:extLst>
            </c:dLbl>
            <c:dLbl>
              <c:idx val="190"/>
              <c:tx>
                <c:rich>
                  <a:bodyPr/>
                  <a:lstStyle/>
                  <a:p>
                    <a:fld id="{5B66EB64-E315-414D-8008-C1278CA9AF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EE0D-324A-9FBF-21E441F303AD}"/>
                </c:ext>
              </c:extLst>
            </c:dLbl>
            <c:dLbl>
              <c:idx val="191"/>
              <c:tx>
                <c:rich>
                  <a:bodyPr/>
                  <a:lstStyle/>
                  <a:p>
                    <a:fld id="{557A5177-F4B0-2A45-8841-B3BC6A825E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EE0D-324A-9FBF-21E441F303AD}"/>
                </c:ext>
              </c:extLst>
            </c:dLbl>
            <c:dLbl>
              <c:idx val="192"/>
              <c:tx>
                <c:rich>
                  <a:bodyPr/>
                  <a:lstStyle/>
                  <a:p>
                    <a:fld id="{1FF37C06-F2A3-6144-8122-618BD29E6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EE0D-324A-9FBF-21E441F303AD}"/>
                </c:ext>
              </c:extLst>
            </c:dLbl>
            <c:dLbl>
              <c:idx val="193"/>
              <c:tx>
                <c:rich>
                  <a:bodyPr/>
                  <a:lstStyle/>
                  <a:p>
                    <a:fld id="{4BB58B71-F3C4-0144-87E0-5739D0B19B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EE0D-324A-9FBF-21E441F303AD}"/>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Bestea!$AB$6:$AB$199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Bestea!$AC$6:$AC$199</c15:f>
                <c15:dlblRangeCache>
                  <c:ptCount val="194"/>
                </c15:dlblRangeCache>
              </c15:datalabelsRange>
            </c:ext>
            <c:ext xmlns:c16="http://schemas.microsoft.com/office/drawing/2014/chart" uri="{C3380CC4-5D6E-409C-BE32-E72D297353CC}">
              <c16:uniqueId val="{0000010E-EE0D-324A-9FBF-21E441F303AD}"/>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EE0D-324A-9FBF-21E441F303AD}"/>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Bestea!$F$92</c:f>
              <c:numCache>
                <c:formatCode>General</c:formatCode>
                <c:ptCount val="1"/>
                <c:pt idx="0">
                  <c:v>0</c:v>
                </c:pt>
              </c:numCache>
            </c:numRef>
          </c:xVal>
          <c:yVal>
            <c:numRef>
              <c:f>Bestea!$G$92</c:f>
              <c:numCache>
                <c:formatCode>General</c:formatCode>
                <c:ptCount val="1"/>
                <c:pt idx="0">
                  <c:v>#N/A</c:v>
                </c:pt>
              </c:numCache>
            </c:numRef>
          </c:yVal>
          <c:smooth val="0"/>
          <c:extLst>
            <c:ext xmlns:c15="http://schemas.microsoft.com/office/drawing/2012/chart" uri="{02D57815-91ED-43cb-92C2-25804820EDAC}">
              <c15:datalabelsRange>
                <c15:f>Bestea!$J$92</c15:f>
                <c15:dlblRangeCache>
                  <c:ptCount val="1"/>
                  <c:pt idx="0">
                    <c:v>SNAP!</c:v>
                  </c:pt>
                </c15:dlblRangeCache>
              </c15:datalabelsRange>
            </c:ext>
            <c:ext xmlns:c16="http://schemas.microsoft.com/office/drawing/2014/chart" uri="{C3380CC4-5D6E-409C-BE32-E72D297353CC}">
              <c16:uniqueId val="{00000110-EE0D-324A-9FBF-21E441F303AD}"/>
            </c:ext>
          </c:extLst>
        </c:ser>
        <c:ser>
          <c:idx val="17"/>
          <c:order val="19"/>
          <c:tx>
            <c:strRef>
              <c:f>Bestea!$J$76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01B0A07A-2B91-5049-9E67-6E404F9D0398}"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EE0D-324A-9FBF-21E441F303AD}"/>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Bestea!$K$77</c:f>
              <c:numCache>
                <c:formatCode>General</c:formatCode>
                <c:ptCount val="1"/>
                <c:pt idx="0">
                  <c:v>0</c:v>
                </c:pt>
              </c:numCache>
            </c:numRef>
          </c:xVal>
          <c:yVal>
            <c:numRef>
              <c:f>Bestea!$L$77</c:f>
              <c:numCache>
                <c:formatCode>General</c:formatCode>
                <c:ptCount val="1"/>
                <c:pt idx="0">
                  <c:v>0.09</c:v>
                </c:pt>
              </c:numCache>
            </c:numRef>
          </c:yVal>
          <c:smooth val="0"/>
          <c:extLst>
            <c:ext xmlns:c15="http://schemas.microsoft.com/office/drawing/2012/chart" uri="{02D57815-91ED-43cb-92C2-25804820EDAC}">
              <c15:datalabelsRange>
                <c15:f>Bestea!$M$77</c15:f>
                <c15:dlblRangeCache>
                  <c:ptCount val="1"/>
                  <c:pt idx="0">
                    <c:v>μAdvertised (μ0)</c:v>
                  </c:pt>
                </c15:dlblRangeCache>
              </c15:datalabelsRange>
            </c:ext>
            <c:ext xmlns:c16="http://schemas.microsoft.com/office/drawing/2014/chart" uri="{C3380CC4-5D6E-409C-BE32-E72D297353CC}">
              <c16:uniqueId val="{00000112-EE0D-324A-9FBF-21E441F303AD}"/>
            </c:ext>
          </c:extLst>
        </c:ser>
        <c:ser>
          <c:idx val="20"/>
          <c:order val="20"/>
          <c:tx>
            <c:strRef>
              <c:f>Bestea!$K$114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EE0D-324A-9FBF-21E441F303AD}"/>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EE0D-324A-9FBF-21E441F303AD}"/>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Bestea!$M$121:$M$122</c:f>
              <c:numCache>
                <c:formatCode>0.00</c:formatCode>
                <c:ptCount val="2"/>
                <c:pt idx="0">
                  <c:v>0</c:v>
                </c:pt>
                <c:pt idx="1">
                  <c:v>0</c:v>
                </c:pt>
              </c:numCache>
            </c:numRef>
          </c:xVal>
          <c:yVal>
            <c:numRef>
              <c:f>Bestea!$N$121:$N$122</c:f>
              <c:numCache>
                <c:formatCode>General</c:formatCode>
                <c:ptCount val="2"/>
                <c:pt idx="0">
                  <c:v>#N/A</c:v>
                </c:pt>
                <c:pt idx="1">
                  <c:v>#N/A</c:v>
                </c:pt>
              </c:numCache>
            </c:numRef>
          </c:yVal>
          <c:smooth val="0"/>
          <c:extLst>
            <c:ext xmlns:c15="http://schemas.microsoft.com/office/drawing/2012/chart" uri="{02D57815-91ED-43cb-92C2-25804820EDAC}">
              <c15:datalabelsRange>
                <c15:f>Bestea!$O$121:$O$122</c15:f>
                <c15:dlblRangeCache>
                  <c:ptCount val="2"/>
                </c15:dlblRangeCache>
              </c15:datalabelsRange>
            </c:ext>
            <c:ext xmlns:c16="http://schemas.microsoft.com/office/drawing/2014/chart" uri="{C3380CC4-5D6E-409C-BE32-E72D297353CC}">
              <c16:uniqueId val="{00000115-EE0D-324A-9FBF-21E441F303AD}"/>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'#_Bestea'!$H$77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52CD541F-0BC6-5945-9883-40E215BAF7BD}"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041D-E34F-ACD5-B62FA74D8852}"/>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'#_Bestea'!$F$83</c:f>
              <c:numCache>
                <c:formatCode>General</c:formatCode>
                <c:ptCount val="1"/>
                <c:pt idx="0">
                  <c:v>-3.5</c:v>
                </c:pt>
              </c:numCache>
            </c:numRef>
          </c:xVal>
          <c:yVal>
            <c:numRef>
              <c:f>'#_Bestea'!$G$83</c:f>
              <c:numCache>
                <c:formatCode>General</c:formatCode>
                <c:ptCount val="1"/>
                <c:pt idx="0">
                  <c:v>0.49</c:v>
                </c:pt>
              </c:numCache>
            </c:numRef>
          </c:yVal>
          <c:smooth val="0"/>
          <c:extLst>
            <c:ext xmlns:c15="http://schemas.microsoft.com/office/drawing/2012/chart" uri="{02D57815-91ED-43cb-92C2-25804820EDAC}">
              <c15:datalabelsRange>
                <c15:f>'#_Bestea'!$H$83</c15:f>
                <c15:dlblRangeCache>
                  <c:ptCount val="1"/>
                </c15:dlblRangeCache>
              </c15:datalabelsRange>
            </c:ext>
            <c:ext xmlns:c16="http://schemas.microsoft.com/office/drawing/2014/chart" uri="{C3380CC4-5D6E-409C-BE32-E72D297353CC}">
              <c16:uniqueId val="{00000001-041D-E34F-ACD5-B62FA74D8852}"/>
            </c:ext>
          </c:extLst>
        </c:ser>
        <c:ser>
          <c:idx val="14"/>
          <c:order val="1"/>
          <c:tx>
            <c:v>equationRIGHT</c:v>
          </c:tx>
          <c:marker>
            <c:symbol val="none"/>
          </c:marker>
          <c:dLbls>
            <c:dLbl>
              <c:idx val="0"/>
              <c:tx>
                <c:rich>
                  <a:bodyPr/>
                  <a:lstStyle/>
                  <a:p>
                    <a:fld id="{6D0CEE30-A65B-E246-8769-FC96139DE5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1D-E34F-ACD5-B62FA74D8852}"/>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'#_Bestea'!$J$83</c:f>
              <c:numCache>
                <c:formatCode>General</c:formatCode>
                <c:ptCount val="1"/>
                <c:pt idx="0">
                  <c:v>3.5</c:v>
                </c:pt>
              </c:numCache>
            </c:numRef>
          </c:xVal>
          <c:yVal>
            <c:numRef>
              <c:f>'#_Bestea'!$K$83</c:f>
              <c:numCache>
                <c:formatCode>General</c:formatCode>
                <c:ptCount val="1"/>
                <c:pt idx="0">
                  <c:v>0.49</c:v>
                </c:pt>
              </c:numCache>
            </c:numRef>
          </c:yVal>
          <c:smooth val="0"/>
          <c:extLst>
            <c:ext xmlns:c15="http://schemas.microsoft.com/office/drawing/2012/chart" uri="{02D57815-91ED-43cb-92C2-25804820EDAC}">
              <c15:datalabelsRange>
                <c15:f>'#_Bestea'!$L$83</c15:f>
                <c15:dlblRangeCache>
                  <c:ptCount val="1"/>
                </c15:dlblRangeCache>
              </c15:datalabelsRange>
            </c:ext>
            <c:ext xmlns:c16="http://schemas.microsoft.com/office/drawing/2014/chart" uri="{C3380CC4-5D6E-409C-BE32-E72D297353CC}">
              <c16:uniqueId val="{00000003-041D-E34F-ACD5-B62FA74D8852}"/>
            </c:ext>
          </c:extLst>
        </c:ser>
        <c:ser>
          <c:idx val="0"/>
          <c:order val="2"/>
          <c:tx>
            <c:strRef>
              <c:f>'#_Bestea'!$U$51</c:f>
              <c:strCache>
                <c:ptCount val="1"/>
                <c:pt idx="0">
                  <c:v>Z or T</c:v>
                </c:pt>
              </c:strCache>
            </c:strRef>
          </c:tx>
          <c:spPr>
            <a:ln w="19050" cap="rnd">
              <a:solidFill>
                <a:srgbClr val="00B0F0"/>
              </a:solidFill>
              <a:round/>
            </a:ln>
            <a:effectLst/>
          </c:spPr>
          <c:marker>
            <c:symbol val="none"/>
          </c:marker>
          <c:xVal>
            <c:numRef>
              <c:f>'#_Bestea'!$T$52:$T$196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'#_Bestea'!$U$52:$U$196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041D-E34F-ACD5-B62FA74D8852}"/>
            </c:ext>
          </c:extLst>
        </c:ser>
        <c:ser>
          <c:idx val="1"/>
          <c:order val="3"/>
          <c:tx>
            <c:strRef>
              <c:f>'#_Bestea'!$V$51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'#_Bestea'!$T$52:$T$196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'#_Bestea'!$V$52:$V$196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041D-E34F-ACD5-B62FA74D8852}"/>
            </c:ext>
          </c:extLst>
        </c:ser>
        <c:ser>
          <c:idx val="19"/>
          <c:order val="4"/>
          <c:tx>
            <c:strRef>
              <c:f>'#_Bestea'!$W$51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'#_Bestea'!$T$52:$T$196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'#_Bestea'!$W$52:$W$196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041D-E34F-ACD5-B62FA74D8852}"/>
            </c:ext>
          </c:extLst>
        </c:ser>
        <c:ser>
          <c:idx val="2"/>
          <c:order val="5"/>
          <c:tx>
            <c:strRef>
              <c:f>'#_Bestea'!$X$51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'#_Bestea'!$T$52:$T$196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'#_Bestea'!$X$52:$X$196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041D-E34F-ACD5-B62FA74D8852}"/>
            </c:ext>
          </c:extLst>
        </c:ser>
        <c:ser>
          <c:idx val="3"/>
          <c:order val="6"/>
          <c:tx>
            <c:strRef>
              <c:f>'#_Bestea'!$I$115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'#_Bestea'!$F$117:$F$123</c:f>
              <c:numCache>
                <c:formatCode>General</c:formatCode>
                <c:ptCount val="7"/>
                <c:pt idx="0">
                  <c:v>-3</c:v>
                </c:pt>
                <c:pt idx="1">
                  <c:v>-2</c:v>
                </c:pt>
                <c:pt idx="2">
                  <c:v>-1</c:v>
                </c:pt>
                <c:pt idx="3">
                  <c:v>0</c:v>
                </c:pt>
                <c:pt idx="4">
                  <c:v>1</c:v>
                </c:pt>
                <c:pt idx="5">
                  <c:v>2</c:v>
                </c:pt>
                <c:pt idx="6">
                  <c:v>3</c:v>
                </c:pt>
              </c:numCache>
            </c:numRef>
          </c:xVal>
          <c:yVal>
            <c:numRef>
              <c:f>'#_Bestea'!$I$117:$I$123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041D-E34F-ACD5-B62FA74D8852}"/>
            </c:ext>
          </c:extLst>
        </c:ser>
        <c:ser>
          <c:idx val="10"/>
          <c:order val="7"/>
          <c:tx>
            <c:strRef>
              <c:f>'#_Bestea'!$F$115</c:f>
              <c:strCache>
                <c:ptCount val="1"/>
                <c:pt idx="0">
                  <c:v>stdev</c:v>
                </c:pt>
              </c:strCache>
            </c:strRef>
          </c:tx>
          <c:spPr>
            <a:ln w="12700" cap="rnd">
              <a:noFill/>
              <a:round/>
            </a:ln>
            <a:effectLst/>
          </c:spPr>
          <c:marker>
            <c:symbol val="none"/>
          </c:marker>
          <c:dLbls>
            <c:dLbl>
              <c:idx val="0"/>
              <c:tx>
                <c:rich>
                  <a:bodyPr/>
                  <a:lstStyle/>
                  <a:p>
                    <a:fld id="{5FB8B8C5-E206-5A44-8017-9604C002CD3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1D-E34F-ACD5-B62FA74D8852}"/>
                </c:ext>
              </c:extLst>
            </c:dLbl>
            <c:dLbl>
              <c:idx val="1"/>
              <c:tx>
                <c:rich>
                  <a:bodyPr/>
                  <a:lstStyle/>
                  <a:p>
                    <a:fld id="{46BCC4E7-ACD4-724D-8763-E10E379DAAD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1D-E34F-ACD5-B62FA74D8852}"/>
                </c:ext>
              </c:extLst>
            </c:dLbl>
            <c:dLbl>
              <c:idx val="2"/>
              <c:tx>
                <c:rich>
                  <a:bodyPr/>
                  <a:lstStyle/>
                  <a:p>
                    <a:fld id="{033D991A-C938-FC46-A58F-497BA19FAC7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1D-E34F-ACD5-B62FA74D8852}"/>
                </c:ext>
              </c:extLst>
            </c:dLbl>
            <c:dLbl>
              <c:idx val="3"/>
              <c:tx>
                <c:rich>
                  <a:bodyPr/>
                  <a:lstStyle/>
                  <a:p>
                    <a:fld id="{C4052243-C6FB-5A42-A9F2-BADAE0BCA3F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1D-E34F-ACD5-B62FA74D8852}"/>
                </c:ext>
              </c:extLst>
            </c:dLbl>
            <c:dLbl>
              <c:idx val="4"/>
              <c:tx>
                <c:rich>
                  <a:bodyPr/>
                  <a:lstStyle/>
                  <a:p>
                    <a:fld id="{25AE8208-536B-A44E-BD6D-1112E6D37F5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1D-E34F-ACD5-B62FA74D8852}"/>
                </c:ext>
              </c:extLst>
            </c:dLbl>
            <c:dLbl>
              <c:idx val="5"/>
              <c:tx>
                <c:rich>
                  <a:bodyPr/>
                  <a:lstStyle/>
                  <a:p>
                    <a:fld id="{BC1306FF-13F2-B34D-9791-5BF911260C3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1D-E34F-ACD5-B62FA74D8852}"/>
                </c:ext>
              </c:extLst>
            </c:dLbl>
            <c:dLbl>
              <c:idx val="6"/>
              <c:tx>
                <c:rich>
                  <a:bodyPr/>
                  <a:lstStyle/>
                  <a:p>
                    <a:fld id="{C8CDB6B3-8DF7-7C4B-8BB5-EA86A9F08A9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41D-E34F-ACD5-B62FA74D88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'#_Bestea'!$F$117:$F$123</c:f>
              <c:numCache>
                <c:formatCode>General</c:formatCode>
                <c:ptCount val="7"/>
                <c:pt idx="0">
                  <c:v>-3</c:v>
                </c:pt>
                <c:pt idx="1">
                  <c:v>-2</c:v>
                </c:pt>
                <c:pt idx="2">
                  <c:v>-1</c:v>
                </c:pt>
                <c:pt idx="3">
                  <c:v>0</c:v>
                </c:pt>
                <c:pt idx="4">
                  <c:v>1</c:v>
                </c:pt>
                <c:pt idx="5">
                  <c:v>2</c:v>
                </c:pt>
                <c:pt idx="6">
                  <c:v>3</c:v>
                </c:pt>
              </c:numCache>
            </c:numRef>
          </c:xVal>
          <c:yVal>
            <c:numRef>
              <c:f>'#_Bestea'!$G$117:$G$123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'#_Bestea'!$H$117:$H$123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041D-E34F-ACD5-B62FA74D8852}"/>
            </c:ext>
          </c:extLst>
        </c:ser>
        <c:ser>
          <c:idx val="9"/>
          <c:order val="8"/>
          <c:tx>
            <c:strRef>
              <c:f>'#_Bestea'!$H$126</c:f>
              <c:strCache>
                <c:ptCount val="1"/>
                <c:pt idx="0">
                  <c:v>emp rule labels</c:v>
                </c:pt>
              </c:strCache>
            </c:strRef>
          </c:tx>
          <c:spPr>
            <a:ln>
              <a:noFill/>
            </a:ln>
          </c:spPr>
          <c:marker>
            <c:symbol val="none"/>
          </c:marker>
          <c:dLbls>
            <c:dLbl>
              <c:idx val="0"/>
              <c:tx>
                <c:rich>
                  <a:bodyPr/>
                  <a:lstStyle/>
                  <a:p>
                    <a:fld id="{92DD35FB-6F58-9B41-8538-7912F072BE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41D-E34F-ACD5-B62FA74D8852}"/>
                </c:ext>
              </c:extLst>
            </c:dLbl>
            <c:dLbl>
              <c:idx val="1"/>
              <c:tx>
                <c:rich>
                  <a:bodyPr/>
                  <a:lstStyle/>
                  <a:p>
                    <a:fld id="{1B34ED0C-290F-F34B-BEBC-EF9AA619A5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41D-E34F-ACD5-B62FA74D8852}"/>
                </c:ext>
              </c:extLst>
            </c:dLbl>
            <c:dLbl>
              <c:idx val="2"/>
              <c:tx>
                <c:rich>
                  <a:bodyPr/>
                  <a:lstStyle/>
                  <a:p>
                    <a:fld id="{BE17A53C-97E9-554D-A81E-BFA10FF232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41D-E34F-ACD5-B62FA74D8852}"/>
                </c:ext>
              </c:extLst>
            </c:dLbl>
            <c:dLbl>
              <c:idx val="3"/>
              <c:tx>
                <c:rich>
                  <a:bodyPr/>
                  <a:lstStyle/>
                  <a:p>
                    <a:fld id="{EE41DB7A-7996-8342-B50E-9E4CFF0D68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41D-E34F-ACD5-B62FA74D8852}"/>
                </c:ext>
              </c:extLst>
            </c:dLbl>
            <c:dLbl>
              <c:idx val="4"/>
              <c:tx>
                <c:rich>
                  <a:bodyPr/>
                  <a:lstStyle/>
                  <a:p>
                    <a:fld id="{1E1F2AE9-1135-1C48-AF2F-DC862AD008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41D-E34F-ACD5-B62FA74D8852}"/>
                </c:ext>
              </c:extLst>
            </c:dLbl>
            <c:dLbl>
              <c:idx val="5"/>
              <c:tx>
                <c:rich>
                  <a:bodyPr/>
                  <a:lstStyle/>
                  <a:p>
                    <a:fld id="{81D2446B-77E7-A84A-AB6F-B14770FAFC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41D-E34F-ACD5-B62FA74D8852}"/>
                </c:ext>
              </c:extLst>
            </c:dLbl>
            <c:dLbl>
              <c:idx val="6"/>
              <c:tx>
                <c:rich>
                  <a:bodyPr/>
                  <a:lstStyle/>
                  <a:p>
                    <a:fld id="{5ED5768C-1DF3-DB4C-BD3A-328AE4DBB0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41D-E34F-ACD5-B62FA74D8852}"/>
                </c:ext>
              </c:extLst>
            </c:dLbl>
            <c:dLbl>
              <c:idx val="7"/>
              <c:tx>
                <c:rich>
                  <a:bodyPr/>
                  <a:lstStyle/>
                  <a:p>
                    <a:fld id="{68BD4D4C-1474-6A4F-8413-5177496400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41D-E34F-ACD5-B62FA74D8852}"/>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'#_Bestea'!$F$127:$F$134</c:f>
              <c:numCache>
                <c:formatCode>General</c:formatCode>
                <c:ptCount val="8"/>
                <c:pt idx="0">
                  <c:v>-3.5</c:v>
                </c:pt>
                <c:pt idx="1">
                  <c:v>-2.5</c:v>
                </c:pt>
                <c:pt idx="2">
                  <c:v>-1.5</c:v>
                </c:pt>
                <c:pt idx="3">
                  <c:v>-0.5</c:v>
                </c:pt>
                <c:pt idx="4">
                  <c:v>0.5</c:v>
                </c:pt>
                <c:pt idx="5">
                  <c:v>1.5</c:v>
                </c:pt>
                <c:pt idx="6">
                  <c:v>2.5</c:v>
                </c:pt>
                <c:pt idx="7">
                  <c:v>3.5</c:v>
                </c:pt>
              </c:numCache>
            </c:numRef>
          </c:xVal>
          <c:yVal>
            <c:numRef>
              <c:f>'#_Bestea'!$G$127:$G$134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'#_Bestea'!$H$127:$H$134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041D-E34F-ACD5-B62FA74D8852}"/>
            </c:ext>
          </c:extLst>
        </c:ser>
        <c:ser>
          <c:idx val="8"/>
          <c:order val="9"/>
          <c:tx>
            <c:strRef>
              <c:f>'#_Bestea'!$F$137</c:f>
              <c:strCache>
                <c:ptCount val="1"/>
                <c:pt idx="0">
                  <c:v>cumm prob</c:v>
                </c:pt>
              </c:strCache>
            </c:strRef>
          </c:tx>
          <c:spPr>
            <a:ln w="19050" cap="rnd">
              <a:noFill/>
              <a:round/>
            </a:ln>
            <a:effectLst/>
          </c:spPr>
          <c:marker>
            <c:symbol val="none"/>
          </c:marker>
          <c:dLbls>
            <c:dLbl>
              <c:idx val="0"/>
              <c:tx>
                <c:rich>
                  <a:bodyPr/>
                  <a:lstStyle/>
                  <a:p>
                    <a:fld id="{71CA3F3C-709F-074F-911E-C001F015C8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41D-E34F-ACD5-B62FA74D8852}"/>
                </c:ext>
              </c:extLst>
            </c:dLbl>
            <c:dLbl>
              <c:idx val="1"/>
              <c:tx>
                <c:rich>
                  <a:bodyPr/>
                  <a:lstStyle/>
                  <a:p>
                    <a:fld id="{15EAF3B1-A623-F744-A6A5-A58140D219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41D-E34F-ACD5-B62FA74D8852}"/>
                </c:ext>
              </c:extLst>
            </c:dLbl>
            <c:dLbl>
              <c:idx val="2"/>
              <c:tx>
                <c:rich>
                  <a:bodyPr/>
                  <a:lstStyle/>
                  <a:p>
                    <a:fld id="{9F3E63C6-C1EE-3846-9991-CCB25B3B1B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41D-E34F-ACD5-B62FA74D8852}"/>
                </c:ext>
              </c:extLst>
            </c:dLbl>
            <c:dLbl>
              <c:idx val="3"/>
              <c:tx>
                <c:rich>
                  <a:bodyPr/>
                  <a:lstStyle/>
                  <a:p>
                    <a:fld id="{E72D4415-58C7-4B45-84DA-BA023E4032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41D-E34F-ACD5-B62FA74D8852}"/>
                </c:ext>
              </c:extLst>
            </c:dLbl>
            <c:dLbl>
              <c:idx val="4"/>
              <c:tx>
                <c:rich>
                  <a:bodyPr/>
                  <a:lstStyle/>
                  <a:p>
                    <a:fld id="{0361C75E-39CE-0C49-A038-E7D602CBE1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41D-E34F-ACD5-B62FA74D8852}"/>
                </c:ext>
              </c:extLst>
            </c:dLbl>
            <c:dLbl>
              <c:idx val="5"/>
              <c:tx>
                <c:rich>
                  <a:bodyPr/>
                  <a:lstStyle/>
                  <a:p>
                    <a:fld id="{E5632832-0616-A24E-95B1-E13E0BAF9A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41D-E34F-ACD5-B62FA74D8852}"/>
                </c:ext>
              </c:extLst>
            </c:dLbl>
            <c:dLbl>
              <c:idx val="6"/>
              <c:tx>
                <c:rich>
                  <a:bodyPr/>
                  <a:lstStyle/>
                  <a:p>
                    <a:fld id="{6DEABB40-31FC-984C-A0BF-73F05461E0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41D-E34F-ACD5-B62FA74D88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'#_Bestea'!$F$138:$F$144</c:f>
              <c:numCache>
                <c:formatCode>General</c:formatCode>
                <c:ptCount val="7"/>
                <c:pt idx="0">
                  <c:v>-3</c:v>
                </c:pt>
                <c:pt idx="1">
                  <c:v>-2</c:v>
                </c:pt>
                <c:pt idx="2">
                  <c:v>-1</c:v>
                </c:pt>
                <c:pt idx="3">
                  <c:v>0</c:v>
                </c:pt>
                <c:pt idx="4">
                  <c:v>1</c:v>
                </c:pt>
                <c:pt idx="5">
                  <c:v>2</c:v>
                </c:pt>
                <c:pt idx="6">
                  <c:v>3</c:v>
                </c:pt>
              </c:numCache>
            </c:numRef>
          </c:xVal>
          <c:yVal>
            <c:numRef>
              <c:f>'#_Bestea'!$G$138:$G$144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'#_Bestea'!$I$138:$I$144</c15:f>
                <c15:dlblRangeCache>
                  <c:ptCount val="7"/>
                </c15:dlblRangeCache>
              </c15:datalabelsRange>
            </c:ext>
            <c:ext xmlns:c16="http://schemas.microsoft.com/office/drawing/2014/chart" uri="{C3380CC4-5D6E-409C-BE32-E72D297353CC}">
              <c16:uniqueId val="{00000021-041D-E34F-ACD5-B62FA74D8852}"/>
            </c:ext>
          </c:extLst>
        </c:ser>
        <c:ser>
          <c:idx val="11"/>
          <c:order val="10"/>
          <c:tx>
            <c:strRef>
              <c:f>'#_Bestea'!$D$157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23E83406-9334-3F4C-AC2A-5F0CE34774C5}"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041D-E34F-ACD5-B62FA74D8852}"/>
                </c:ext>
              </c:extLst>
            </c:dLbl>
            <c:dLbl>
              <c:idx val="1"/>
              <c:tx>
                <c:rich>
                  <a:bodyPr/>
                  <a:lstStyle/>
                  <a:p>
                    <a:fld id="{CC63BB97-EFF4-1C41-947A-C10403D3AF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41D-E34F-ACD5-B62FA74D8852}"/>
                </c:ext>
              </c:extLst>
            </c:dLbl>
            <c:dLbl>
              <c:idx val="2"/>
              <c:tx>
                <c:rich>
                  <a:bodyPr/>
                  <a:lstStyle/>
                  <a:p>
                    <a:fld id="{92A6BD46-36C4-1A4C-ADC8-3027BACC1B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41D-E34F-ACD5-B62FA74D8852}"/>
                </c:ext>
              </c:extLst>
            </c:dLbl>
            <c:dLbl>
              <c:idx val="3"/>
              <c:tx>
                <c:rich>
                  <a:bodyPr/>
                  <a:lstStyle/>
                  <a:p>
                    <a:fld id="{598ABF75-3AFA-074E-A69B-1E5FE01CCAE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41D-E34F-ACD5-B62FA74D8852}"/>
                </c:ext>
              </c:extLst>
            </c:dLbl>
            <c:dLbl>
              <c:idx val="4"/>
              <c:delete val="1"/>
              <c:extLst>
                <c:ext xmlns:c15="http://schemas.microsoft.com/office/drawing/2012/chart" uri="{CE6537A1-D6FC-4f65-9D91-7224C49458BB}"/>
                <c:ext xmlns:c16="http://schemas.microsoft.com/office/drawing/2014/chart" uri="{C3380CC4-5D6E-409C-BE32-E72D297353CC}">
                  <c16:uniqueId val="{00000026-041D-E34F-ACD5-B62FA74D8852}"/>
                </c:ext>
              </c:extLst>
            </c:dLbl>
            <c:dLbl>
              <c:idx val="5"/>
              <c:tx>
                <c:rich>
                  <a:bodyPr/>
                  <a:lstStyle/>
                  <a:p>
                    <a:fld id="{D24BD1D7-F9B5-0A4C-BD7C-62F62C52E5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41D-E34F-ACD5-B62FA74D8852}"/>
                </c:ext>
              </c:extLst>
            </c:dLbl>
            <c:dLbl>
              <c:idx val="6"/>
              <c:tx>
                <c:rich>
                  <a:bodyPr/>
                  <a:lstStyle/>
                  <a:p>
                    <a:fld id="{F213ACF6-1DDE-8C45-A950-09FE378480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41D-E34F-ACD5-B62FA74D8852}"/>
                </c:ext>
              </c:extLst>
            </c:dLbl>
            <c:dLbl>
              <c:idx val="7"/>
              <c:tx>
                <c:rich>
                  <a:bodyPr/>
                  <a:lstStyle/>
                  <a:p>
                    <a:fld id="{BB9F9389-F632-2846-B3B0-5544AF7E52F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41D-E34F-ACD5-B62FA74D8852}"/>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'#_Bestea'!$F$159:$F$166</c:f>
              <c:numCache>
                <c:formatCode>General</c:formatCode>
                <c:ptCount val="8"/>
                <c:pt idx="0">
                  <c:v>-4</c:v>
                </c:pt>
                <c:pt idx="1">
                  <c:v>-3</c:v>
                </c:pt>
                <c:pt idx="2">
                  <c:v>-2</c:v>
                </c:pt>
                <c:pt idx="3">
                  <c:v>-1</c:v>
                </c:pt>
                <c:pt idx="4">
                  <c:v>0</c:v>
                </c:pt>
                <c:pt idx="5">
                  <c:v>1</c:v>
                </c:pt>
                <c:pt idx="6">
                  <c:v>2</c:v>
                </c:pt>
                <c:pt idx="7">
                  <c:v>3</c:v>
                </c:pt>
              </c:numCache>
            </c:numRef>
          </c:xVal>
          <c:yVal>
            <c:numRef>
              <c:f>'#_Bestea'!$G$159:$G$166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'#_Bestea'!$J$159:$J$166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041D-E34F-ACD5-B62FA74D8852}"/>
            </c:ext>
          </c:extLst>
        </c:ser>
        <c:ser>
          <c:idx val="4"/>
          <c:order val="11"/>
          <c:tx>
            <c:strRef>
              <c:f>'#_Bestea'!$F$147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041D-E34F-ACD5-B62FA74D8852}"/>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80B938FE-6AE7-1343-93C1-1B798F7CDA39}"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041D-E34F-ACD5-B62FA74D8852}"/>
                </c:ext>
              </c:extLst>
            </c:dLbl>
            <c:dLbl>
              <c:idx val="1"/>
              <c:tx>
                <c:rich>
                  <a:bodyPr/>
                  <a:lstStyle/>
                  <a:p>
                    <a:fld id="{E861AEB9-CC52-FF4D-95F2-27EA80617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41D-E34F-ACD5-B62FA74D8852}"/>
                </c:ext>
              </c:extLst>
            </c:dLbl>
            <c:dLbl>
              <c:idx val="2"/>
              <c:tx>
                <c:rich>
                  <a:bodyPr/>
                  <a:lstStyle/>
                  <a:p>
                    <a:fld id="{80D8E75D-B756-194C-937E-67244120D5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41D-E34F-ACD5-B62FA74D8852}"/>
                </c:ext>
              </c:extLst>
            </c:dLbl>
            <c:dLbl>
              <c:idx val="3"/>
              <c:tx>
                <c:rich>
                  <a:bodyPr/>
                  <a:lstStyle/>
                  <a:p>
                    <a:fld id="{3C2977F0-AD29-E947-9D5A-0414D03DA5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41D-E34F-ACD5-B62FA74D8852}"/>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DA6716BB-47D9-1A4D-A3C2-97D9D7BBBC79}"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041D-E34F-ACD5-B62FA74D8852}"/>
                </c:ext>
              </c:extLst>
            </c:dLbl>
            <c:dLbl>
              <c:idx val="5"/>
              <c:tx>
                <c:rich>
                  <a:bodyPr/>
                  <a:lstStyle/>
                  <a:p>
                    <a:fld id="{5CE5FE95-643F-AA4C-B56E-B3EBCDC40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41D-E34F-ACD5-B62FA74D8852}"/>
                </c:ext>
              </c:extLst>
            </c:dLbl>
            <c:dLbl>
              <c:idx val="6"/>
              <c:tx>
                <c:rich>
                  <a:bodyPr/>
                  <a:lstStyle/>
                  <a:p>
                    <a:fld id="{9476354A-91DD-F94B-9894-CD801FAC4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41D-E34F-ACD5-B62FA74D8852}"/>
                </c:ext>
              </c:extLst>
            </c:dLbl>
            <c:dLbl>
              <c:idx val="7"/>
              <c:tx>
                <c:rich>
                  <a:bodyPr/>
                  <a:lstStyle/>
                  <a:p>
                    <a:fld id="{988D3118-C73E-3D48-9310-0EF5047C36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41D-E34F-ACD5-B62FA74D885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'#_Bestea'!$F$148:$F$155</c:f>
              <c:numCache>
                <c:formatCode>General</c:formatCode>
                <c:ptCount val="8"/>
                <c:pt idx="0">
                  <c:v>-4</c:v>
                </c:pt>
                <c:pt idx="1">
                  <c:v>-3</c:v>
                </c:pt>
                <c:pt idx="2">
                  <c:v>-2</c:v>
                </c:pt>
                <c:pt idx="3">
                  <c:v>-1</c:v>
                </c:pt>
                <c:pt idx="4">
                  <c:v>0</c:v>
                </c:pt>
                <c:pt idx="5">
                  <c:v>1</c:v>
                </c:pt>
                <c:pt idx="6">
                  <c:v>2</c:v>
                </c:pt>
                <c:pt idx="7">
                  <c:v>3</c:v>
                </c:pt>
              </c:numCache>
            </c:numRef>
          </c:xVal>
          <c:yVal>
            <c:numRef>
              <c:f>'#_Bestea'!$G$148:$G$155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'#_Bestea'!$H$148:$H$155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041D-E34F-ACD5-B62FA74D8852}"/>
            </c:ext>
          </c:extLst>
        </c:ser>
        <c:ser>
          <c:idx val="12"/>
          <c:order val="12"/>
          <c:tx>
            <c:strRef>
              <c:f>'#_Bestea'!$D$178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041D-E34F-ACD5-B62FA74D885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041D-E34F-ACD5-B62FA74D885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041D-E34F-ACD5-B62FA74D885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041D-E34F-ACD5-B62FA74D8852}"/>
                </c:ext>
              </c:extLst>
            </c:dLbl>
            <c:dLbl>
              <c:idx val="4"/>
              <c:delete val="1"/>
              <c:extLst>
                <c:ext xmlns:c15="http://schemas.microsoft.com/office/drawing/2012/chart" uri="{CE6537A1-D6FC-4f65-9D91-7224C49458BB}"/>
                <c:ext xmlns:c16="http://schemas.microsoft.com/office/drawing/2014/chart" uri="{C3380CC4-5D6E-409C-BE32-E72D297353CC}">
                  <c16:uniqueId val="{00000038-041D-E34F-ACD5-B62FA74D885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041D-E34F-ACD5-B62FA74D885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041D-E34F-ACD5-B62FA74D885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041D-E34F-ACD5-B62FA74D8852}"/>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'#_Bestea'!$F$180:$F$187</c:f>
              <c:numCache>
                <c:formatCode>General</c:formatCode>
                <c:ptCount val="8"/>
                <c:pt idx="0">
                  <c:v>-4</c:v>
                </c:pt>
                <c:pt idx="1">
                  <c:v>-3</c:v>
                </c:pt>
                <c:pt idx="2">
                  <c:v>-2</c:v>
                </c:pt>
                <c:pt idx="3">
                  <c:v>-1</c:v>
                </c:pt>
                <c:pt idx="4">
                  <c:v>0</c:v>
                </c:pt>
                <c:pt idx="5">
                  <c:v>1</c:v>
                </c:pt>
                <c:pt idx="6">
                  <c:v>2</c:v>
                </c:pt>
                <c:pt idx="7">
                  <c:v>3</c:v>
                </c:pt>
              </c:numCache>
            </c:numRef>
          </c:xVal>
          <c:yVal>
            <c:numRef>
              <c:f>'#_Bestea'!$G$180:$G$187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'#_Bestea'!$J$180:$J$187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041D-E34F-ACD5-B62FA74D8852}"/>
            </c:ext>
          </c:extLst>
        </c:ser>
        <c:ser>
          <c:idx val="5"/>
          <c:order val="13"/>
          <c:tx>
            <c:strRef>
              <c:f>'#_Bestea'!$F$168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041D-E34F-ACD5-B62FA74D8852}"/>
              </c:ext>
            </c:extLst>
          </c:dPt>
          <c:dPt>
            <c:idx val="3"/>
            <c:bubble3D val="0"/>
            <c:extLst>
              <c:ext xmlns:c16="http://schemas.microsoft.com/office/drawing/2014/chart" uri="{C3380CC4-5D6E-409C-BE32-E72D297353CC}">
                <c16:uniqueId val="{0000003E-041D-E34F-ACD5-B62FA74D8852}"/>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041D-E34F-ACD5-B62FA74D885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041D-E34F-ACD5-B62FA74D885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041D-E34F-ACD5-B62FA74D885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041D-E34F-ACD5-B62FA74D8852}"/>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041D-E34F-ACD5-B62FA74D885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041D-E34F-ACD5-B62FA74D885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041D-E34F-ACD5-B62FA74D885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041D-E34F-ACD5-B62FA74D885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'#_Bestea'!$F$169:$F$176</c:f>
              <c:numCache>
                <c:formatCode>General</c:formatCode>
                <c:ptCount val="8"/>
                <c:pt idx="0">
                  <c:v>-4</c:v>
                </c:pt>
                <c:pt idx="1">
                  <c:v>-3</c:v>
                </c:pt>
                <c:pt idx="2">
                  <c:v>-2</c:v>
                </c:pt>
                <c:pt idx="3">
                  <c:v>-1</c:v>
                </c:pt>
                <c:pt idx="4">
                  <c:v>0</c:v>
                </c:pt>
                <c:pt idx="5">
                  <c:v>1</c:v>
                </c:pt>
                <c:pt idx="6">
                  <c:v>2</c:v>
                </c:pt>
                <c:pt idx="7">
                  <c:v>3</c:v>
                </c:pt>
              </c:numCache>
            </c:numRef>
          </c:xVal>
          <c:yVal>
            <c:numRef>
              <c:f>'#_Bestea'!$G$169:$G$176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'#_Bestea'!$H$169:$H$176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041D-E34F-ACD5-B62FA74D8852}"/>
            </c:ext>
          </c:extLst>
        </c:ser>
        <c:ser>
          <c:idx val="6"/>
          <c:order val="14"/>
          <c:tx>
            <c:strRef>
              <c:f>'#_Bestea'!$D$106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041D-E34F-ACD5-B62FA74D885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'#_Bestea'!$F$106</c:f>
              <c:numCache>
                <c:formatCode>0.000</c:formatCode>
                <c:ptCount val="1"/>
                <c:pt idx="0">
                  <c:v>0</c:v>
                </c:pt>
              </c:numCache>
            </c:numRef>
          </c:xVal>
          <c:yVal>
            <c:numRef>
              <c:f>'#_Bestea'!$G$106</c:f>
              <c:numCache>
                <c:formatCode>0.000</c:formatCode>
                <c:ptCount val="1"/>
                <c:pt idx="0">
                  <c:v>#N/A</c:v>
                </c:pt>
              </c:numCache>
            </c:numRef>
          </c:yVal>
          <c:smooth val="0"/>
          <c:extLst>
            <c:ext xmlns:c15="http://schemas.microsoft.com/office/drawing/2012/chart" uri="{02D57815-91ED-43cb-92C2-25804820EDAC}">
              <c15:datalabelsRange>
                <c15:f>'#_Bestea'!$M$106</c15:f>
                <c15:dlblRangeCache>
                  <c:ptCount val="1"/>
                  <c:pt idx="0">
                    <c:v> ⟵ ? ⟶
P(  ) = 0.0%</c:v>
                  </c:pt>
                </c15:dlblRangeCache>
              </c15:datalabelsRange>
            </c:ext>
            <c:ext xmlns:c16="http://schemas.microsoft.com/office/drawing/2014/chart" uri="{C3380CC4-5D6E-409C-BE32-E72D297353CC}">
              <c16:uniqueId val="{00000047-041D-E34F-ACD5-B62FA74D8852}"/>
            </c:ext>
          </c:extLst>
        </c:ser>
        <c:ser>
          <c:idx val="16"/>
          <c:order val="15"/>
          <c:tx>
            <c:strRef>
              <c:f>'#_Bestea'!$D$107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041D-E34F-ACD5-B62FA74D8852}"/>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'#_Bestea'!$F$107</c:f>
              <c:numCache>
                <c:formatCode>0.000</c:formatCode>
                <c:ptCount val="1"/>
                <c:pt idx="0">
                  <c:v>0</c:v>
                </c:pt>
              </c:numCache>
            </c:numRef>
          </c:xVal>
          <c:yVal>
            <c:numRef>
              <c:f>'#_Bestea'!$G$107</c:f>
              <c:numCache>
                <c:formatCode>0.000</c:formatCode>
                <c:ptCount val="1"/>
                <c:pt idx="0">
                  <c:v>#N/A</c:v>
                </c:pt>
              </c:numCache>
            </c:numRef>
          </c:yVal>
          <c:smooth val="0"/>
          <c:extLst>
            <c:ext xmlns:c15="http://schemas.microsoft.com/office/drawing/2012/chart" uri="{02D57815-91ED-43cb-92C2-25804820EDAC}">
              <c15:datalabelsRange>
                <c15:f>'#_Bestea'!$M$107</c15:f>
                <c15:dlblRangeCache>
                  <c:ptCount val="1"/>
                  <c:pt idx="0">
                    <c:v> ⟵ ? ⟶
P(  ) = 0.0%</c:v>
                  </c:pt>
                </c15:dlblRangeCache>
              </c15:datalabelsRange>
            </c:ext>
            <c:ext xmlns:c16="http://schemas.microsoft.com/office/drawing/2014/chart" uri="{C3380CC4-5D6E-409C-BE32-E72D297353CC}">
              <c16:uniqueId val="{00000049-041D-E34F-ACD5-B62FA74D8852}"/>
            </c:ext>
          </c:extLst>
        </c:ser>
        <c:ser>
          <c:idx val="7"/>
          <c:order val="16"/>
          <c:tx>
            <c:strRef>
              <c:f>'#_Bestea'!$D$111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041D-E34F-ACD5-B62FA74D88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'#_Bestea'!$F$111</c:f>
              <c:numCache>
                <c:formatCode>0.000</c:formatCode>
                <c:ptCount val="1"/>
                <c:pt idx="0">
                  <c:v>0</c:v>
                </c:pt>
              </c:numCache>
            </c:numRef>
          </c:xVal>
          <c:yVal>
            <c:numRef>
              <c:f>'#_Bestea'!$G$111</c:f>
              <c:numCache>
                <c:formatCode>0.000</c:formatCode>
                <c:ptCount val="1"/>
                <c:pt idx="0">
                  <c:v>#N/A</c:v>
                </c:pt>
              </c:numCache>
            </c:numRef>
          </c:yVal>
          <c:smooth val="0"/>
          <c:extLst>
            <c:ext xmlns:c15="http://schemas.microsoft.com/office/drawing/2012/chart" uri="{02D57815-91ED-43cb-92C2-25804820EDAC}">
              <c15:datalabelsRange>
                <c15:f>'#_Bestea'!$M$111</c15:f>
                <c15:dlblRangeCache>
                  <c:ptCount val="1"/>
                  <c:pt idx="0">
                    <c:v>Bestea x̅ ⟵ ? ⟶
P(  )</c:v>
                  </c:pt>
                </c15:dlblRangeCache>
              </c15:datalabelsRange>
            </c:ext>
            <c:ext xmlns:c16="http://schemas.microsoft.com/office/drawing/2014/chart" uri="{C3380CC4-5D6E-409C-BE32-E72D297353CC}">
              <c16:uniqueId val="{0000004B-041D-E34F-ACD5-B62FA74D8852}"/>
            </c:ext>
          </c:extLst>
        </c:ser>
        <c:ser>
          <c:idx val="18"/>
          <c:order val="17"/>
          <c:tx>
            <c:v>xbars</c:v>
          </c:tx>
          <c:spPr>
            <a:ln>
              <a:noFill/>
            </a:ln>
          </c:spPr>
          <c:marker>
            <c:symbol val="none"/>
          </c:marker>
          <c:dLbls>
            <c:dLbl>
              <c:idx val="0"/>
              <c:tx>
                <c:rich>
                  <a:bodyPr/>
                  <a:lstStyle/>
                  <a:p>
                    <a:fld id="{B68813F6-F6F8-164B-BE7F-4A979A1B22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041D-E34F-ACD5-B62FA74D8852}"/>
                </c:ext>
              </c:extLst>
            </c:dLbl>
            <c:dLbl>
              <c:idx val="1"/>
              <c:tx>
                <c:rich>
                  <a:bodyPr/>
                  <a:lstStyle/>
                  <a:p>
                    <a:fld id="{B2505EB5-F513-1044-915F-D41C9DB6A2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041D-E34F-ACD5-B62FA74D8852}"/>
                </c:ext>
              </c:extLst>
            </c:dLbl>
            <c:dLbl>
              <c:idx val="2"/>
              <c:tx>
                <c:rich>
                  <a:bodyPr/>
                  <a:lstStyle/>
                  <a:p>
                    <a:fld id="{999AF232-9E94-B64E-8EDC-7DDEEB81D1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041D-E34F-ACD5-B62FA74D8852}"/>
                </c:ext>
              </c:extLst>
            </c:dLbl>
            <c:dLbl>
              <c:idx val="3"/>
              <c:tx>
                <c:rich>
                  <a:bodyPr/>
                  <a:lstStyle/>
                  <a:p>
                    <a:fld id="{5B98EC60-29E1-E347-BA91-FEBE29F2C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041D-E34F-ACD5-B62FA74D8852}"/>
                </c:ext>
              </c:extLst>
            </c:dLbl>
            <c:dLbl>
              <c:idx val="4"/>
              <c:tx>
                <c:rich>
                  <a:bodyPr/>
                  <a:lstStyle/>
                  <a:p>
                    <a:fld id="{2C80EAC4-3675-2D4D-BE39-866E95C4C3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041D-E34F-ACD5-B62FA74D8852}"/>
                </c:ext>
              </c:extLst>
            </c:dLbl>
            <c:dLbl>
              <c:idx val="5"/>
              <c:tx>
                <c:rich>
                  <a:bodyPr/>
                  <a:lstStyle/>
                  <a:p>
                    <a:fld id="{44DCD25F-886D-D24D-96F0-17E0D263E2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041D-E34F-ACD5-B62FA74D8852}"/>
                </c:ext>
              </c:extLst>
            </c:dLbl>
            <c:dLbl>
              <c:idx val="6"/>
              <c:tx>
                <c:rich>
                  <a:bodyPr/>
                  <a:lstStyle/>
                  <a:p>
                    <a:fld id="{91BBB34A-A79E-E644-A1AE-9839EA6BE1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041D-E34F-ACD5-B62FA74D8852}"/>
                </c:ext>
              </c:extLst>
            </c:dLbl>
            <c:dLbl>
              <c:idx val="7"/>
              <c:tx>
                <c:rich>
                  <a:bodyPr/>
                  <a:lstStyle/>
                  <a:p>
                    <a:fld id="{E9FD2D38-446F-C24D-9E52-92528A7708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041D-E34F-ACD5-B62FA74D8852}"/>
                </c:ext>
              </c:extLst>
            </c:dLbl>
            <c:dLbl>
              <c:idx val="8"/>
              <c:tx>
                <c:rich>
                  <a:bodyPr/>
                  <a:lstStyle/>
                  <a:p>
                    <a:fld id="{E43C3A47-96E8-2D4B-A339-94B1B9817F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041D-E34F-ACD5-B62FA74D8852}"/>
                </c:ext>
              </c:extLst>
            </c:dLbl>
            <c:dLbl>
              <c:idx val="9"/>
              <c:tx>
                <c:rich>
                  <a:bodyPr/>
                  <a:lstStyle/>
                  <a:p>
                    <a:fld id="{013106FA-6DFD-7E4A-9ECB-B65516E2BC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041D-E34F-ACD5-B62FA74D8852}"/>
                </c:ext>
              </c:extLst>
            </c:dLbl>
            <c:dLbl>
              <c:idx val="10"/>
              <c:tx>
                <c:rich>
                  <a:bodyPr/>
                  <a:lstStyle/>
                  <a:p>
                    <a:fld id="{EA448CEC-7FD3-4F45-8C18-C6B02916BA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041D-E34F-ACD5-B62FA74D8852}"/>
                </c:ext>
              </c:extLst>
            </c:dLbl>
            <c:dLbl>
              <c:idx val="11"/>
              <c:tx>
                <c:rich>
                  <a:bodyPr/>
                  <a:lstStyle/>
                  <a:p>
                    <a:fld id="{BF08A092-FB83-E54C-82C0-939AE9A2E7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041D-E34F-ACD5-B62FA74D8852}"/>
                </c:ext>
              </c:extLst>
            </c:dLbl>
            <c:dLbl>
              <c:idx val="12"/>
              <c:tx>
                <c:rich>
                  <a:bodyPr/>
                  <a:lstStyle/>
                  <a:p>
                    <a:fld id="{728F1BE2-4660-D545-B91D-1F0F553CAF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041D-E34F-ACD5-B62FA74D8852}"/>
                </c:ext>
              </c:extLst>
            </c:dLbl>
            <c:dLbl>
              <c:idx val="13"/>
              <c:tx>
                <c:rich>
                  <a:bodyPr/>
                  <a:lstStyle/>
                  <a:p>
                    <a:fld id="{3E6B195C-ACFC-4546-8416-2EB940A8AB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041D-E34F-ACD5-B62FA74D8852}"/>
                </c:ext>
              </c:extLst>
            </c:dLbl>
            <c:dLbl>
              <c:idx val="14"/>
              <c:tx>
                <c:rich>
                  <a:bodyPr/>
                  <a:lstStyle/>
                  <a:p>
                    <a:fld id="{3629CBA5-AE7D-C547-924D-216CDA4774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041D-E34F-ACD5-B62FA74D8852}"/>
                </c:ext>
              </c:extLst>
            </c:dLbl>
            <c:dLbl>
              <c:idx val="15"/>
              <c:tx>
                <c:rich>
                  <a:bodyPr/>
                  <a:lstStyle/>
                  <a:p>
                    <a:fld id="{04B8517C-720B-3245-A944-AC1DFD47B1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041D-E34F-ACD5-B62FA74D8852}"/>
                </c:ext>
              </c:extLst>
            </c:dLbl>
            <c:dLbl>
              <c:idx val="16"/>
              <c:tx>
                <c:rich>
                  <a:bodyPr/>
                  <a:lstStyle/>
                  <a:p>
                    <a:fld id="{2BCB8866-EE6E-C840-B361-3FB42E309A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041D-E34F-ACD5-B62FA74D8852}"/>
                </c:ext>
              </c:extLst>
            </c:dLbl>
            <c:dLbl>
              <c:idx val="17"/>
              <c:tx>
                <c:rich>
                  <a:bodyPr/>
                  <a:lstStyle/>
                  <a:p>
                    <a:fld id="{16667960-47F8-844F-9C62-719C58FB70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041D-E34F-ACD5-B62FA74D8852}"/>
                </c:ext>
              </c:extLst>
            </c:dLbl>
            <c:dLbl>
              <c:idx val="18"/>
              <c:tx>
                <c:rich>
                  <a:bodyPr/>
                  <a:lstStyle/>
                  <a:p>
                    <a:fld id="{61F1FF47-5156-E64F-BB2E-BDD2737FA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041D-E34F-ACD5-B62FA74D8852}"/>
                </c:ext>
              </c:extLst>
            </c:dLbl>
            <c:dLbl>
              <c:idx val="19"/>
              <c:tx>
                <c:rich>
                  <a:bodyPr/>
                  <a:lstStyle/>
                  <a:p>
                    <a:fld id="{B2E6937E-449D-4F42-B22E-5964EDB412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041D-E34F-ACD5-B62FA74D8852}"/>
                </c:ext>
              </c:extLst>
            </c:dLbl>
            <c:dLbl>
              <c:idx val="20"/>
              <c:tx>
                <c:rich>
                  <a:bodyPr/>
                  <a:lstStyle/>
                  <a:p>
                    <a:fld id="{821AF0B0-8A24-A544-887E-69C85CBA41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041D-E34F-ACD5-B62FA74D8852}"/>
                </c:ext>
              </c:extLst>
            </c:dLbl>
            <c:dLbl>
              <c:idx val="21"/>
              <c:tx>
                <c:rich>
                  <a:bodyPr/>
                  <a:lstStyle/>
                  <a:p>
                    <a:fld id="{32F3722E-5A8F-2548-B8F7-66D8648040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041D-E34F-ACD5-B62FA74D8852}"/>
                </c:ext>
              </c:extLst>
            </c:dLbl>
            <c:dLbl>
              <c:idx val="22"/>
              <c:tx>
                <c:rich>
                  <a:bodyPr/>
                  <a:lstStyle/>
                  <a:p>
                    <a:fld id="{DB3526FE-A9E9-0A44-AA9B-CACAABA85E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041D-E34F-ACD5-B62FA74D8852}"/>
                </c:ext>
              </c:extLst>
            </c:dLbl>
            <c:dLbl>
              <c:idx val="23"/>
              <c:tx>
                <c:rich>
                  <a:bodyPr/>
                  <a:lstStyle/>
                  <a:p>
                    <a:fld id="{8577248E-9513-3447-BE87-556EA21DE6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041D-E34F-ACD5-B62FA74D8852}"/>
                </c:ext>
              </c:extLst>
            </c:dLbl>
            <c:dLbl>
              <c:idx val="24"/>
              <c:tx>
                <c:rich>
                  <a:bodyPr/>
                  <a:lstStyle/>
                  <a:p>
                    <a:fld id="{01646F26-96E9-DB4C-94C8-E4285F99B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041D-E34F-ACD5-B62FA74D8852}"/>
                </c:ext>
              </c:extLst>
            </c:dLbl>
            <c:dLbl>
              <c:idx val="25"/>
              <c:tx>
                <c:rich>
                  <a:bodyPr/>
                  <a:lstStyle/>
                  <a:p>
                    <a:fld id="{799C41BA-29E5-624D-AED2-4D5711D39F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041D-E34F-ACD5-B62FA74D8852}"/>
                </c:ext>
              </c:extLst>
            </c:dLbl>
            <c:dLbl>
              <c:idx val="26"/>
              <c:tx>
                <c:rich>
                  <a:bodyPr/>
                  <a:lstStyle/>
                  <a:p>
                    <a:fld id="{C80F5351-491B-6646-92A9-B12ACB679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041D-E34F-ACD5-B62FA74D8852}"/>
                </c:ext>
              </c:extLst>
            </c:dLbl>
            <c:dLbl>
              <c:idx val="27"/>
              <c:tx>
                <c:rich>
                  <a:bodyPr/>
                  <a:lstStyle/>
                  <a:p>
                    <a:fld id="{C474DD5E-D43F-604E-9806-6A9EF29249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041D-E34F-ACD5-B62FA74D8852}"/>
                </c:ext>
              </c:extLst>
            </c:dLbl>
            <c:dLbl>
              <c:idx val="28"/>
              <c:tx>
                <c:rich>
                  <a:bodyPr/>
                  <a:lstStyle/>
                  <a:p>
                    <a:fld id="{2C3408D5-68CC-F64C-8839-064E17E9D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041D-E34F-ACD5-B62FA74D8852}"/>
                </c:ext>
              </c:extLst>
            </c:dLbl>
            <c:dLbl>
              <c:idx val="29"/>
              <c:tx>
                <c:rich>
                  <a:bodyPr/>
                  <a:lstStyle/>
                  <a:p>
                    <a:fld id="{7181BAA8-6594-214C-9237-34537C7406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041D-E34F-ACD5-B62FA74D8852}"/>
                </c:ext>
              </c:extLst>
            </c:dLbl>
            <c:dLbl>
              <c:idx val="30"/>
              <c:tx>
                <c:rich>
                  <a:bodyPr/>
                  <a:lstStyle/>
                  <a:p>
                    <a:fld id="{0239566F-5C06-3640-94D4-614AC5BD21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041D-E34F-ACD5-B62FA74D8852}"/>
                </c:ext>
              </c:extLst>
            </c:dLbl>
            <c:dLbl>
              <c:idx val="31"/>
              <c:tx>
                <c:rich>
                  <a:bodyPr/>
                  <a:lstStyle/>
                  <a:p>
                    <a:fld id="{A5A8E43F-F98B-CB49-8B30-1EDAE79E28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041D-E34F-ACD5-B62FA74D8852}"/>
                </c:ext>
              </c:extLst>
            </c:dLbl>
            <c:dLbl>
              <c:idx val="32"/>
              <c:tx>
                <c:rich>
                  <a:bodyPr/>
                  <a:lstStyle/>
                  <a:p>
                    <a:fld id="{AFB15D02-4FAC-184A-81A7-9E74C690E3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041D-E34F-ACD5-B62FA74D8852}"/>
                </c:ext>
              </c:extLst>
            </c:dLbl>
            <c:dLbl>
              <c:idx val="33"/>
              <c:tx>
                <c:rich>
                  <a:bodyPr/>
                  <a:lstStyle/>
                  <a:p>
                    <a:fld id="{1CCAADCB-6039-B444-9598-8F34DD299F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041D-E34F-ACD5-B62FA74D8852}"/>
                </c:ext>
              </c:extLst>
            </c:dLbl>
            <c:dLbl>
              <c:idx val="34"/>
              <c:tx>
                <c:rich>
                  <a:bodyPr/>
                  <a:lstStyle/>
                  <a:p>
                    <a:fld id="{917D6DFB-ACAF-E547-B6B0-0460E360FD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041D-E34F-ACD5-B62FA74D8852}"/>
                </c:ext>
              </c:extLst>
            </c:dLbl>
            <c:dLbl>
              <c:idx val="35"/>
              <c:tx>
                <c:rich>
                  <a:bodyPr/>
                  <a:lstStyle/>
                  <a:p>
                    <a:fld id="{6DE3CC05-B3BC-944D-8FAA-7B68792651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041D-E34F-ACD5-B62FA74D8852}"/>
                </c:ext>
              </c:extLst>
            </c:dLbl>
            <c:dLbl>
              <c:idx val="36"/>
              <c:tx>
                <c:rich>
                  <a:bodyPr/>
                  <a:lstStyle/>
                  <a:p>
                    <a:fld id="{8C29D299-A8EF-374F-9F08-A441B9377A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041D-E34F-ACD5-B62FA74D8852}"/>
                </c:ext>
              </c:extLst>
            </c:dLbl>
            <c:dLbl>
              <c:idx val="37"/>
              <c:tx>
                <c:rich>
                  <a:bodyPr/>
                  <a:lstStyle/>
                  <a:p>
                    <a:fld id="{5D5532F8-50B0-944F-83CE-65B5091B39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041D-E34F-ACD5-B62FA74D8852}"/>
                </c:ext>
              </c:extLst>
            </c:dLbl>
            <c:dLbl>
              <c:idx val="38"/>
              <c:tx>
                <c:rich>
                  <a:bodyPr/>
                  <a:lstStyle/>
                  <a:p>
                    <a:fld id="{2D314A7B-8F0A-3342-A9EF-4A0F6FF31D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41D-E34F-ACD5-B62FA74D8852}"/>
                </c:ext>
              </c:extLst>
            </c:dLbl>
            <c:dLbl>
              <c:idx val="39"/>
              <c:tx>
                <c:rich>
                  <a:bodyPr/>
                  <a:lstStyle/>
                  <a:p>
                    <a:fld id="{E456CCF3-9251-3D40-8390-9F9C41A8C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041D-E34F-ACD5-B62FA74D8852}"/>
                </c:ext>
              </c:extLst>
            </c:dLbl>
            <c:dLbl>
              <c:idx val="40"/>
              <c:tx>
                <c:rich>
                  <a:bodyPr/>
                  <a:lstStyle/>
                  <a:p>
                    <a:fld id="{940DC2DF-7CFE-064F-8759-90B42367C6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041D-E34F-ACD5-B62FA74D8852}"/>
                </c:ext>
              </c:extLst>
            </c:dLbl>
            <c:dLbl>
              <c:idx val="41"/>
              <c:tx>
                <c:rich>
                  <a:bodyPr/>
                  <a:lstStyle/>
                  <a:p>
                    <a:fld id="{8E417FF2-20C9-9D4B-BED5-DDC3C62C8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041D-E34F-ACD5-B62FA74D8852}"/>
                </c:ext>
              </c:extLst>
            </c:dLbl>
            <c:dLbl>
              <c:idx val="42"/>
              <c:tx>
                <c:rich>
                  <a:bodyPr/>
                  <a:lstStyle/>
                  <a:p>
                    <a:fld id="{C5E509F5-5B2C-8F41-81F1-5802A93E2E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041D-E34F-ACD5-B62FA74D8852}"/>
                </c:ext>
              </c:extLst>
            </c:dLbl>
            <c:dLbl>
              <c:idx val="43"/>
              <c:tx>
                <c:rich>
                  <a:bodyPr/>
                  <a:lstStyle/>
                  <a:p>
                    <a:fld id="{DA08CE85-6B4B-AE44-A114-46F7FF7692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041D-E34F-ACD5-B62FA74D8852}"/>
                </c:ext>
              </c:extLst>
            </c:dLbl>
            <c:dLbl>
              <c:idx val="44"/>
              <c:tx>
                <c:rich>
                  <a:bodyPr/>
                  <a:lstStyle/>
                  <a:p>
                    <a:fld id="{44149DD1-E735-2145-8C9E-04C43D32F7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041D-E34F-ACD5-B62FA74D8852}"/>
                </c:ext>
              </c:extLst>
            </c:dLbl>
            <c:dLbl>
              <c:idx val="45"/>
              <c:tx>
                <c:rich>
                  <a:bodyPr/>
                  <a:lstStyle/>
                  <a:p>
                    <a:fld id="{E90A36E0-E2EA-004D-B081-CE4F5C31C7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041D-E34F-ACD5-B62FA74D8852}"/>
                </c:ext>
              </c:extLst>
            </c:dLbl>
            <c:dLbl>
              <c:idx val="46"/>
              <c:tx>
                <c:rich>
                  <a:bodyPr/>
                  <a:lstStyle/>
                  <a:p>
                    <a:fld id="{717C91C2-2562-0C4E-A5DA-65EEE09EF6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041D-E34F-ACD5-B62FA74D8852}"/>
                </c:ext>
              </c:extLst>
            </c:dLbl>
            <c:dLbl>
              <c:idx val="47"/>
              <c:tx>
                <c:rich>
                  <a:bodyPr/>
                  <a:lstStyle/>
                  <a:p>
                    <a:fld id="{9C952EA7-8349-6540-B8CC-300CCAC38D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041D-E34F-ACD5-B62FA74D8852}"/>
                </c:ext>
              </c:extLst>
            </c:dLbl>
            <c:dLbl>
              <c:idx val="48"/>
              <c:tx>
                <c:rich>
                  <a:bodyPr/>
                  <a:lstStyle/>
                  <a:p>
                    <a:fld id="{CC8F8F23-B210-BE43-860B-0D721EA4C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041D-E34F-ACD5-B62FA74D8852}"/>
                </c:ext>
              </c:extLst>
            </c:dLbl>
            <c:dLbl>
              <c:idx val="49"/>
              <c:tx>
                <c:rich>
                  <a:bodyPr/>
                  <a:lstStyle/>
                  <a:p>
                    <a:fld id="{65F6DB49-7065-CD45-BC6F-FB5CA43C14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041D-E34F-ACD5-B62FA74D8852}"/>
                </c:ext>
              </c:extLst>
            </c:dLbl>
            <c:dLbl>
              <c:idx val="50"/>
              <c:tx>
                <c:rich>
                  <a:bodyPr/>
                  <a:lstStyle/>
                  <a:p>
                    <a:fld id="{41387DBF-8029-8543-B7AF-560467F9FB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041D-E34F-ACD5-B62FA74D8852}"/>
                </c:ext>
              </c:extLst>
            </c:dLbl>
            <c:dLbl>
              <c:idx val="51"/>
              <c:tx>
                <c:rich>
                  <a:bodyPr/>
                  <a:lstStyle/>
                  <a:p>
                    <a:fld id="{185EAEDF-3057-4744-AFA0-04C0B33C21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041D-E34F-ACD5-B62FA74D8852}"/>
                </c:ext>
              </c:extLst>
            </c:dLbl>
            <c:dLbl>
              <c:idx val="52"/>
              <c:tx>
                <c:rich>
                  <a:bodyPr/>
                  <a:lstStyle/>
                  <a:p>
                    <a:fld id="{C87B000E-7683-644E-BEFE-CEB91E345A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041D-E34F-ACD5-B62FA74D8852}"/>
                </c:ext>
              </c:extLst>
            </c:dLbl>
            <c:dLbl>
              <c:idx val="53"/>
              <c:tx>
                <c:rich>
                  <a:bodyPr/>
                  <a:lstStyle/>
                  <a:p>
                    <a:fld id="{895F786D-6636-A448-89D9-4556A0D643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041D-E34F-ACD5-B62FA74D8852}"/>
                </c:ext>
              </c:extLst>
            </c:dLbl>
            <c:dLbl>
              <c:idx val="54"/>
              <c:tx>
                <c:rich>
                  <a:bodyPr/>
                  <a:lstStyle/>
                  <a:p>
                    <a:fld id="{E2DB1EE3-60B6-4A46-82A5-ED6D12B6AC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041D-E34F-ACD5-B62FA74D8852}"/>
                </c:ext>
              </c:extLst>
            </c:dLbl>
            <c:dLbl>
              <c:idx val="55"/>
              <c:tx>
                <c:rich>
                  <a:bodyPr/>
                  <a:lstStyle/>
                  <a:p>
                    <a:fld id="{FDFD3681-E9BD-9143-A156-FEFCFEC8C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041D-E34F-ACD5-B62FA74D8852}"/>
                </c:ext>
              </c:extLst>
            </c:dLbl>
            <c:dLbl>
              <c:idx val="56"/>
              <c:tx>
                <c:rich>
                  <a:bodyPr/>
                  <a:lstStyle/>
                  <a:p>
                    <a:fld id="{8873836F-7C9E-0546-AEB2-A95A7A1A0A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041D-E34F-ACD5-B62FA74D8852}"/>
                </c:ext>
              </c:extLst>
            </c:dLbl>
            <c:dLbl>
              <c:idx val="57"/>
              <c:tx>
                <c:rich>
                  <a:bodyPr/>
                  <a:lstStyle/>
                  <a:p>
                    <a:fld id="{461A917E-25DD-BD41-89A7-A764352CE5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041D-E34F-ACD5-B62FA74D8852}"/>
                </c:ext>
              </c:extLst>
            </c:dLbl>
            <c:dLbl>
              <c:idx val="58"/>
              <c:tx>
                <c:rich>
                  <a:bodyPr/>
                  <a:lstStyle/>
                  <a:p>
                    <a:fld id="{3D702180-FAB0-4742-8C5C-8297ABE438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041D-E34F-ACD5-B62FA74D8852}"/>
                </c:ext>
              </c:extLst>
            </c:dLbl>
            <c:dLbl>
              <c:idx val="59"/>
              <c:tx>
                <c:rich>
                  <a:bodyPr/>
                  <a:lstStyle/>
                  <a:p>
                    <a:fld id="{A4E8348E-5DCF-0546-BB62-2BA045098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041D-E34F-ACD5-B62FA74D8852}"/>
                </c:ext>
              </c:extLst>
            </c:dLbl>
            <c:dLbl>
              <c:idx val="60"/>
              <c:tx>
                <c:rich>
                  <a:bodyPr/>
                  <a:lstStyle/>
                  <a:p>
                    <a:fld id="{6A58018C-39D2-6F4A-A6F7-E759CE28AB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041D-E34F-ACD5-B62FA74D8852}"/>
                </c:ext>
              </c:extLst>
            </c:dLbl>
            <c:dLbl>
              <c:idx val="61"/>
              <c:tx>
                <c:rich>
                  <a:bodyPr/>
                  <a:lstStyle/>
                  <a:p>
                    <a:fld id="{CAE4A73E-082C-8840-B8D2-69F032D42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041D-E34F-ACD5-B62FA74D8852}"/>
                </c:ext>
              </c:extLst>
            </c:dLbl>
            <c:dLbl>
              <c:idx val="62"/>
              <c:tx>
                <c:rich>
                  <a:bodyPr/>
                  <a:lstStyle/>
                  <a:p>
                    <a:fld id="{F1C57DB2-9E3D-FD42-A262-D161DDBC96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041D-E34F-ACD5-B62FA74D8852}"/>
                </c:ext>
              </c:extLst>
            </c:dLbl>
            <c:dLbl>
              <c:idx val="63"/>
              <c:tx>
                <c:rich>
                  <a:bodyPr/>
                  <a:lstStyle/>
                  <a:p>
                    <a:fld id="{DB53AB44-58AD-CA44-BA68-80DB917A4D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041D-E34F-ACD5-B62FA74D8852}"/>
                </c:ext>
              </c:extLst>
            </c:dLbl>
            <c:dLbl>
              <c:idx val="64"/>
              <c:tx>
                <c:rich>
                  <a:bodyPr/>
                  <a:lstStyle/>
                  <a:p>
                    <a:fld id="{0FAADF6B-9082-7F48-9F49-8B71C47E98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041D-E34F-ACD5-B62FA74D8852}"/>
                </c:ext>
              </c:extLst>
            </c:dLbl>
            <c:dLbl>
              <c:idx val="65"/>
              <c:tx>
                <c:rich>
                  <a:bodyPr/>
                  <a:lstStyle/>
                  <a:p>
                    <a:fld id="{FF0616FA-724A-0F42-8730-E3EF3BCCA4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041D-E34F-ACD5-B62FA74D8852}"/>
                </c:ext>
              </c:extLst>
            </c:dLbl>
            <c:dLbl>
              <c:idx val="66"/>
              <c:tx>
                <c:rich>
                  <a:bodyPr/>
                  <a:lstStyle/>
                  <a:p>
                    <a:fld id="{0FA56DDE-9EC3-AB4F-AF71-19256727C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041D-E34F-ACD5-B62FA74D8852}"/>
                </c:ext>
              </c:extLst>
            </c:dLbl>
            <c:dLbl>
              <c:idx val="67"/>
              <c:tx>
                <c:rich>
                  <a:bodyPr/>
                  <a:lstStyle/>
                  <a:p>
                    <a:fld id="{68AFD154-4AC7-A44C-8B10-9EFE3CF62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041D-E34F-ACD5-B62FA74D8852}"/>
                </c:ext>
              </c:extLst>
            </c:dLbl>
            <c:dLbl>
              <c:idx val="68"/>
              <c:tx>
                <c:rich>
                  <a:bodyPr/>
                  <a:lstStyle/>
                  <a:p>
                    <a:fld id="{6D82B5F9-43B9-B244-8C68-6D550D4EE3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041D-E34F-ACD5-B62FA74D8852}"/>
                </c:ext>
              </c:extLst>
            </c:dLbl>
            <c:dLbl>
              <c:idx val="69"/>
              <c:tx>
                <c:rich>
                  <a:bodyPr/>
                  <a:lstStyle/>
                  <a:p>
                    <a:fld id="{D21D2D2B-C579-2346-8340-611C3866F6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041D-E34F-ACD5-B62FA74D8852}"/>
                </c:ext>
              </c:extLst>
            </c:dLbl>
            <c:dLbl>
              <c:idx val="70"/>
              <c:tx>
                <c:rich>
                  <a:bodyPr/>
                  <a:lstStyle/>
                  <a:p>
                    <a:fld id="{AADA3E7B-7BE0-FC4F-BD69-11F8BCD42C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041D-E34F-ACD5-B62FA74D8852}"/>
                </c:ext>
              </c:extLst>
            </c:dLbl>
            <c:dLbl>
              <c:idx val="71"/>
              <c:tx>
                <c:rich>
                  <a:bodyPr/>
                  <a:lstStyle/>
                  <a:p>
                    <a:fld id="{5E0B3FAC-17C2-F74C-B769-69430290FC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041D-E34F-ACD5-B62FA74D8852}"/>
                </c:ext>
              </c:extLst>
            </c:dLbl>
            <c:dLbl>
              <c:idx val="72"/>
              <c:tx>
                <c:rich>
                  <a:bodyPr/>
                  <a:lstStyle/>
                  <a:p>
                    <a:fld id="{C2AE6875-91AD-8E41-BBD5-3D61A95CA3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041D-E34F-ACD5-B62FA74D8852}"/>
                </c:ext>
              </c:extLst>
            </c:dLbl>
            <c:dLbl>
              <c:idx val="73"/>
              <c:tx>
                <c:rich>
                  <a:bodyPr/>
                  <a:lstStyle/>
                  <a:p>
                    <a:fld id="{83446BE9-2A68-424F-8F02-E0D1194AEA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041D-E34F-ACD5-B62FA74D8852}"/>
                </c:ext>
              </c:extLst>
            </c:dLbl>
            <c:dLbl>
              <c:idx val="74"/>
              <c:tx>
                <c:rich>
                  <a:bodyPr/>
                  <a:lstStyle/>
                  <a:p>
                    <a:fld id="{383F0D99-A90A-F442-8D65-A6FEF63A45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041D-E34F-ACD5-B62FA74D8852}"/>
                </c:ext>
              </c:extLst>
            </c:dLbl>
            <c:dLbl>
              <c:idx val="75"/>
              <c:tx>
                <c:rich>
                  <a:bodyPr/>
                  <a:lstStyle/>
                  <a:p>
                    <a:fld id="{D3CC5062-893B-C346-913F-93AEADC65B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041D-E34F-ACD5-B62FA74D8852}"/>
                </c:ext>
              </c:extLst>
            </c:dLbl>
            <c:dLbl>
              <c:idx val="76"/>
              <c:tx>
                <c:rich>
                  <a:bodyPr/>
                  <a:lstStyle/>
                  <a:p>
                    <a:fld id="{4D50C03B-7DFF-FC43-9289-E4B9D1F27E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041D-E34F-ACD5-B62FA74D8852}"/>
                </c:ext>
              </c:extLst>
            </c:dLbl>
            <c:dLbl>
              <c:idx val="77"/>
              <c:tx>
                <c:rich>
                  <a:bodyPr/>
                  <a:lstStyle/>
                  <a:p>
                    <a:fld id="{32BF079A-C220-B445-A21C-25EDA44FD8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041D-E34F-ACD5-B62FA74D8852}"/>
                </c:ext>
              </c:extLst>
            </c:dLbl>
            <c:dLbl>
              <c:idx val="78"/>
              <c:tx>
                <c:rich>
                  <a:bodyPr/>
                  <a:lstStyle/>
                  <a:p>
                    <a:fld id="{D823E053-547F-5142-85E3-6BC6F03697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041D-E34F-ACD5-B62FA74D8852}"/>
                </c:ext>
              </c:extLst>
            </c:dLbl>
            <c:dLbl>
              <c:idx val="79"/>
              <c:tx>
                <c:rich>
                  <a:bodyPr/>
                  <a:lstStyle/>
                  <a:p>
                    <a:fld id="{BFFBAAED-7DA2-3748-8D8C-6942F84E3D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041D-E34F-ACD5-B62FA74D8852}"/>
                </c:ext>
              </c:extLst>
            </c:dLbl>
            <c:dLbl>
              <c:idx val="80"/>
              <c:tx>
                <c:rich>
                  <a:bodyPr/>
                  <a:lstStyle/>
                  <a:p>
                    <a:fld id="{A4BD0C2E-0D51-5A4B-AAD7-E604E2D0B9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041D-E34F-ACD5-B62FA74D8852}"/>
                </c:ext>
              </c:extLst>
            </c:dLbl>
            <c:dLbl>
              <c:idx val="81"/>
              <c:tx>
                <c:rich>
                  <a:bodyPr/>
                  <a:lstStyle/>
                  <a:p>
                    <a:fld id="{32259B2A-45D0-664A-B3A4-D85D67F6C4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041D-E34F-ACD5-B62FA74D8852}"/>
                </c:ext>
              </c:extLst>
            </c:dLbl>
            <c:dLbl>
              <c:idx val="82"/>
              <c:tx>
                <c:rich>
                  <a:bodyPr/>
                  <a:lstStyle/>
                  <a:p>
                    <a:fld id="{0BF8E06B-DE4B-8340-94C9-B191925C6F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041D-E34F-ACD5-B62FA74D8852}"/>
                </c:ext>
              </c:extLst>
            </c:dLbl>
            <c:dLbl>
              <c:idx val="83"/>
              <c:tx>
                <c:rich>
                  <a:bodyPr/>
                  <a:lstStyle/>
                  <a:p>
                    <a:fld id="{DF838EBA-55B5-2A4B-BDF0-64EB95704A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041D-E34F-ACD5-B62FA74D8852}"/>
                </c:ext>
              </c:extLst>
            </c:dLbl>
            <c:dLbl>
              <c:idx val="84"/>
              <c:tx>
                <c:rich>
                  <a:bodyPr/>
                  <a:lstStyle/>
                  <a:p>
                    <a:fld id="{AE836E74-91E3-2C4B-8BF2-8F1D222C41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041D-E34F-ACD5-B62FA74D8852}"/>
                </c:ext>
              </c:extLst>
            </c:dLbl>
            <c:dLbl>
              <c:idx val="85"/>
              <c:tx>
                <c:rich>
                  <a:bodyPr/>
                  <a:lstStyle/>
                  <a:p>
                    <a:fld id="{B167242D-C365-C341-8F10-B22BBA6362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041D-E34F-ACD5-B62FA74D8852}"/>
                </c:ext>
              </c:extLst>
            </c:dLbl>
            <c:dLbl>
              <c:idx val="86"/>
              <c:tx>
                <c:rich>
                  <a:bodyPr/>
                  <a:lstStyle/>
                  <a:p>
                    <a:fld id="{CD9FFEF1-E913-A240-8D0B-E3F56E72F9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041D-E34F-ACD5-B62FA74D8852}"/>
                </c:ext>
              </c:extLst>
            </c:dLbl>
            <c:dLbl>
              <c:idx val="87"/>
              <c:tx>
                <c:rich>
                  <a:bodyPr/>
                  <a:lstStyle/>
                  <a:p>
                    <a:fld id="{A93C7DF9-54FF-014E-9EC3-929826AEF0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041D-E34F-ACD5-B62FA74D8852}"/>
                </c:ext>
              </c:extLst>
            </c:dLbl>
            <c:dLbl>
              <c:idx val="88"/>
              <c:tx>
                <c:rich>
                  <a:bodyPr/>
                  <a:lstStyle/>
                  <a:p>
                    <a:fld id="{01649F6D-02DB-D144-BA64-508473C4F2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041D-E34F-ACD5-B62FA74D8852}"/>
                </c:ext>
              </c:extLst>
            </c:dLbl>
            <c:dLbl>
              <c:idx val="89"/>
              <c:tx>
                <c:rich>
                  <a:bodyPr/>
                  <a:lstStyle/>
                  <a:p>
                    <a:fld id="{2BE4F3EE-FC6F-1E4C-919E-CFA8A45C0A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041D-E34F-ACD5-B62FA74D8852}"/>
                </c:ext>
              </c:extLst>
            </c:dLbl>
            <c:dLbl>
              <c:idx val="90"/>
              <c:tx>
                <c:rich>
                  <a:bodyPr/>
                  <a:lstStyle/>
                  <a:p>
                    <a:fld id="{772C3F08-778E-B140-BAED-CFF56A1129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041D-E34F-ACD5-B62FA74D8852}"/>
                </c:ext>
              </c:extLst>
            </c:dLbl>
            <c:dLbl>
              <c:idx val="91"/>
              <c:tx>
                <c:rich>
                  <a:bodyPr/>
                  <a:lstStyle/>
                  <a:p>
                    <a:fld id="{298A3716-5225-A144-A976-AF08981A3D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041D-E34F-ACD5-B62FA74D8852}"/>
                </c:ext>
              </c:extLst>
            </c:dLbl>
            <c:dLbl>
              <c:idx val="92"/>
              <c:tx>
                <c:rich>
                  <a:bodyPr/>
                  <a:lstStyle/>
                  <a:p>
                    <a:fld id="{E86BEBF4-C544-B14C-92B7-C905BF8B34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041D-E34F-ACD5-B62FA74D8852}"/>
                </c:ext>
              </c:extLst>
            </c:dLbl>
            <c:dLbl>
              <c:idx val="93"/>
              <c:tx>
                <c:rich>
                  <a:bodyPr/>
                  <a:lstStyle/>
                  <a:p>
                    <a:fld id="{9AF60D7E-FC18-3749-B3FA-96512FFB78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041D-E34F-ACD5-B62FA74D8852}"/>
                </c:ext>
              </c:extLst>
            </c:dLbl>
            <c:dLbl>
              <c:idx val="94"/>
              <c:tx>
                <c:rich>
                  <a:bodyPr/>
                  <a:lstStyle/>
                  <a:p>
                    <a:fld id="{2FDED298-509E-4949-9E29-DD51736DB5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041D-E34F-ACD5-B62FA74D8852}"/>
                </c:ext>
              </c:extLst>
            </c:dLbl>
            <c:dLbl>
              <c:idx val="95"/>
              <c:tx>
                <c:rich>
                  <a:bodyPr/>
                  <a:lstStyle/>
                  <a:p>
                    <a:fld id="{60B1CF2E-7D2E-B644-B966-90E2FAEA1B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041D-E34F-ACD5-B62FA74D8852}"/>
                </c:ext>
              </c:extLst>
            </c:dLbl>
            <c:dLbl>
              <c:idx val="96"/>
              <c:tx>
                <c:rich>
                  <a:bodyPr/>
                  <a:lstStyle/>
                  <a:p>
                    <a:fld id="{775EDFB4-A4EF-3845-9472-59D0FDC518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041D-E34F-ACD5-B62FA74D8852}"/>
                </c:ext>
              </c:extLst>
            </c:dLbl>
            <c:dLbl>
              <c:idx val="97"/>
              <c:tx>
                <c:rich>
                  <a:bodyPr/>
                  <a:lstStyle/>
                  <a:p>
                    <a:fld id="{1AD60C59-2B71-5442-AE5D-C4FFEAF027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041D-E34F-ACD5-B62FA74D8852}"/>
                </c:ext>
              </c:extLst>
            </c:dLbl>
            <c:dLbl>
              <c:idx val="98"/>
              <c:tx>
                <c:rich>
                  <a:bodyPr/>
                  <a:lstStyle/>
                  <a:p>
                    <a:fld id="{70B501CD-4A83-3949-A349-18FA5A3787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041D-E34F-ACD5-B62FA74D8852}"/>
                </c:ext>
              </c:extLst>
            </c:dLbl>
            <c:dLbl>
              <c:idx val="99"/>
              <c:tx>
                <c:rich>
                  <a:bodyPr/>
                  <a:lstStyle/>
                  <a:p>
                    <a:fld id="{C0AF5B35-C00C-B840-B309-B5EAC1AAE9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041D-E34F-ACD5-B62FA74D8852}"/>
                </c:ext>
              </c:extLst>
            </c:dLbl>
            <c:dLbl>
              <c:idx val="100"/>
              <c:tx>
                <c:rich>
                  <a:bodyPr/>
                  <a:lstStyle/>
                  <a:p>
                    <a:fld id="{F207716B-93C9-8A49-A5E3-7378B7BE61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041D-E34F-ACD5-B62FA74D8852}"/>
                </c:ext>
              </c:extLst>
            </c:dLbl>
            <c:dLbl>
              <c:idx val="101"/>
              <c:tx>
                <c:rich>
                  <a:bodyPr/>
                  <a:lstStyle/>
                  <a:p>
                    <a:fld id="{9F03C964-C460-4A4F-A9F1-F06AE9DECF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041D-E34F-ACD5-B62FA74D8852}"/>
                </c:ext>
              </c:extLst>
            </c:dLbl>
            <c:dLbl>
              <c:idx val="102"/>
              <c:tx>
                <c:rich>
                  <a:bodyPr/>
                  <a:lstStyle/>
                  <a:p>
                    <a:fld id="{189ABF2F-1E84-5048-86CB-E98965A01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041D-E34F-ACD5-B62FA74D8852}"/>
                </c:ext>
              </c:extLst>
            </c:dLbl>
            <c:dLbl>
              <c:idx val="103"/>
              <c:tx>
                <c:rich>
                  <a:bodyPr/>
                  <a:lstStyle/>
                  <a:p>
                    <a:fld id="{96E81500-39C3-054B-8173-30C6A275C7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041D-E34F-ACD5-B62FA74D8852}"/>
                </c:ext>
              </c:extLst>
            </c:dLbl>
            <c:dLbl>
              <c:idx val="104"/>
              <c:tx>
                <c:rich>
                  <a:bodyPr/>
                  <a:lstStyle/>
                  <a:p>
                    <a:fld id="{6D80A20E-C64F-B24A-9094-12292B9F28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041D-E34F-ACD5-B62FA74D8852}"/>
                </c:ext>
              </c:extLst>
            </c:dLbl>
            <c:dLbl>
              <c:idx val="105"/>
              <c:tx>
                <c:rich>
                  <a:bodyPr/>
                  <a:lstStyle/>
                  <a:p>
                    <a:fld id="{C02C24DB-D53A-8444-85D3-0C05D9333A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041D-E34F-ACD5-B62FA74D8852}"/>
                </c:ext>
              </c:extLst>
            </c:dLbl>
            <c:dLbl>
              <c:idx val="106"/>
              <c:tx>
                <c:rich>
                  <a:bodyPr/>
                  <a:lstStyle/>
                  <a:p>
                    <a:fld id="{E1E912E7-BC9D-3741-B95D-89A7469DF1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041D-E34F-ACD5-B62FA74D8852}"/>
                </c:ext>
              </c:extLst>
            </c:dLbl>
            <c:dLbl>
              <c:idx val="107"/>
              <c:tx>
                <c:rich>
                  <a:bodyPr/>
                  <a:lstStyle/>
                  <a:p>
                    <a:fld id="{F2761045-F1B0-7245-A4DD-C7688FE13A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041D-E34F-ACD5-B62FA74D8852}"/>
                </c:ext>
              </c:extLst>
            </c:dLbl>
            <c:dLbl>
              <c:idx val="108"/>
              <c:tx>
                <c:rich>
                  <a:bodyPr/>
                  <a:lstStyle/>
                  <a:p>
                    <a:fld id="{5ECE3E3D-0703-F84A-AB9D-A33D21D866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041D-E34F-ACD5-B62FA74D8852}"/>
                </c:ext>
              </c:extLst>
            </c:dLbl>
            <c:dLbl>
              <c:idx val="109"/>
              <c:tx>
                <c:rich>
                  <a:bodyPr/>
                  <a:lstStyle/>
                  <a:p>
                    <a:fld id="{2072FFEA-A52B-2945-A620-C471D8B75F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041D-E34F-ACD5-B62FA74D8852}"/>
                </c:ext>
              </c:extLst>
            </c:dLbl>
            <c:dLbl>
              <c:idx val="110"/>
              <c:tx>
                <c:rich>
                  <a:bodyPr/>
                  <a:lstStyle/>
                  <a:p>
                    <a:fld id="{94B37BD6-F01B-3B4E-8EF3-9DAFE68729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041D-E34F-ACD5-B62FA74D8852}"/>
                </c:ext>
              </c:extLst>
            </c:dLbl>
            <c:dLbl>
              <c:idx val="111"/>
              <c:tx>
                <c:rich>
                  <a:bodyPr/>
                  <a:lstStyle/>
                  <a:p>
                    <a:fld id="{C13D0E30-85CB-8743-8F90-C11402A76D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041D-E34F-ACD5-B62FA74D8852}"/>
                </c:ext>
              </c:extLst>
            </c:dLbl>
            <c:dLbl>
              <c:idx val="112"/>
              <c:tx>
                <c:rich>
                  <a:bodyPr/>
                  <a:lstStyle/>
                  <a:p>
                    <a:fld id="{565A7707-EB5F-0C44-A43E-ACFEF3D20D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041D-E34F-ACD5-B62FA74D8852}"/>
                </c:ext>
              </c:extLst>
            </c:dLbl>
            <c:dLbl>
              <c:idx val="113"/>
              <c:tx>
                <c:rich>
                  <a:bodyPr/>
                  <a:lstStyle/>
                  <a:p>
                    <a:fld id="{087DDFB7-2FFA-FF40-9220-B7303CBB35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041D-E34F-ACD5-B62FA74D8852}"/>
                </c:ext>
              </c:extLst>
            </c:dLbl>
            <c:dLbl>
              <c:idx val="114"/>
              <c:tx>
                <c:rich>
                  <a:bodyPr/>
                  <a:lstStyle/>
                  <a:p>
                    <a:fld id="{985156F2-657F-2C49-BCD6-5CE41AFA0A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041D-E34F-ACD5-B62FA74D8852}"/>
                </c:ext>
              </c:extLst>
            </c:dLbl>
            <c:dLbl>
              <c:idx val="115"/>
              <c:tx>
                <c:rich>
                  <a:bodyPr/>
                  <a:lstStyle/>
                  <a:p>
                    <a:fld id="{BF37A77A-7D3D-464C-B21E-E876C8B86F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041D-E34F-ACD5-B62FA74D8852}"/>
                </c:ext>
              </c:extLst>
            </c:dLbl>
            <c:dLbl>
              <c:idx val="116"/>
              <c:tx>
                <c:rich>
                  <a:bodyPr/>
                  <a:lstStyle/>
                  <a:p>
                    <a:fld id="{E5EA4FB7-E7EA-3A46-826E-29F8943667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041D-E34F-ACD5-B62FA74D8852}"/>
                </c:ext>
              </c:extLst>
            </c:dLbl>
            <c:dLbl>
              <c:idx val="117"/>
              <c:tx>
                <c:rich>
                  <a:bodyPr/>
                  <a:lstStyle/>
                  <a:p>
                    <a:fld id="{71774589-504F-DC45-865C-B18B88368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041D-E34F-ACD5-B62FA74D8852}"/>
                </c:ext>
              </c:extLst>
            </c:dLbl>
            <c:dLbl>
              <c:idx val="118"/>
              <c:tx>
                <c:rich>
                  <a:bodyPr/>
                  <a:lstStyle/>
                  <a:p>
                    <a:fld id="{D47477E4-DAB9-6148-AA14-DE0B7F4341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041D-E34F-ACD5-B62FA74D8852}"/>
                </c:ext>
              </c:extLst>
            </c:dLbl>
            <c:dLbl>
              <c:idx val="119"/>
              <c:tx>
                <c:rich>
                  <a:bodyPr/>
                  <a:lstStyle/>
                  <a:p>
                    <a:fld id="{02A58C56-1A31-4244-B632-3B021110A3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041D-E34F-ACD5-B62FA74D8852}"/>
                </c:ext>
              </c:extLst>
            </c:dLbl>
            <c:dLbl>
              <c:idx val="120"/>
              <c:tx>
                <c:rich>
                  <a:bodyPr/>
                  <a:lstStyle/>
                  <a:p>
                    <a:fld id="{241BFD71-A721-CE4C-A0C1-5FA14C77C8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041D-E34F-ACD5-B62FA74D8852}"/>
                </c:ext>
              </c:extLst>
            </c:dLbl>
            <c:dLbl>
              <c:idx val="121"/>
              <c:tx>
                <c:rich>
                  <a:bodyPr/>
                  <a:lstStyle/>
                  <a:p>
                    <a:fld id="{B8F42517-A792-5B4C-8B27-CF29CEEC55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041D-E34F-ACD5-B62FA74D8852}"/>
                </c:ext>
              </c:extLst>
            </c:dLbl>
            <c:dLbl>
              <c:idx val="122"/>
              <c:tx>
                <c:rich>
                  <a:bodyPr/>
                  <a:lstStyle/>
                  <a:p>
                    <a:fld id="{EE24DFB7-8476-B641-9DB5-A3577E77E2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041D-E34F-ACD5-B62FA74D8852}"/>
                </c:ext>
              </c:extLst>
            </c:dLbl>
            <c:dLbl>
              <c:idx val="123"/>
              <c:tx>
                <c:rich>
                  <a:bodyPr/>
                  <a:lstStyle/>
                  <a:p>
                    <a:fld id="{15262822-AF6F-1640-A4CE-EAE52BBEAE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041D-E34F-ACD5-B62FA74D8852}"/>
                </c:ext>
              </c:extLst>
            </c:dLbl>
            <c:dLbl>
              <c:idx val="124"/>
              <c:tx>
                <c:rich>
                  <a:bodyPr/>
                  <a:lstStyle/>
                  <a:p>
                    <a:fld id="{C5C94F6B-4EE7-7F40-A20D-D69B3EC1C5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041D-E34F-ACD5-B62FA74D8852}"/>
                </c:ext>
              </c:extLst>
            </c:dLbl>
            <c:dLbl>
              <c:idx val="125"/>
              <c:tx>
                <c:rich>
                  <a:bodyPr/>
                  <a:lstStyle/>
                  <a:p>
                    <a:fld id="{04EF414B-4AFA-364F-B9BE-81BC268244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041D-E34F-ACD5-B62FA74D8852}"/>
                </c:ext>
              </c:extLst>
            </c:dLbl>
            <c:dLbl>
              <c:idx val="126"/>
              <c:tx>
                <c:rich>
                  <a:bodyPr/>
                  <a:lstStyle/>
                  <a:p>
                    <a:fld id="{900FD873-52C2-744A-A5D6-E329BBBBD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041D-E34F-ACD5-B62FA74D8852}"/>
                </c:ext>
              </c:extLst>
            </c:dLbl>
            <c:dLbl>
              <c:idx val="127"/>
              <c:tx>
                <c:rich>
                  <a:bodyPr/>
                  <a:lstStyle/>
                  <a:p>
                    <a:fld id="{7D9AAD36-E2FA-5D46-A75E-92C4B787D5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041D-E34F-ACD5-B62FA74D8852}"/>
                </c:ext>
              </c:extLst>
            </c:dLbl>
            <c:dLbl>
              <c:idx val="128"/>
              <c:tx>
                <c:rich>
                  <a:bodyPr/>
                  <a:lstStyle/>
                  <a:p>
                    <a:fld id="{C2412C40-7713-4848-81F8-1619866C94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041D-E34F-ACD5-B62FA74D8852}"/>
                </c:ext>
              </c:extLst>
            </c:dLbl>
            <c:dLbl>
              <c:idx val="129"/>
              <c:tx>
                <c:rich>
                  <a:bodyPr/>
                  <a:lstStyle/>
                  <a:p>
                    <a:fld id="{57FE7E0A-4D4C-FB42-BCCE-95E13689B3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041D-E34F-ACD5-B62FA74D8852}"/>
                </c:ext>
              </c:extLst>
            </c:dLbl>
            <c:dLbl>
              <c:idx val="130"/>
              <c:tx>
                <c:rich>
                  <a:bodyPr/>
                  <a:lstStyle/>
                  <a:p>
                    <a:fld id="{5C0E20C5-EA8D-824E-8DD1-3B52E51460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041D-E34F-ACD5-B62FA74D8852}"/>
                </c:ext>
              </c:extLst>
            </c:dLbl>
            <c:dLbl>
              <c:idx val="131"/>
              <c:tx>
                <c:rich>
                  <a:bodyPr/>
                  <a:lstStyle/>
                  <a:p>
                    <a:fld id="{E7A08E8A-EC0D-D54E-8507-49B2244AD9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041D-E34F-ACD5-B62FA74D8852}"/>
                </c:ext>
              </c:extLst>
            </c:dLbl>
            <c:dLbl>
              <c:idx val="132"/>
              <c:tx>
                <c:rich>
                  <a:bodyPr/>
                  <a:lstStyle/>
                  <a:p>
                    <a:fld id="{13F2FFA3-ED2A-E94E-83C1-DAB6F84A61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041D-E34F-ACD5-B62FA74D8852}"/>
                </c:ext>
              </c:extLst>
            </c:dLbl>
            <c:dLbl>
              <c:idx val="133"/>
              <c:tx>
                <c:rich>
                  <a:bodyPr/>
                  <a:lstStyle/>
                  <a:p>
                    <a:fld id="{D05185DC-45E6-5842-B08D-B629254775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041D-E34F-ACD5-B62FA74D8852}"/>
                </c:ext>
              </c:extLst>
            </c:dLbl>
            <c:dLbl>
              <c:idx val="134"/>
              <c:tx>
                <c:rich>
                  <a:bodyPr/>
                  <a:lstStyle/>
                  <a:p>
                    <a:fld id="{A72A101E-C5DA-D041-A36B-34FDEA9C73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041D-E34F-ACD5-B62FA74D8852}"/>
                </c:ext>
              </c:extLst>
            </c:dLbl>
            <c:dLbl>
              <c:idx val="135"/>
              <c:tx>
                <c:rich>
                  <a:bodyPr/>
                  <a:lstStyle/>
                  <a:p>
                    <a:fld id="{4B7A37E8-52B6-5D41-B1D5-31E0D6D5B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041D-E34F-ACD5-B62FA74D8852}"/>
                </c:ext>
              </c:extLst>
            </c:dLbl>
            <c:dLbl>
              <c:idx val="136"/>
              <c:tx>
                <c:rich>
                  <a:bodyPr/>
                  <a:lstStyle/>
                  <a:p>
                    <a:fld id="{80663604-0D71-DC47-BFC4-7616E4C9A0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041D-E34F-ACD5-B62FA74D8852}"/>
                </c:ext>
              </c:extLst>
            </c:dLbl>
            <c:dLbl>
              <c:idx val="137"/>
              <c:tx>
                <c:rich>
                  <a:bodyPr/>
                  <a:lstStyle/>
                  <a:p>
                    <a:fld id="{5D0005BA-EF91-934B-B659-BFF34A94A3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041D-E34F-ACD5-B62FA74D8852}"/>
                </c:ext>
              </c:extLst>
            </c:dLbl>
            <c:dLbl>
              <c:idx val="138"/>
              <c:tx>
                <c:rich>
                  <a:bodyPr/>
                  <a:lstStyle/>
                  <a:p>
                    <a:fld id="{01E85034-23DA-D348-8C53-294C0BB0DC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041D-E34F-ACD5-B62FA74D8852}"/>
                </c:ext>
              </c:extLst>
            </c:dLbl>
            <c:dLbl>
              <c:idx val="139"/>
              <c:tx>
                <c:rich>
                  <a:bodyPr/>
                  <a:lstStyle/>
                  <a:p>
                    <a:fld id="{F3D52D75-F307-D94C-9603-5F162F4644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041D-E34F-ACD5-B62FA74D8852}"/>
                </c:ext>
              </c:extLst>
            </c:dLbl>
            <c:dLbl>
              <c:idx val="140"/>
              <c:tx>
                <c:rich>
                  <a:bodyPr/>
                  <a:lstStyle/>
                  <a:p>
                    <a:fld id="{D42E173D-5C6D-C84D-A11B-1B9ADCD5B5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041D-E34F-ACD5-B62FA74D8852}"/>
                </c:ext>
              </c:extLst>
            </c:dLbl>
            <c:dLbl>
              <c:idx val="141"/>
              <c:tx>
                <c:rich>
                  <a:bodyPr/>
                  <a:lstStyle/>
                  <a:p>
                    <a:fld id="{D2D4D9B4-4962-5441-A48E-AF6F99CB87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041D-E34F-ACD5-B62FA74D8852}"/>
                </c:ext>
              </c:extLst>
            </c:dLbl>
            <c:dLbl>
              <c:idx val="142"/>
              <c:tx>
                <c:rich>
                  <a:bodyPr/>
                  <a:lstStyle/>
                  <a:p>
                    <a:fld id="{FEBEA18E-8CE9-0F4D-8E17-DAFE22BF19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041D-E34F-ACD5-B62FA74D8852}"/>
                </c:ext>
              </c:extLst>
            </c:dLbl>
            <c:dLbl>
              <c:idx val="143"/>
              <c:tx>
                <c:rich>
                  <a:bodyPr/>
                  <a:lstStyle/>
                  <a:p>
                    <a:fld id="{61957AC9-D43E-9543-8BBC-D2992D88FA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041D-E34F-ACD5-B62FA74D8852}"/>
                </c:ext>
              </c:extLst>
            </c:dLbl>
            <c:dLbl>
              <c:idx val="144"/>
              <c:tx>
                <c:rich>
                  <a:bodyPr/>
                  <a:lstStyle/>
                  <a:p>
                    <a:fld id="{06ECAB94-22D3-FB4E-A9FE-2F4816A15D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041D-E34F-ACD5-B62FA74D8852}"/>
                </c:ext>
              </c:extLst>
            </c:dLbl>
            <c:dLbl>
              <c:idx val="145"/>
              <c:tx>
                <c:rich>
                  <a:bodyPr/>
                  <a:lstStyle/>
                  <a:p>
                    <a:fld id="{5DB719E6-8B1D-2647-9337-B54700716C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041D-E34F-ACD5-B62FA74D8852}"/>
                </c:ext>
              </c:extLst>
            </c:dLbl>
            <c:dLbl>
              <c:idx val="146"/>
              <c:tx>
                <c:rich>
                  <a:bodyPr/>
                  <a:lstStyle/>
                  <a:p>
                    <a:fld id="{163CCB29-018F-7442-997E-F2CBB1803A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041D-E34F-ACD5-B62FA74D8852}"/>
                </c:ext>
              </c:extLst>
            </c:dLbl>
            <c:dLbl>
              <c:idx val="147"/>
              <c:tx>
                <c:rich>
                  <a:bodyPr/>
                  <a:lstStyle/>
                  <a:p>
                    <a:fld id="{B9428D3D-AFED-BF47-AC52-0D8D1ABA62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041D-E34F-ACD5-B62FA74D8852}"/>
                </c:ext>
              </c:extLst>
            </c:dLbl>
            <c:dLbl>
              <c:idx val="148"/>
              <c:tx>
                <c:rich>
                  <a:bodyPr/>
                  <a:lstStyle/>
                  <a:p>
                    <a:fld id="{99B32ACB-80F2-244D-AB59-222DA6DF11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041D-E34F-ACD5-B62FA74D8852}"/>
                </c:ext>
              </c:extLst>
            </c:dLbl>
            <c:dLbl>
              <c:idx val="149"/>
              <c:tx>
                <c:rich>
                  <a:bodyPr/>
                  <a:lstStyle/>
                  <a:p>
                    <a:fld id="{F424150A-4580-7C42-9DBB-03DD4DC7FB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041D-E34F-ACD5-B62FA74D8852}"/>
                </c:ext>
              </c:extLst>
            </c:dLbl>
            <c:dLbl>
              <c:idx val="150"/>
              <c:tx>
                <c:rich>
                  <a:bodyPr/>
                  <a:lstStyle/>
                  <a:p>
                    <a:fld id="{1049B3A4-AD2E-614A-B0FA-D90B5AD956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041D-E34F-ACD5-B62FA74D8852}"/>
                </c:ext>
              </c:extLst>
            </c:dLbl>
            <c:dLbl>
              <c:idx val="151"/>
              <c:tx>
                <c:rich>
                  <a:bodyPr/>
                  <a:lstStyle/>
                  <a:p>
                    <a:fld id="{E4B1903F-67ED-AD4A-BADA-B8F5215C2D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041D-E34F-ACD5-B62FA74D8852}"/>
                </c:ext>
              </c:extLst>
            </c:dLbl>
            <c:dLbl>
              <c:idx val="152"/>
              <c:tx>
                <c:rich>
                  <a:bodyPr/>
                  <a:lstStyle/>
                  <a:p>
                    <a:fld id="{3F6AFEEE-C5AC-0D44-9078-C6980B772B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041D-E34F-ACD5-B62FA74D8852}"/>
                </c:ext>
              </c:extLst>
            </c:dLbl>
            <c:dLbl>
              <c:idx val="153"/>
              <c:tx>
                <c:rich>
                  <a:bodyPr/>
                  <a:lstStyle/>
                  <a:p>
                    <a:fld id="{BD8DAC00-6EA5-E24F-9E43-E4D0F520C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041D-E34F-ACD5-B62FA74D8852}"/>
                </c:ext>
              </c:extLst>
            </c:dLbl>
            <c:dLbl>
              <c:idx val="154"/>
              <c:tx>
                <c:rich>
                  <a:bodyPr/>
                  <a:lstStyle/>
                  <a:p>
                    <a:fld id="{38A8B53E-A87F-C647-A169-DA46B9ED13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041D-E34F-ACD5-B62FA74D8852}"/>
                </c:ext>
              </c:extLst>
            </c:dLbl>
            <c:dLbl>
              <c:idx val="155"/>
              <c:tx>
                <c:rich>
                  <a:bodyPr/>
                  <a:lstStyle/>
                  <a:p>
                    <a:fld id="{21AE5129-C226-434D-988F-6FD7155F49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041D-E34F-ACD5-B62FA74D8852}"/>
                </c:ext>
              </c:extLst>
            </c:dLbl>
            <c:dLbl>
              <c:idx val="156"/>
              <c:tx>
                <c:rich>
                  <a:bodyPr/>
                  <a:lstStyle/>
                  <a:p>
                    <a:fld id="{ACBD5B6E-56FF-A540-A52F-05DF0576A1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041D-E34F-ACD5-B62FA74D8852}"/>
                </c:ext>
              </c:extLst>
            </c:dLbl>
            <c:dLbl>
              <c:idx val="157"/>
              <c:tx>
                <c:rich>
                  <a:bodyPr/>
                  <a:lstStyle/>
                  <a:p>
                    <a:fld id="{ADB80F50-FCB5-FB49-9BA5-79982B32F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041D-E34F-ACD5-B62FA74D8852}"/>
                </c:ext>
              </c:extLst>
            </c:dLbl>
            <c:dLbl>
              <c:idx val="158"/>
              <c:tx>
                <c:rich>
                  <a:bodyPr/>
                  <a:lstStyle/>
                  <a:p>
                    <a:fld id="{C4743A5D-4E44-4043-ACCE-BCD32C3CB2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041D-E34F-ACD5-B62FA74D8852}"/>
                </c:ext>
              </c:extLst>
            </c:dLbl>
            <c:dLbl>
              <c:idx val="159"/>
              <c:tx>
                <c:rich>
                  <a:bodyPr/>
                  <a:lstStyle/>
                  <a:p>
                    <a:fld id="{664742B8-3A96-4542-854A-D614B9BA46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041D-E34F-ACD5-B62FA74D8852}"/>
                </c:ext>
              </c:extLst>
            </c:dLbl>
            <c:dLbl>
              <c:idx val="160"/>
              <c:tx>
                <c:rich>
                  <a:bodyPr/>
                  <a:lstStyle/>
                  <a:p>
                    <a:fld id="{94A0A909-1DBD-0B4D-8F06-E2E89776F5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041D-E34F-ACD5-B62FA74D8852}"/>
                </c:ext>
              </c:extLst>
            </c:dLbl>
            <c:dLbl>
              <c:idx val="161"/>
              <c:tx>
                <c:rich>
                  <a:bodyPr/>
                  <a:lstStyle/>
                  <a:p>
                    <a:fld id="{3A602345-C920-8B40-937B-9BC6E1AFE7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041D-E34F-ACD5-B62FA74D8852}"/>
                </c:ext>
              </c:extLst>
            </c:dLbl>
            <c:dLbl>
              <c:idx val="162"/>
              <c:tx>
                <c:rich>
                  <a:bodyPr/>
                  <a:lstStyle/>
                  <a:p>
                    <a:fld id="{692B4808-E06B-C84A-ADD3-DCB24A9A46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041D-E34F-ACD5-B62FA74D8852}"/>
                </c:ext>
              </c:extLst>
            </c:dLbl>
            <c:dLbl>
              <c:idx val="163"/>
              <c:tx>
                <c:rich>
                  <a:bodyPr/>
                  <a:lstStyle/>
                  <a:p>
                    <a:fld id="{8D51B9BE-B524-944C-BFDA-F0548FAE37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041D-E34F-ACD5-B62FA74D8852}"/>
                </c:ext>
              </c:extLst>
            </c:dLbl>
            <c:dLbl>
              <c:idx val="164"/>
              <c:tx>
                <c:rich>
                  <a:bodyPr/>
                  <a:lstStyle/>
                  <a:p>
                    <a:fld id="{9E6D61DC-D48F-3644-9F1F-11F956ABF1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041D-E34F-ACD5-B62FA74D8852}"/>
                </c:ext>
              </c:extLst>
            </c:dLbl>
            <c:dLbl>
              <c:idx val="165"/>
              <c:tx>
                <c:rich>
                  <a:bodyPr/>
                  <a:lstStyle/>
                  <a:p>
                    <a:fld id="{4D938A22-59CE-CE43-AB2B-A85BD1F6A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041D-E34F-ACD5-B62FA74D8852}"/>
                </c:ext>
              </c:extLst>
            </c:dLbl>
            <c:dLbl>
              <c:idx val="166"/>
              <c:tx>
                <c:rich>
                  <a:bodyPr/>
                  <a:lstStyle/>
                  <a:p>
                    <a:fld id="{AB44E214-0A0F-4341-AE3C-446B86DFD9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041D-E34F-ACD5-B62FA74D8852}"/>
                </c:ext>
              </c:extLst>
            </c:dLbl>
            <c:dLbl>
              <c:idx val="167"/>
              <c:tx>
                <c:rich>
                  <a:bodyPr/>
                  <a:lstStyle/>
                  <a:p>
                    <a:fld id="{4886CA8F-A755-9841-998F-D68C2F6217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041D-E34F-ACD5-B62FA74D8852}"/>
                </c:ext>
              </c:extLst>
            </c:dLbl>
            <c:dLbl>
              <c:idx val="168"/>
              <c:tx>
                <c:rich>
                  <a:bodyPr/>
                  <a:lstStyle/>
                  <a:p>
                    <a:fld id="{C60D7CCB-3974-DE45-9AC4-3EF4CC4F8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041D-E34F-ACD5-B62FA74D8852}"/>
                </c:ext>
              </c:extLst>
            </c:dLbl>
            <c:dLbl>
              <c:idx val="169"/>
              <c:tx>
                <c:rich>
                  <a:bodyPr/>
                  <a:lstStyle/>
                  <a:p>
                    <a:fld id="{D85E3957-AE8D-544D-8069-C3E3C79A0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041D-E34F-ACD5-B62FA74D8852}"/>
                </c:ext>
              </c:extLst>
            </c:dLbl>
            <c:dLbl>
              <c:idx val="170"/>
              <c:tx>
                <c:rich>
                  <a:bodyPr/>
                  <a:lstStyle/>
                  <a:p>
                    <a:fld id="{50E101F5-401F-634C-83F6-FA0CEEAA3F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041D-E34F-ACD5-B62FA74D8852}"/>
                </c:ext>
              </c:extLst>
            </c:dLbl>
            <c:dLbl>
              <c:idx val="171"/>
              <c:tx>
                <c:rich>
                  <a:bodyPr/>
                  <a:lstStyle/>
                  <a:p>
                    <a:fld id="{906E3557-DF1B-0945-80F1-5CB0FD910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041D-E34F-ACD5-B62FA74D8852}"/>
                </c:ext>
              </c:extLst>
            </c:dLbl>
            <c:dLbl>
              <c:idx val="172"/>
              <c:tx>
                <c:rich>
                  <a:bodyPr/>
                  <a:lstStyle/>
                  <a:p>
                    <a:fld id="{950D758A-6455-6B48-8470-1B043465CF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041D-E34F-ACD5-B62FA74D8852}"/>
                </c:ext>
              </c:extLst>
            </c:dLbl>
            <c:dLbl>
              <c:idx val="173"/>
              <c:tx>
                <c:rich>
                  <a:bodyPr/>
                  <a:lstStyle/>
                  <a:p>
                    <a:fld id="{9A2B4A91-958C-C346-BEA1-1FA13F186A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041D-E34F-ACD5-B62FA74D8852}"/>
                </c:ext>
              </c:extLst>
            </c:dLbl>
            <c:dLbl>
              <c:idx val="174"/>
              <c:tx>
                <c:rich>
                  <a:bodyPr/>
                  <a:lstStyle/>
                  <a:p>
                    <a:fld id="{5F46781D-F771-CC44-8526-3ABE907BF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041D-E34F-ACD5-B62FA74D8852}"/>
                </c:ext>
              </c:extLst>
            </c:dLbl>
            <c:dLbl>
              <c:idx val="175"/>
              <c:tx>
                <c:rich>
                  <a:bodyPr/>
                  <a:lstStyle/>
                  <a:p>
                    <a:fld id="{E4B66C17-FF1E-1A4C-B436-D4B5927121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041D-E34F-ACD5-B62FA74D8852}"/>
                </c:ext>
              </c:extLst>
            </c:dLbl>
            <c:dLbl>
              <c:idx val="176"/>
              <c:tx>
                <c:rich>
                  <a:bodyPr/>
                  <a:lstStyle/>
                  <a:p>
                    <a:fld id="{C7F45EB1-80E8-804F-8E87-A045537063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041D-E34F-ACD5-B62FA74D8852}"/>
                </c:ext>
              </c:extLst>
            </c:dLbl>
            <c:dLbl>
              <c:idx val="177"/>
              <c:tx>
                <c:rich>
                  <a:bodyPr/>
                  <a:lstStyle/>
                  <a:p>
                    <a:fld id="{B137EAEF-4CF1-B146-9462-A4F5344ACC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041D-E34F-ACD5-B62FA74D8852}"/>
                </c:ext>
              </c:extLst>
            </c:dLbl>
            <c:dLbl>
              <c:idx val="178"/>
              <c:tx>
                <c:rich>
                  <a:bodyPr/>
                  <a:lstStyle/>
                  <a:p>
                    <a:fld id="{7FF363F6-5EA1-7442-B2BE-BF54EF4045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041D-E34F-ACD5-B62FA74D8852}"/>
                </c:ext>
              </c:extLst>
            </c:dLbl>
            <c:dLbl>
              <c:idx val="179"/>
              <c:tx>
                <c:rich>
                  <a:bodyPr/>
                  <a:lstStyle/>
                  <a:p>
                    <a:fld id="{E4BDBF07-F016-3549-8555-2A37470FB3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041D-E34F-ACD5-B62FA74D8852}"/>
                </c:ext>
              </c:extLst>
            </c:dLbl>
            <c:dLbl>
              <c:idx val="180"/>
              <c:tx>
                <c:rich>
                  <a:bodyPr/>
                  <a:lstStyle/>
                  <a:p>
                    <a:fld id="{00135958-BE04-594F-8858-41F3689AC0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041D-E34F-ACD5-B62FA74D8852}"/>
                </c:ext>
              </c:extLst>
            </c:dLbl>
            <c:dLbl>
              <c:idx val="181"/>
              <c:tx>
                <c:rich>
                  <a:bodyPr/>
                  <a:lstStyle/>
                  <a:p>
                    <a:fld id="{BD8A917C-0905-1E44-A029-E0831F2EFD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041D-E34F-ACD5-B62FA74D8852}"/>
                </c:ext>
              </c:extLst>
            </c:dLbl>
            <c:dLbl>
              <c:idx val="182"/>
              <c:tx>
                <c:rich>
                  <a:bodyPr/>
                  <a:lstStyle/>
                  <a:p>
                    <a:fld id="{1507DC4B-4E45-CF41-BD77-0A5B3635B0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041D-E34F-ACD5-B62FA74D8852}"/>
                </c:ext>
              </c:extLst>
            </c:dLbl>
            <c:dLbl>
              <c:idx val="183"/>
              <c:tx>
                <c:rich>
                  <a:bodyPr/>
                  <a:lstStyle/>
                  <a:p>
                    <a:fld id="{FA2C6564-C44D-8A49-9BCA-2EC22A57D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041D-E34F-ACD5-B62FA74D8852}"/>
                </c:ext>
              </c:extLst>
            </c:dLbl>
            <c:dLbl>
              <c:idx val="184"/>
              <c:tx>
                <c:rich>
                  <a:bodyPr/>
                  <a:lstStyle/>
                  <a:p>
                    <a:fld id="{E71070B2-CBD1-1D41-A371-1216DEAE38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041D-E34F-ACD5-B62FA74D8852}"/>
                </c:ext>
              </c:extLst>
            </c:dLbl>
            <c:dLbl>
              <c:idx val="185"/>
              <c:tx>
                <c:rich>
                  <a:bodyPr/>
                  <a:lstStyle/>
                  <a:p>
                    <a:fld id="{B11B83CF-CC42-0747-9E51-36789442A7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041D-E34F-ACD5-B62FA74D8852}"/>
                </c:ext>
              </c:extLst>
            </c:dLbl>
            <c:dLbl>
              <c:idx val="186"/>
              <c:tx>
                <c:rich>
                  <a:bodyPr/>
                  <a:lstStyle/>
                  <a:p>
                    <a:fld id="{B99AA327-3C9F-1F4A-8301-CC4B5F1AD1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041D-E34F-ACD5-B62FA74D8852}"/>
                </c:ext>
              </c:extLst>
            </c:dLbl>
            <c:dLbl>
              <c:idx val="187"/>
              <c:tx>
                <c:rich>
                  <a:bodyPr/>
                  <a:lstStyle/>
                  <a:p>
                    <a:fld id="{8EBBEE12-8ACE-D247-8AA7-985D4248CF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041D-E34F-ACD5-B62FA74D8852}"/>
                </c:ext>
              </c:extLst>
            </c:dLbl>
            <c:dLbl>
              <c:idx val="188"/>
              <c:tx>
                <c:rich>
                  <a:bodyPr/>
                  <a:lstStyle/>
                  <a:p>
                    <a:fld id="{FC6059B7-DEC1-B843-987D-AB479D9905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041D-E34F-ACD5-B62FA74D8852}"/>
                </c:ext>
              </c:extLst>
            </c:dLbl>
            <c:dLbl>
              <c:idx val="189"/>
              <c:tx>
                <c:rich>
                  <a:bodyPr/>
                  <a:lstStyle/>
                  <a:p>
                    <a:fld id="{72E67935-47A2-EA48-BE22-E46F873417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041D-E34F-ACD5-B62FA74D8852}"/>
                </c:ext>
              </c:extLst>
            </c:dLbl>
            <c:dLbl>
              <c:idx val="190"/>
              <c:tx>
                <c:rich>
                  <a:bodyPr/>
                  <a:lstStyle/>
                  <a:p>
                    <a:fld id="{A43AB4CF-4F21-F642-99D2-3F8B6F5153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041D-E34F-ACD5-B62FA74D8852}"/>
                </c:ext>
              </c:extLst>
            </c:dLbl>
            <c:dLbl>
              <c:idx val="191"/>
              <c:tx>
                <c:rich>
                  <a:bodyPr/>
                  <a:lstStyle/>
                  <a:p>
                    <a:fld id="{B29604D2-C800-7347-944E-137138344B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041D-E34F-ACD5-B62FA74D8852}"/>
                </c:ext>
              </c:extLst>
            </c:dLbl>
            <c:dLbl>
              <c:idx val="192"/>
              <c:tx>
                <c:rich>
                  <a:bodyPr/>
                  <a:lstStyle/>
                  <a:p>
                    <a:fld id="{D7FF43EE-1DC2-3F44-A437-8E49E33B70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041D-E34F-ACD5-B62FA74D8852}"/>
                </c:ext>
              </c:extLst>
            </c:dLbl>
            <c:dLbl>
              <c:idx val="193"/>
              <c:tx>
                <c:rich>
                  <a:bodyPr/>
                  <a:lstStyle/>
                  <a:p>
                    <a:fld id="{EB811A96-8355-B140-8809-471142364E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041D-E34F-ACD5-B62FA74D885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'#_Bestea'!$AB$6:$AB$199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'#_Bestea'!$AC$6:$AC$199</c15:f>
                <c15:dlblRangeCache>
                  <c:ptCount val="194"/>
                </c15:dlblRangeCache>
              </c15:datalabelsRange>
            </c:ext>
            <c:ext xmlns:c16="http://schemas.microsoft.com/office/drawing/2014/chart" uri="{C3380CC4-5D6E-409C-BE32-E72D297353CC}">
              <c16:uniqueId val="{0000010E-041D-E34F-ACD5-B62FA74D8852}"/>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041D-E34F-ACD5-B62FA74D885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'#_Bestea'!$F$92</c:f>
              <c:numCache>
                <c:formatCode>General</c:formatCode>
                <c:ptCount val="1"/>
                <c:pt idx="0">
                  <c:v>0</c:v>
                </c:pt>
              </c:numCache>
            </c:numRef>
          </c:xVal>
          <c:yVal>
            <c:numRef>
              <c:f>'#_Bestea'!$G$92</c:f>
              <c:numCache>
                <c:formatCode>General</c:formatCode>
                <c:ptCount val="1"/>
                <c:pt idx="0">
                  <c:v>#N/A</c:v>
                </c:pt>
              </c:numCache>
            </c:numRef>
          </c:yVal>
          <c:smooth val="0"/>
          <c:extLst>
            <c:ext xmlns:c15="http://schemas.microsoft.com/office/drawing/2012/chart" uri="{02D57815-91ED-43cb-92C2-25804820EDAC}">
              <c15:datalabelsRange>
                <c15:f>'#_Bestea'!$J$92</c15:f>
                <c15:dlblRangeCache>
                  <c:ptCount val="1"/>
                  <c:pt idx="0">
                    <c:v>SNAP!</c:v>
                  </c:pt>
                </c15:dlblRangeCache>
              </c15:datalabelsRange>
            </c:ext>
            <c:ext xmlns:c16="http://schemas.microsoft.com/office/drawing/2014/chart" uri="{C3380CC4-5D6E-409C-BE32-E72D297353CC}">
              <c16:uniqueId val="{00000110-041D-E34F-ACD5-B62FA74D8852}"/>
            </c:ext>
          </c:extLst>
        </c:ser>
        <c:ser>
          <c:idx val="17"/>
          <c:order val="19"/>
          <c:tx>
            <c:strRef>
              <c:f>'#_Bestea'!$J$76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8585AA67-CE0B-7C43-90A1-84B215CE10CC}"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041D-E34F-ACD5-B62FA74D8852}"/>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'#_Bestea'!$K$77</c:f>
              <c:numCache>
                <c:formatCode>General</c:formatCode>
                <c:ptCount val="1"/>
                <c:pt idx="0">
                  <c:v>0</c:v>
                </c:pt>
              </c:numCache>
            </c:numRef>
          </c:xVal>
          <c:yVal>
            <c:numRef>
              <c:f>'#_Bestea'!$L$77</c:f>
              <c:numCache>
                <c:formatCode>General</c:formatCode>
                <c:ptCount val="1"/>
                <c:pt idx="0">
                  <c:v>0.09</c:v>
                </c:pt>
              </c:numCache>
            </c:numRef>
          </c:yVal>
          <c:smooth val="0"/>
          <c:extLst>
            <c:ext xmlns:c15="http://schemas.microsoft.com/office/drawing/2012/chart" uri="{02D57815-91ED-43cb-92C2-25804820EDAC}">
              <c15:datalabelsRange>
                <c15:f>'#_Bestea'!$M$77</c15:f>
                <c15:dlblRangeCache>
                  <c:ptCount val="1"/>
                  <c:pt idx="0">
                    <c:v>μAdvertised (μ0)</c:v>
                  </c:pt>
                </c15:dlblRangeCache>
              </c15:datalabelsRange>
            </c:ext>
            <c:ext xmlns:c16="http://schemas.microsoft.com/office/drawing/2014/chart" uri="{C3380CC4-5D6E-409C-BE32-E72D297353CC}">
              <c16:uniqueId val="{00000112-041D-E34F-ACD5-B62FA74D8852}"/>
            </c:ext>
          </c:extLst>
        </c:ser>
        <c:ser>
          <c:idx val="20"/>
          <c:order val="20"/>
          <c:tx>
            <c:strRef>
              <c:f>'#_Bestea'!$K$114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041D-E34F-ACD5-B62FA74D8852}"/>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041D-E34F-ACD5-B62FA74D8852}"/>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'#_Bestea'!$M$121:$M$122</c:f>
              <c:numCache>
                <c:formatCode>0.00</c:formatCode>
                <c:ptCount val="2"/>
                <c:pt idx="0">
                  <c:v>0</c:v>
                </c:pt>
                <c:pt idx="1">
                  <c:v>0</c:v>
                </c:pt>
              </c:numCache>
            </c:numRef>
          </c:xVal>
          <c:yVal>
            <c:numRef>
              <c:f>'#_Bestea'!$N$121:$N$122</c:f>
              <c:numCache>
                <c:formatCode>General</c:formatCode>
                <c:ptCount val="2"/>
                <c:pt idx="0">
                  <c:v>#N/A</c:v>
                </c:pt>
                <c:pt idx="1">
                  <c:v>#N/A</c:v>
                </c:pt>
              </c:numCache>
            </c:numRef>
          </c:yVal>
          <c:smooth val="0"/>
          <c:extLst>
            <c:ext xmlns:c15="http://schemas.microsoft.com/office/drawing/2012/chart" uri="{02D57815-91ED-43cb-92C2-25804820EDAC}">
              <c15:datalabelsRange>
                <c15:f>'#_Bestea'!$O$121:$O$122</c15:f>
                <c15:dlblRangeCache>
                  <c:ptCount val="2"/>
                </c15:dlblRangeCache>
              </c15:datalabelsRange>
            </c:ext>
            <c:ext xmlns:c16="http://schemas.microsoft.com/office/drawing/2014/chart" uri="{C3380CC4-5D6E-409C-BE32-E72D297353CC}">
              <c16:uniqueId val="{00000115-041D-E34F-ACD5-B62FA74D8852}"/>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SPSSPT!$H$77</c:f>
          <c:strCache>
            <c:ptCount val="1"/>
            <c:pt idx="0">
              <c:v>0</c:v>
            </c:pt>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74191B64-7B9F-8D41-9D1C-432B017D3891}"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AF82-6045-8A01-414DE32948FC}"/>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SPSSPT!$F$83</c:f>
              <c:numCache>
                <c:formatCode>General</c:formatCode>
                <c:ptCount val="1"/>
                <c:pt idx="0">
                  <c:v>0</c:v>
                </c:pt>
              </c:numCache>
            </c:numRef>
          </c:xVal>
          <c:yVal>
            <c:numRef>
              <c:f>SPSSPT!$G$83</c:f>
              <c:numCache>
                <c:formatCode>General</c:formatCode>
                <c:ptCount val="1"/>
                <c:pt idx="0">
                  <c:v>0</c:v>
                </c:pt>
              </c:numCache>
            </c:numRef>
          </c:yVal>
          <c:smooth val="0"/>
          <c:extLst>
            <c:ext xmlns:c15="http://schemas.microsoft.com/office/drawing/2012/chart" uri="{02D57815-91ED-43cb-92C2-25804820EDAC}">
              <c15:datalabelsRange>
                <c15:f>SPSSPT!$H$83</c15:f>
                <c15:dlblRangeCache>
                  <c:ptCount val="1"/>
                  <c:pt idx="0">
                    <c:v>0</c:v>
                  </c:pt>
                </c15:dlblRangeCache>
              </c15:datalabelsRange>
            </c:ext>
            <c:ext xmlns:c16="http://schemas.microsoft.com/office/drawing/2014/chart" uri="{C3380CC4-5D6E-409C-BE32-E72D297353CC}">
              <c16:uniqueId val="{00000001-AF82-6045-8A01-414DE32948FC}"/>
            </c:ext>
          </c:extLst>
        </c:ser>
        <c:ser>
          <c:idx val="14"/>
          <c:order val="1"/>
          <c:tx>
            <c:v>equationRIGHT</c:v>
          </c:tx>
          <c:marker>
            <c:symbol val="none"/>
          </c:marker>
          <c:dLbls>
            <c:dLbl>
              <c:idx val="0"/>
              <c:tx>
                <c:rich>
                  <a:bodyPr/>
                  <a:lstStyle/>
                  <a:p>
                    <a:fld id="{BDF26302-FB36-EC40-BF50-2A48938EA1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F82-6045-8A01-414DE32948FC}"/>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SPSSPT!$J$83</c:f>
              <c:numCache>
                <c:formatCode>General</c:formatCode>
                <c:ptCount val="1"/>
                <c:pt idx="0">
                  <c:v>0</c:v>
                </c:pt>
              </c:numCache>
            </c:numRef>
          </c:xVal>
          <c:yVal>
            <c:numRef>
              <c:f>SPSSPT!$K$83</c:f>
              <c:numCache>
                <c:formatCode>General</c:formatCode>
                <c:ptCount val="1"/>
                <c:pt idx="0">
                  <c:v>0</c:v>
                </c:pt>
              </c:numCache>
            </c:numRef>
          </c:yVal>
          <c:smooth val="0"/>
          <c:extLst>
            <c:ext xmlns:c15="http://schemas.microsoft.com/office/drawing/2012/chart" uri="{02D57815-91ED-43cb-92C2-25804820EDAC}">
              <c15:datalabelsRange>
                <c15:f>SPSSPT!$L$83</c15:f>
                <c15:dlblRangeCache>
                  <c:ptCount val="1"/>
                  <c:pt idx="0">
                    <c:v>0</c:v>
                  </c:pt>
                </c15:dlblRangeCache>
              </c15:datalabelsRange>
            </c:ext>
            <c:ext xmlns:c16="http://schemas.microsoft.com/office/drawing/2014/chart" uri="{C3380CC4-5D6E-409C-BE32-E72D297353CC}">
              <c16:uniqueId val="{00000003-AF82-6045-8A01-414DE32948FC}"/>
            </c:ext>
          </c:extLst>
        </c:ser>
        <c:ser>
          <c:idx val="0"/>
          <c:order val="2"/>
          <c:tx>
            <c:strRef>
              <c:f>SPSSPT!$U$51</c:f>
              <c:strCache>
                <c:ptCount val="1"/>
                <c:pt idx="0">
                  <c:v>0</c:v>
                </c:pt>
              </c:strCache>
            </c:strRef>
          </c:tx>
          <c:spPr>
            <a:ln w="19050" cap="rnd">
              <a:solidFill>
                <a:srgbClr val="00B0F0"/>
              </a:solidFill>
              <a:round/>
            </a:ln>
            <a:effectLst/>
          </c:spPr>
          <c:marker>
            <c:symbol val="none"/>
          </c:marker>
          <c:xVal>
            <c:numRef>
              <c:f>SPSSPT!$T$52:$T$196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SPSSPT!$U$52:$U$196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4-AF82-6045-8A01-414DE32948FC}"/>
            </c:ext>
          </c:extLst>
        </c:ser>
        <c:ser>
          <c:idx val="1"/>
          <c:order val="3"/>
          <c:tx>
            <c:strRef>
              <c:f>SPSSPT!$V$51</c:f>
              <c:strCache>
                <c:ptCount val="1"/>
                <c:pt idx="0">
                  <c:v>0</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SPSSPT!$T$52:$T$196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SPSSPT!$V$52:$V$196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AF82-6045-8A01-414DE32948FC}"/>
            </c:ext>
          </c:extLst>
        </c:ser>
        <c:ser>
          <c:idx val="19"/>
          <c:order val="4"/>
          <c:tx>
            <c:strRef>
              <c:f>SPSSPT!$W$51</c:f>
              <c:strCache>
                <c:ptCount val="1"/>
                <c:pt idx="0">
                  <c:v>0</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SPSSPT!$T$52:$T$196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SPSSPT!$W$52:$W$196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6-AF82-6045-8A01-414DE32948FC}"/>
            </c:ext>
          </c:extLst>
        </c:ser>
        <c:ser>
          <c:idx val="2"/>
          <c:order val="5"/>
          <c:tx>
            <c:strRef>
              <c:f>SPSSPT!$X$51</c:f>
              <c:strCache>
                <c:ptCount val="1"/>
                <c:pt idx="0">
                  <c:v>0</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SPSSPT!$T$52:$T$196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SPSSPT!$X$52:$X$196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AF82-6045-8A01-414DE32948FC}"/>
            </c:ext>
          </c:extLst>
        </c:ser>
        <c:ser>
          <c:idx val="3"/>
          <c:order val="6"/>
          <c:tx>
            <c:strRef>
              <c:f>SPSSPT!$I$115</c:f>
              <c:strCache>
                <c:ptCount val="1"/>
                <c:pt idx="0">
                  <c:v>0</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SPSSPT!$F$117:$F$123</c:f>
              <c:numCache>
                <c:formatCode>General</c:formatCode>
                <c:ptCount val="7"/>
                <c:pt idx="0">
                  <c:v>0</c:v>
                </c:pt>
                <c:pt idx="1">
                  <c:v>0</c:v>
                </c:pt>
                <c:pt idx="2">
                  <c:v>0</c:v>
                </c:pt>
                <c:pt idx="3">
                  <c:v>0</c:v>
                </c:pt>
                <c:pt idx="4">
                  <c:v>0</c:v>
                </c:pt>
                <c:pt idx="5">
                  <c:v>0</c:v>
                </c:pt>
                <c:pt idx="6">
                  <c:v>0</c:v>
                </c:pt>
              </c:numCache>
            </c:numRef>
          </c:xVal>
          <c:yVal>
            <c:numRef>
              <c:f>SPSSPT!$I$117:$I$123</c:f>
              <c:numCache>
                <c:formatCode>0.000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AF82-6045-8A01-414DE32948FC}"/>
            </c:ext>
          </c:extLst>
        </c:ser>
        <c:ser>
          <c:idx val="10"/>
          <c:order val="7"/>
          <c:tx>
            <c:strRef>
              <c:f>SPSSPT!$F$115</c:f>
              <c:strCache>
                <c:ptCount val="1"/>
                <c:pt idx="0">
                  <c:v>0</c:v>
                </c:pt>
              </c:strCache>
            </c:strRef>
          </c:tx>
          <c:spPr>
            <a:ln w="12700" cap="rnd">
              <a:noFill/>
              <a:round/>
            </a:ln>
            <a:effectLst/>
          </c:spPr>
          <c:marker>
            <c:symbol val="none"/>
          </c:marker>
          <c:dLbls>
            <c:dLbl>
              <c:idx val="0"/>
              <c:tx>
                <c:rich>
                  <a:bodyPr/>
                  <a:lstStyle/>
                  <a:p>
                    <a:fld id="{FEFB5C5B-C696-D84A-8501-50B0FA05215F}"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F82-6045-8A01-414DE32948FC}"/>
                </c:ext>
              </c:extLst>
            </c:dLbl>
            <c:dLbl>
              <c:idx val="1"/>
              <c:tx>
                <c:rich>
                  <a:bodyPr/>
                  <a:lstStyle/>
                  <a:p>
                    <a:fld id="{F82C24EA-F7D3-284C-8A08-EAB8B3928E7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F82-6045-8A01-414DE32948FC}"/>
                </c:ext>
              </c:extLst>
            </c:dLbl>
            <c:dLbl>
              <c:idx val="2"/>
              <c:tx>
                <c:rich>
                  <a:bodyPr/>
                  <a:lstStyle/>
                  <a:p>
                    <a:fld id="{304F35C5-EA38-9C44-9869-5ADC8383EE29}"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F82-6045-8A01-414DE32948FC}"/>
                </c:ext>
              </c:extLst>
            </c:dLbl>
            <c:dLbl>
              <c:idx val="3"/>
              <c:tx>
                <c:rich>
                  <a:bodyPr/>
                  <a:lstStyle/>
                  <a:p>
                    <a:fld id="{2BC5C6B8-3689-8247-8942-9D467980CED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F82-6045-8A01-414DE32948FC}"/>
                </c:ext>
              </c:extLst>
            </c:dLbl>
            <c:dLbl>
              <c:idx val="4"/>
              <c:tx>
                <c:rich>
                  <a:bodyPr/>
                  <a:lstStyle/>
                  <a:p>
                    <a:fld id="{E602193B-4AF1-2340-860A-EB54219CBFE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F82-6045-8A01-414DE32948FC}"/>
                </c:ext>
              </c:extLst>
            </c:dLbl>
            <c:dLbl>
              <c:idx val="5"/>
              <c:tx>
                <c:rich>
                  <a:bodyPr/>
                  <a:lstStyle/>
                  <a:p>
                    <a:fld id="{8E4D04E6-45C3-BB49-A7CD-C7F73515436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F82-6045-8A01-414DE32948FC}"/>
                </c:ext>
              </c:extLst>
            </c:dLbl>
            <c:dLbl>
              <c:idx val="6"/>
              <c:tx>
                <c:rich>
                  <a:bodyPr/>
                  <a:lstStyle/>
                  <a:p>
                    <a:fld id="{0054C0D2-0971-BA4D-9E9A-2687AE05C23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F82-6045-8A01-414DE32948F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SPSSPT!$F$117:$F$123</c:f>
              <c:numCache>
                <c:formatCode>General</c:formatCode>
                <c:ptCount val="7"/>
                <c:pt idx="0">
                  <c:v>0</c:v>
                </c:pt>
                <c:pt idx="1">
                  <c:v>0</c:v>
                </c:pt>
                <c:pt idx="2">
                  <c:v>0</c:v>
                </c:pt>
                <c:pt idx="3">
                  <c:v>0</c:v>
                </c:pt>
                <c:pt idx="4">
                  <c:v>0</c:v>
                </c:pt>
                <c:pt idx="5">
                  <c:v>0</c:v>
                </c:pt>
                <c:pt idx="6">
                  <c:v>0</c:v>
                </c:pt>
              </c:numCache>
            </c:numRef>
          </c:xVal>
          <c:yVal>
            <c:numRef>
              <c:f>SPSSPT!$G$117:$G$123</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SPSSPT!$H$117:$H$123</c15:f>
                <c15:dlblRangeCache>
                  <c:ptCount val="7"/>
                  <c:pt idx="0">
                    <c:v>0</c:v>
                  </c:pt>
                  <c:pt idx="1">
                    <c:v>0</c:v>
                  </c:pt>
                  <c:pt idx="2">
                    <c:v>0</c:v>
                  </c:pt>
                  <c:pt idx="3">
                    <c:v>0</c:v>
                  </c:pt>
                  <c:pt idx="4">
                    <c:v>0</c:v>
                  </c:pt>
                  <c:pt idx="5">
                    <c:v>0</c:v>
                  </c:pt>
                  <c:pt idx="6">
                    <c:v>0</c:v>
                  </c:pt>
                </c15:dlblRangeCache>
              </c15:datalabelsRange>
            </c:ext>
            <c:ext xmlns:c16="http://schemas.microsoft.com/office/drawing/2014/chart" uri="{C3380CC4-5D6E-409C-BE32-E72D297353CC}">
              <c16:uniqueId val="{00000010-AF82-6045-8A01-414DE32948FC}"/>
            </c:ext>
          </c:extLst>
        </c:ser>
        <c:ser>
          <c:idx val="9"/>
          <c:order val="8"/>
          <c:tx>
            <c:strRef>
              <c:f>SPSSPT!$H$126</c:f>
              <c:strCache>
                <c:ptCount val="1"/>
                <c:pt idx="0">
                  <c:v>0</c:v>
                </c:pt>
              </c:strCache>
            </c:strRef>
          </c:tx>
          <c:spPr>
            <a:ln>
              <a:noFill/>
            </a:ln>
          </c:spPr>
          <c:marker>
            <c:symbol val="none"/>
          </c:marker>
          <c:dLbls>
            <c:dLbl>
              <c:idx val="0"/>
              <c:tx>
                <c:rich>
                  <a:bodyPr/>
                  <a:lstStyle/>
                  <a:p>
                    <a:fld id="{3F4EF848-A2B6-F745-9D50-4E7B13C46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F82-6045-8A01-414DE32948FC}"/>
                </c:ext>
              </c:extLst>
            </c:dLbl>
            <c:dLbl>
              <c:idx val="1"/>
              <c:tx>
                <c:rich>
                  <a:bodyPr/>
                  <a:lstStyle/>
                  <a:p>
                    <a:fld id="{E84F07D4-F1EC-2444-A3CE-0B9FBC4C4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F82-6045-8A01-414DE32948FC}"/>
                </c:ext>
              </c:extLst>
            </c:dLbl>
            <c:dLbl>
              <c:idx val="2"/>
              <c:tx>
                <c:rich>
                  <a:bodyPr/>
                  <a:lstStyle/>
                  <a:p>
                    <a:fld id="{91F703BB-7373-1E4D-8E2A-633B32286A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F82-6045-8A01-414DE32948FC}"/>
                </c:ext>
              </c:extLst>
            </c:dLbl>
            <c:dLbl>
              <c:idx val="3"/>
              <c:tx>
                <c:rich>
                  <a:bodyPr/>
                  <a:lstStyle/>
                  <a:p>
                    <a:fld id="{569D4494-0990-EE47-9068-69A017659B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F82-6045-8A01-414DE32948FC}"/>
                </c:ext>
              </c:extLst>
            </c:dLbl>
            <c:dLbl>
              <c:idx val="4"/>
              <c:tx>
                <c:rich>
                  <a:bodyPr/>
                  <a:lstStyle/>
                  <a:p>
                    <a:fld id="{555DA990-4152-0B41-AAD8-1C1E2F501F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F82-6045-8A01-414DE32948FC}"/>
                </c:ext>
              </c:extLst>
            </c:dLbl>
            <c:dLbl>
              <c:idx val="5"/>
              <c:tx>
                <c:rich>
                  <a:bodyPr/>
                  <a:lstStyle/>
                  <a:p>
                    <a:fld id="{B7BE1C58-1D4E-744E-9DE5-24508FEC2E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F82-6045-8A01-414DE32948FC}"/>
                </c:ext>
              </c:extLst>
            </c:dLbl>
            <c:dLbl>
              <c:idx val="6"/>
              <c:tx>
                <c:rich>
                  <a:bodyPr/>
                  <a:lstStyle/>
                  <a:p>
                    <a:fld id="{1CF827BE-E25A-D747-BD29-2018ECB990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F82-6045-8A01-414DE32948FC}"/>
                </c:ext>
              </c:extLst>
            </c:dLbl>
            <c:dLbl>
              <c:idx val="7"/>
              <c:tx>
                <c:rich>
                  <a:bodyPr/>
                  <a:lstStyle/>
                  <a:p>
                    <a:fld id="{4127F239-7007-5E4E-9DC1-20E3F53033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F82-6045-8A01-414DE32948FC}"/>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SPSSPT!$F$127:$F$134</c:f>
              <c:numCache>
                <c:formatCode>General</c:formatCode>
                <c:ptCount val="8"/>
                <c:pt idx="0">
                  <c:v>0</c:v>
                </c:pt>
                <c:pt idx="1">
                  <c:v>0</c:v>
                </c:pt>
                <c:pt idx="2">
                  <c:v>0</c:v>
                </c:pt>
                <c:pt idx="3">
                  <c:v>0</c:v>
                </c:pt>
                <c:pt idx="4">
                  <c:v>0</c:v>
                </c:pt>
                <c:pt idx="5">
                  <c:v>0</c:v>
                </c:pt>
                <c:pt idx="6">
                  <c:v>0</c:v>
                </c:pt>
                <c:pt idx="7">
                  <c:v>0</c:v>
                </c:pt>
              </c:numCache>
            </c:numRef>
          </c:xVal>
          <c:yVal>
            <c:numRef>
              <c:f>SPSSPT!$G$127:$G$134</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SPSSPT!$H$127:$H$134</c15:f>
                <c15:dlblRangeCache>
                  <c:ptCount val="8"/>
                  <c:pt idx="0">
                    <c:v>0.0%</c:v>
                  </c:pt>
                  <c:pt idx="1">
                    <c:v>0.0%</c:v>
                  </c:pt>
                  <c:pt idx="2">
                    <c:v>0.0%</c:v>
                  </c:pt>
                  <c:pt idx="3">
                    <c:v>0.0%</c:v>
                  </c:pt>
                  <c:pt idx="4">
                    <c:v>0.0%</c:v>
                  </c:pt>
                  <c:pt idx="5">
                    <c:v>0.0%</c:v>
                  </c:pt>
                  <c:pt idx="6">
                    <c:v>0.0%</c:v>
                  </c:pt>
                  <c:pt idx="7">
                    <c:v>0.0%</c:v>
                  </c:pt>
                </c15:dlblRangeCache>
              </c15:datalabelsRange>
            </c:ext>
            <c:ext xmlns:c16="http://schemas.microsoft.com/office/drawing/2014/chart" uri="{C3380CC4-5D6E-409C-BE32-E72D297353CC}">
              <c16:uniqueId val="{00000019-AF82-6045-8A01-414DE32948FC}"/>
            </c:ext>
          </c:extLst>
        </c:ser>
        <c:ser>
          <c:idx val="8"/>
          <c:order val="9"/>
          <c:tx>
            <c:strRef>
              <c:f>SPSSPT!$F$137</c:f>
              <c:strCache>
                <c:ptCount val="1"/>
                <c:pt idx="0">
                  <c:v>0</c:v>
                </c:pt>
              </c:strCache>
            </c:strRef>
          </c:tx>
          <c:spPr>
            <a:ln w="19050" cap="rnd">
              <a:noFill/>
              <a:round/>
            </a:ln>
            <a:effectLst/>
          </c:spPr>
          <c:marker>
            <c:symbol val="none"/>
          </c:marker>
          <c:dLbls>
            <c:dLbl>
              <c:idx val="0"/>
              <c:tx>
                <c:rich>
                  <a:bodyPr/>
                  <a:lstStyle/>
                  <a:p>
                    <a:fld id="{75C07487-4A94-714C-B261-EF8F85DAAE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F82-6045-8A01-414DE32948FC}"/>
                </c:ext>
              </c:extLst>
            </c:dLbl>
            <c:dLbl>
              <c:idx val="1"/>
              <c:tx>
                <c:rich>
                  <a:bodyPr/>
                  <a:lstStyle/>
                  <a:p>
                    <a:fld id="{4862EC74-7C5F-A541-B5DB-00F7D21E1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F82-6045-8A01-414DE32948FC}"/>
                </c:ext>
              </c:extLst>
            </c:dLbl>
            <c:dLbl>
              <c:idx val="2"/>
              <c:tx>
                <c:rich>
                  <a:bodyPr/>
                  <a:lstStyle/>
                  <a:p>
                    <a:fld id="{E8BD0EC7-B508-BF43-A06C-4E7EF80CCA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F82-6045-8A01-414DE32948FC}"/>
                </c:ext>
              </c:extLst>
            </c:dLbl>
            <c:dLbl>
              <c:idx val="3"/>
              <c:tx>
                <c:rich>
                  <a:bodyPr/>
                  <a:lstStyle/>
                  <a:p>
                    <a:fld id="{7AE81B69-8F66-314D-9ADD-B6A78BC014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F82-6045-8A01-414DE32948FC}"/>
                </c:ext>
              </c:extLst>
            </c:dLbl>
            <c:dLbl>
              <c:idx val="4"/>
              <c:tx>
                <c:rich>
                  <a:bodyPr/>
                  <a:lstStyle/>
                  <a:p>
                    <a:fld id="{075C5E53-9C4F-CB4C-A617-57A891459C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F82-6045-8A01-414DE32948FC}"/>
                </c:ext>
              </c:extLst>
            </c:dLbl>
            <c:dLbl>
              <c:idx val="5"/>
              <c:tx>
                <c:rich>
                  <a:bodyPr/>
                  <a:lstStyle/>
                  <a:p>
                    <a:fld id="{A12CA901-512B-654A-9182-217938A401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F82-6045-8A01-414DE32948FC}"/>
                </c:ext>
              </c:extLst>
            </c:dLbl>
            <c:dLbl>
              <c:idx val="6"/>
              <c:tx>
                <c:rich>
                  <a:bodyPr/>
                  <a:lstStyle/>
                  <a:p>
                    <a:fld id="{9E474FD7-1867-5546-B77D-C42B03E9E0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F82-6045-8A01-414DE32948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SPSSPT!$F$138:$F$144</c:f>
              <c:numCache>
                <c:formatCode>General</c:formatCode>
                <c:ptCount val="7"/>
                <c:pt idx="0">
                  <c:v>0</c:v>
                </c:pt>
                <c:pt idx="1">
                  <c:v>0</c:v>
                </c:pt>
                <c:pt idx="2">
                  <c:v>0</c:v>
                </c:pt>
                <c:pt idx="3">
                  <c:v>0</c:v>
                </c:pt>
                <c:pt idx="4">
                  <c:v>0</c:v>
                </c:pt>
                <c:pt idx="5">
                  <c:v>0</c:v>
                </c:pt>
                <c:pt idx="6">
                  <c:v>0</c:v>
                </c:pt>
              </c:numCache>
            </c:numRef>
          </c:xVal>
          <c:yVal>
            <c:numRef>
              <c:f>SPSSPT!$G$138:$G$144</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SPSSPT!$I$138:$I$144</c15:f>
                <c15:dlblRangeCache>
                  <c:ptCount val="7"/>
                  <c:pt idx="0">
                    <c:v>0.0%</c:v>
                  </c:pt>
                  <c:pt idx="1">
                    <c:v>0.0%</c:v>
                  </c:pt>
                  <c:pt idx="2">
                    <c:v>0.0%</c:v>
                  </c:pt>
                  <c:pt idx="3">
                    <c:v>0.0%</c:v>
                  </c:pt>
                  <c:pt idx="4">
                    <c:v>0.0%</c:v>
                  </c:pt>
                  <c:pt idx="5">
                    <c:v>0.0%</c:v>
                  </c:pt>
                  <c:pt idx="6">
                    <c:v>0.0%</c:v>
                  </c:pt>
                </c15:dlblRangeCache>
              </c15:datalabelsRange>
            </c:ext>
            <c:ext xmlns:c16="http://schemas.microsoft.com/office/drawing/2014/chart" uri="{C3380CC4-5D6E-409C-BE32-E72D297353CC}">
              <c16:uniqueId val="{00000021-AF82-6045-8A01-414DE32948FC}"/>
            </c:ext>
          </c:extLst>
        </c:ser>
        <c:ser>
          <c:idx val="11"/>
          <c:order val="10"/>
          <c:tx>
            <c:strRef>
              <c:f>SPSSPT!$D$157</c:f>
              <c:strCache>
                <c:ptCount val="1"/>
                <c:pt idx="0">
                  <c:v>0</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881D1188-0E7A-2B49-A13E-DF50F0065985}"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AF82-6045-8A01-414DE32948FC}"/>
                </c:ext>
              </c:extLst>
            </c:dLbl>
            <c:dLbl>
              <c:idx val="1"/>
              <c:tx>
                <c:rich>
                  <a:bodyPr/>
                  <a:lstStyle/>
                  <a:p>
                    <a:fld id="{C6166023-64C2-F84D-8748-1842FFBAC5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F82-6045-8A01-414DE32948FC}"/>
                </c:ext>
              </c:extLst>
            </c:dLbl>
            <c:dLbl>
              <c:idx val="2"/>
              <c:tx>
                <c:rich>
                  <a:bodyPr/>
                  <a:lstStyle/>
                  <a:p>
                    <a:fld id="{0C7B2146-7732-E74B-B21B-6A8BDD8FDC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F82-6045-8A01-414DE32948FC}"/>
                </c:ext>
              </c:extLst>
            </c:dLbl>
            <c:dLbl>
              <c:idx val="3"/>
              <c:tx>
                <c:rich>
                  <a:bodyPr/>
                  <a:lstStyle/>
                  <a:p>
                    <a:fld id="{F4761109-7534-9C48-8F6A-F184C817FEA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F82-6045-8A01-414DE32948FC}"/>
                </c:ext>
              </c:extLst>
            </c:dLbl>
            <c:dLbl>
              <c:idx val="4"/>
              <c:delete val="1"/>
              <c:extLst>
                <c:ext xmlns:c15="http://schemas.microsoft.com/office/drawing/2012/chart" uri="{CE6537A1-D6FC-4f65-9D91-7224C49458BB}"/>
                <c:ext xmlns:c16="http://schemas.microsoft.com/office/drawing/2014/chart" uri="{C3380CC4-5D6E-409C-BE32-E72D297353CC}">
                  <c16:uniqueId val="{00000026-AF82-6045-8A01-414DE32948FC}"/>
                </c:ext>
              </c:extLst>
            </c:dLbl>
            <c:dLbl>
              <c:idx val="5"/>
              <c:tx>
                <c:rich>
                  <a:bodyPr/>
                  <a:lstStyle/>
                  <a:p>
                    <a:fld id="{F54D4A49-3F6E-3A4C-9C11-01056B4373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F82-6045-8A01-414DE32948FC}"/>
                </c:ext>
              </c:extLst>
            </c:dLbl>
            <c:dLbl>
              <c:idx val="6"/>
              <c:tx>
                <c:rich>
                  <a:bodyPr/>
                  <a:lstStyle/>
                  <a:p>
                    <a:fld id="{7A8324B8-6B51-5942-9854-FDF8BA4D0C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F82-6045-8A01-414DE32948FC}"/>
                </c:ext>
              </c:extLst>
            </c:dLbl>
            <c:dLbl>
              <c:idx val="7"/>
              <c:tx>
                <c:rich>
                  <a:bodyPr/>
                  <a:lstStyle/>
                  <a:p>
                    <a:fld id="{B6A3FB5E-76A9-BD48-9E6C-2B33D2076EA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F82-6045-8A01-414DE32948FC}"/>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SPSSPT!$F$159:$F$166</c:f>
              <c:numCache>
                <c:formatCode>General</c:formatCode>
                <c:ptCount val="8"/>
                <c:pt idx="0">
                  <c:v>0</c:v>
                </c:pt>
                <c:pt idx="1">
                  <c:v>0</c:v>
                </c:pt>
                <c:pt idx="2">
                  <c:v>0</c:v>
                </c:pt>
                <c:pt idx="3">
                  <c:v>0</c:v>
                </c:pt>
                <c:pt idx="4">
                  <c:v>0</c:v>
                </c:pt>
                <c:pt idx="5">
                  <c:v>0</c:v>
                </c:pt>
                <c:pt idx="6">
                  <c:v>0</c:v>
                </c:pt>
                <c:pt idx="7">
                  <c:v>0</c:v>
                </c:pt>
              </c:numCache>
            </c:numRef>
          </c:xVal>
          <c:yVal>
            <c:numRef>
              <c:f>SPSSPT!$G$159:$G$166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SPSSPT!$J$159:$J$166</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2A-AF82-6045-8A01-414DE32948FC}"/>
            </c:ext>
          </c:extLst>
        </c:ser>
        <c:ser>
          <c:idx val="4"/>
          <c:order val="11"/>
          <c:tx>
            <c:strRef>
              <c:f>SPSSPT!$F$147</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2B-AF82-6045-8A01-414DE32948FC}"/>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BB20CF8A-0C73-2A47-8C97-3C76A6975670}"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AF82-6045-8A01-414DE32948FC}"/>
                </c:ext>
              </c:extLst>
            </c:dLbl>
            <c:dLbl>
              <c:idx val="1"/>
              <c:tx>
                <c:rich>
                  <a:bodyPr/>
                  <a:lstStyle/>
                  <a:p>
                    <a:fld id="{548105B4-62FA-9844-92B1-8F15F5CC62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F82-6045-8A01-414DE32948FC}"/>
                </c:ext>
              </c:extLst>
            </c:dLbl>
            <c:dLbl>
              <c:idx val="2"/>
              <c:tx>
                <c:rich>
                  <a:bodyPr/>
                  <a:lstStyle/>
                  <a:p>
                    <a:fld id="{6555C820-83CD-C74E-998E-2D4849B35B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F82-6045-8A01-414DE32948FC}"/>
                </c:ext>
              </c:extLst>
            </c:dLbl>
            <c:dLbl>
              <c:idx val="3"/>
              <c:tx>
                <c:rich>
                  <a:bodyPr/>
                  <a:lstStyle/>
                  <a:p>
                    <a:fld id="{470A7A16-4FF5-3043-8D98-9E39679F9A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F82-6045-8A01-414DE32948FC}"/>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CF15EC83-57F2-9B4E-8BC1-FA49ECD5EC10}"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AF82-6045-8A01-414DE32948FC}"/>
                </c:ext>
              </c:extLst>
            </c:dLbl>
            <c:dLbl>
              <c:idx val="5"/>
              <c:tx>
                <c:rich>
                  <a:bodyPr/>
                  <a:lstStyle/>
                  <a:p>
                    <a:fld id="{3DF69BB7-A593-8548-8A7B-B487F89156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F82-6045-8A01-414DE32948FC}"/>
                </c:ext>
              </c:extLst>
            </c:dLbl>
            <c:dLbl>
              <c:idx val="6"/>
              <c:tx>
                <c:rich>
                  <a:bodyPr/>
                  <a:lstStyle/>
                  <a:p>
                    <a:fld id="{69EDB00E-A8F5-B04B-82E6-11B16148EC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F82-6045-8A01-414DE32948FC}"/>
                </c:ext>
              </c:extLst>
            </c:dLbl>
            <c:dLbl>
              <c:idx val="7"/>
              <c:tx>
                <c:rich>
                  <a:bodyPr/>
                  <a:lstStyle/>
                  <a:p>
                    <a:fld id="{542092D0-EB69-C34C-AE87-3C68AA0D14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F82-6045-8A01-414DE32948FC}"/>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SPSSPT!$F$148:$F$155</c:f>
              <c:numCache>
                <c:formatCode>General</c:formatCode>
                <c:ptCount val="8"/>
                <c:pt idx="0">
                  <c:v>0</c:v>
                </c:pt>
                <c:pt idx="1">
                  <c:v>0</c:v>
                </c:pt>
                <c:pt idx="2">
                  <c:v>0</c:v>
                </c:pt>
                <c:pt idx="3">
                  <c:v>0</c:v>
                </c:pt>
                <c:pt idx="4">
                  <c:v>0</c:v>
                </c:pt>
                <c:pt idx="5">
                  <c:v>0</c:v>
                </c:pt>
                <c:pt idx="6">
                  <c:v>0</c:v>
                </c:pt>
                <c:pt idx="7">
                  <c:v>0</c:v>
                </c:pt>
              </c:numCache>
            </c:numRef>
          </c:xVal>
          <c:yVal>
            <c:numRef>
              <c:f>SPSSPT!$G$148:$G$155</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SPSSPT!$H$148:$H$155</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3-AF82-6045-8A01-414DE32948FC}"/>
            </c:ext>
          </c:extLst>
        </c:ser>
        <c:ser>
          <c:idx val="12"/>
          <c:order val="12"/>
          <c:tx>
            <c:strRef>
              <c:f>SPSSPT!$D$178</c:f>
              <c:strCache>
                <c:ptCount val="1"/>
                <c:pt idx="0">
                  <c:v>0</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fld id="{37EA84EC-F063-9E49-A876-443AB132BDE3}" type="CELLRANGE">
                      <a:rPr lang="en-US"/>
                      <a:pPr>
                        <a:defRPr sz="900">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dlblFieldTable/>
                  <c15:showDataLabelsRange val="1"/>
                </c:ext>
                <c:ext xmlns:c16="http://schemas.microsoft.com/office/drawing/2014/chart" uri="{C3380CC4-5D6E-409C-BE32-E72D297353CC}">
                  <c16:uniqueId val="{00000034-AF82-6045-8A01-414DE32948FC}"/>
                </c:ext>
              </c:extLst>
            </c:dLbl>
            <c:dLbl>
              <c:idx val="1"/>
              <c:tx>
                <c:rich>
                  <a:bodyPr/>
                  <a:lstStyle/>
                  <a:p>
                    <a:fld id="{34877942-9ABA-9648-8F3C-CD070BAF84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F82-6045-8A01-414DE32948FC}"/>
                </c:ext>
              </c:extLst>
            </c:dLbl>
            <c:dLbl>
              <c:idx val="2"/>
              <c:tx>
                <c:rich>
                  <a:bodyPr/>
                  <a:lstStyle/>
                  <a:p>
                    <a:fld id="{D73927D5-5C34-8E43-9143-C4B6C3134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F82-6045-8A01-414DE32948FC}"/>
                </c:ext>
              </c:extLst>
            </c:dLbl>
            <c:dLbl>
              <c:idx val="3"/>
              <c:tx>
                <c:rich>
                  <a:bodyPr/>
                  <a:lstStyle/>
                  <a:p>
                    <a:fld id="{B9933AF6-783A-0E4C-AE3C-AF2738991A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F82-6045-8A01-414DE32948FC}"/>
                </c:ext>
              </c:extLst>
            </c:dLbl>
            <c:dLbl>
              <c:idx val="4"/>
              <c:delete val="1"/>
              <c:extLst>
                <c:ext xmlns:c15="http://schemas.microsoft.com/office/drawing/2012/chart" uri="{CE6537A1-D6FC-4f65-9D91-7224C49458BB}"/>
                <c:ext xmlns:c16="http://schemas.microsoft.com/office/drawing/2014/chart" uri="{C3380CC4-5D6E-409C-BE32-E72D297353CC}">
                  <c16:uniqueId val="{00000038-AF82-6045-8A01-414DE32948FC}"/>
                </c:ext>
              </c:extLst>
            </c:dLbl>
            <c:dLbl>
              <c:idx val="5"/>
              <c:tx>
                <c:rich>
                  <a:bodyPr/>
                  <a:lstStyle/>
                  <a:p>
                    <a:fld id="{3CFDB466-F201-B94D-A40D-76D00B14D9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F82-6045-8A01-414DE32948FC}"/>
                </c:ext>
              </c:extLst>
            </c:dLbl>
            <c:dLbl>
              <c:idx val="6"/>
              <c:tx>
                <c:rich>
                  <a:bodyPr/>
                  <a:lstStyle/>
                  <a:p>
                    <a:fld id="{99733794-CB8D-C647-A5D5-F5F4048371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AF82-6045-8A01-414DE32948FC}"/>
                </c:ext>
              </c:extLst>
            </c:dLbl>
            <c:dLbl>
              <c:idx val="7"/>
              <c:tx>
                <c:rich>
                  <a:bodyPr/>
                  <a:lstStyle/>
                  <a:p>
                    <a:fld id="{726114CB-79EA-4B4D-9E0A-2ACCB2D3F8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F82-6045-8A01-414DE32948FC}"/>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SPSSPT!$F$180:$F$187</c:f>
              <c:numCache>
                <c:formatCode>General</c:formatCode>
                <c:ptCount val="8"/>
                <c:pt idx="0">
                  <c:v>0</c:v>
                </c:pt>
                <c:pt idx="1">
                  <c:v>0</c:v>
                </c:pt>
                <c:pt idx="2">
                  <c:v>0</c:v>
                </c:pt>
                <c:pt idx="3">
                  <c:v>0</c:v>
                </c:pt>
                <c:pt idx="4">
                  <c:v>0</c:v>
                </c:pt>
                <c:pt idx="5">
                  <c:v>0</c:v>
                </c:pt>
                <c:pt idx="6">
                  <c:v>0</c:v>
                </c:pt>
                <c:pt idx="7">
                  <c:v>0</c:v>
                </c:pt>
              </c:numCache>
            </c:numRef>
          </c:xVal>
          <c:yVal>
            <c:numRef>
              <c:f>SPSSPT!$G$180:$G$187</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SPSSPT!$J$180:$J$187</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C-AF82-6045-8A01-414DE32948FC}"/>
            </c:ext>
          </c:extLst>
        </c:ser>
        <c:ser>
          <c:idx val="5"/>
          <c:order val="13"/>
          <c:tx>
            <c:strRef>
              <c:f>SPSSPT!$F$168</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3D-AF82-6045-8A01-414DE32948FC}"/>
              </c:ext>
            </c:extLst>
          </c:dPt>
          <c:dPt>
            <c:idx val="3"/>
            <c:bubble3D val="0"/>
            <c:extLst>
              <c:ext xmlns:c16="http://schemas.microsoft.com/office/drawing/2014/chart" uri="{C3380CC4-5D6E-409C-BE32-E72D297353CC}">
                <c16:uniqueId val="{0000003E-AF82-6045-8A01-414DE32948FC}"/>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fld id="{276F7E8D-9B80-E540-A203-FAFF610C078C}" type="CELLRANGE">
                      <a:rPr lang="en-US"/>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dlblFieldTable/>
                  <c15:showDataLabelsRange val="1"/>
                </c:ext>
                <c:ext xmlns:c16="http://schemas.microsoft.com/office/drawing/2014/chart" uri="{C3380CC4-5D6E-409C-BE32-E72D297353CC}">
                  <c16:uniqueId val="{0000003F-AF82-6045-8A01-414DE32948FC}"/>
                </c:ext>
              </c:extLst>
            </c:dLbl>
            <c:dLbl>
              <c:idx val="1"/>
              <c:tx>
                <c:rich>
                  <a:bodyPr/>
                  <a:lstStyle/>
                  <a:p>
                    <a:fld id="{5ED4A995-2044-A540-9177-96D664146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AF82-6045-8A01-414DE32948FC}"/>
                </c:ext>
              </c:extLst>
            </c:dLbl>
            <c:dLbl>
              <c:idx val="2"/>
              <c:tx>
                <c:rich>
                  <a:bodyPr/>
                  <a:lstStyle/>
                  <a:p>
                    <a:fld id="{6D7701E2-77E7-0649-A467-43A9723100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AF82-6045-8A01-414DE32948FC}"/>
                </c:ext>
              </c:extLst>
            </c:dLbl>
            <c:dLbl>
              <c:idx val="3"/>
              <c:tx>
                <c:rich>
                  <a:bodyPr/>
                  <a:lstStyle/>
                  <a:p>
                    <a:fld id="{66CFA985-89D9-6A4E-9D4C-EA2391C274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F82-6045-8A01-414DE32948FC}"/>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fld id="{21D28148-A45B-A74D-94AA-071238510904}" type="CELLRANGE">
                      <a:rPr lang="en-US"/>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41-AF82-6045-8A01-414DE32948FC}"/>
                </c:ext>
              </c:extLst>
            </c:dLbl>
            <c:dLbl>
              <c:idx val="5"/>
              <c:tx>
                <c:rich>
                  <a:bodyPr/>
                  <a:lstStyle/>
                  <a:p>
                    <a:fld id="{664AAAD4-6D56-754A-BFCE-3A196A832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AF82-6045-8A01-414DE32948FC}"/>
                </c:ext>
              </c:extLst>
            </c:dLbl>
            <c:dLbl>
              <c:idx val="6"/>
              <c:tx>
                <c:rich>
                  <a:bodyPr/>
                  <a:lstStyle/>
                  <a:p>
                    <a:fld id="{CD4EC3F3-62F6-0F4E-B404-38E71D1F75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AF82-6045-8A01-414DE32948FC}"/>
                </c:ext>
              </c:extLst>
            </c:dLbl>
            <c:dLbl>
              <c:idx val="7"/>
              <c:tx>
                <c:rich>
                  <a:bodyPr/>
                  <a:lstStyle/>
                  <a:p>
                    <a:fld id="{2CBCDA18-BDFE-8A4A-BE5F-442F2BA484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AF82-6045-8A01-414DE32948FC}"/>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SPSSPT!$F$169:$F$176</c:f>
              <c:numCache>
                <c:formatCode>General</c:formatCode>
                <c:ptCount val="8"/>
                <c:pt idx="0">
                  <c:v>0</c:v>
                </c:pt>
                <c:pt idx="1">
                  <c:v>0</c:v>
                </c:pt>
                <c:pt idx="2">
                  <c:v>0</c:v>
                </c:pt>
                <c:pt idx="3">
                  <c:v>0</c:v>
                </c:pt>
                <c:pt idx="4">
                  <c:v>0</c:v>
                </c:pt>
                <c:pt idx="5">
                  <c:v>0</c:v>
                </c:pt>
                <c:pt idx="6">
                  <c:v>0</c:v>
                </c:pt>
                <c:pt idx="7">
                  <c:v>0</c:v>
                </c:pt>
              </c:numCache>
            </c:numRef>
          </c:xVal>
          <c:yVal>
            <c:numRef>
              <c:f>SPSSPT!$G$169:$G$176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SPSSPT!$H$169:$H$176</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45-AF82-6045-8A01-414DE32948FC}"/>
            </c:ext>
          </c:extLst>
        </c:ser>
        <c:ser>
          <c:idx val="6"/>
          <c:order val="14"/>
          <c:tx>
            <c:strRef>
              <c:f>SPSSPT!$D$106</c:f>
              <c:strCache>
                <c:ptCount val="1"/>
                <c:pt idx="0">
                  <c:v>0</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fld id="{A3D7C14B-48BD-DD46-86D0-C103E8B23378}" type="CELLRANGE">
                      <a:rPr lang="en-US"/>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dlblFieldTable/>
                  <c15:showDataLabelsRange val="1"/>
                </c:ext>
                <c:ext xmlns:c16="http://schemas.microsoft.com/office/drawing/2014/chart" uri="{C3380CC4-5D6E-409C-BE32-E72D297353CC}">
                  <c16:uniqueId val="{00000046-AF82-6045-8A01-414DE32948F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SPSSPT!$F$106</c:f>
              <c:numCache>
                <c:formatCode>0.000</c:formatCode>
                <c:ptCount val="1"/>
                <c:pt idx="0">
                  <c:v>0</c:v>
                </c:pt>
              </c:numCache>
            </c:numRef>
          </c:xVal>
          <c:yVal>
            <c:numRef>
              <c:f>SPSSPT!$G$106</c:f>
              <c:numCache>
                <c:formatCode>0.000</c:formatCode>
                <c:ptCount val="1"/>
                <c:pt idx="0">
                  <c:v>0</c:v>
                </c:pt>
              </c:numCache>
            </c:numRef>
          </c:yVal>
          <c:smooth val="0"/>
          <c:extLst>
            <c:ext xmlns:c15="http://schemas.microsoft.com/office/drawing/2012/chart" uri="{02D57815-91ED-43cb-92C2-25804820EDAC}">
              <c15:datalabelsRange>
                <c15:f>SPSSPT!$M$106</c15:f>
                <c15:dlblRangeCache>
                  <c:ptCount val="1"/>
                  <c:pt idx="0">
                    <c:v>0</c:v>
                  </c:pt>
                </c15:dlblRangeCache>
              </c15:datalabelsRange>
            </c:ext>
            <c:ext xmlns:c16="http://schemas.microsoft.com/office/drawing/2014/chart" uri="{C3380CC4-5D6E-409C-BE32-E72D297353CC}">
              <c16:uniqueId val="{00000047-AF82-6045-8A01-414DE32948FC}"/>
            </c:ext>
          </c:extLst>
        </c:ser>
        <c:ser>
          <c:idx val="16"/>
          <c:order val="15"/>
          <c:tx>
            <c:strRef>
              <c:f>SPSSPT!$D$107</c:f>
              <c:strCache>
                <c:ptCount val="1"/>
                <c:pt idx="0">
                  <c:v>0</c:v>
                </c:pt>
              </c:strCache>
            </c:strRef>
          </c:tx>
          <c:marker>
            <c:symbol val="none"/>
          </c:marker>
          <c:dLbls>
            <c:dLbl>
              <c:idx val="0"/>
              <c:tx>
                <c:rich>
                  <a:bodyPr wrap="square" lIns="38100" tIns="19050" rIns="38100" bIns="19050" anchor="ctr">
                    <a:noAutofit/>
                  </a:bodyPr>
                  <a:lstStyle/>
                  <a:p>
                    <a:pPr>
                      <a:defRPr sz="1050">
                        <a:solidFill>
                          <a:srgbClr val="FF0000"/>
                        </a:solidFill>
                      </a:defRPr>
                    </a:pPr>
                    <a:fld id="{D4ECF6CC-84EA-7645-BC6C-7987AA852914}" type="CELLRANGE">
                      <a:rPr lang="en-US"/>
                      <a:pPr>
                        <a:defRPr sz="1050">
                          <a:solidFill>
                            <a:srgbClr val="FF0000"/>
                          </a:solidFill>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dlblFieldTable/>
                  <c15:showDataLabelsRange val="1"/>
                </c:ext>
                <c:ext xmlns:c16="http://schemas.microsoft.com/office/drawing/2014/chart" uri="{C3380CC4-5D6E-409C-BE32-E72D297353CC}">
                  <c16:uniqueId val="{00000048-AF82-6045-8A01-414DE32948FC}"/>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SPSSPT!$F$107</c:f>
              <c:numCache>
                <c:formatCode>0.000</c:formatCode>
                <c:ptCount val="1"/>
                <c:pt idx="0">
                  <c:v>0</c:v>
                </c:pt>
              </c:numCache>
            </c:numRef>
          </c:xVal>
          <c:yVal>
            <c:numRef>
              <c:f>SPSSPT!$G$107</c:f>
              <c:numCache>
                <c:formatCode>0.000</c:formatCode>
                <c:ptCount val="1"/>
                <c:pt idx="0">
                  <c:v>0</c:v>
                </c:pt>
              </c:numCache>
            </c:numRef>
          </c:yVal>
          <c:smooth val="0"/>
          <c:extLst>
            <c:ext xmlns:c15="http://schemas.microsoft.com/office/drawing/2012/chart" uri="{02D57815-91ED-43cb-92C2-25804820EDAC}">
              <c15:datalabelsRange>
                <c15:f>SPSSPT!$M$107</c15:f>
                <c15:dlblRangeCache>
                  <c:ptCount val="1"/>
                  <c:pt idx="0">
                    <c:v>0</c:v>
                  </c:pt>
                </c15:dlblRangeCache>
              </c15:datalabelsRange>
            </c:ext>
            <c:ext xmlns:c16="http://schemas.microsoft.com/office/drawing/2014/chart" uri="{C3380CC4-5D6E-409C-BE32-E72D297353CC}">
              <c16:uniqueId val="{00000049-AF82-6045-8A01-414DE32948FC}"/>
            </c:ext>
          </c:extLst>
        </c:ser>
        <c:ser>
          <c:idx val="7"/>
          <c:order val="16"/>
          <c:tx>
            <c:strRef>
              <c:f>SPSSPT!$D$111</c:f>
              <c:strCache>
                <c:ptCount val="1"/>
                <c:pt idx="0">
                  <c:v>0</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AF82-6045-8A01-414DE32948F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SPSSPT!$F$111</c:f>
              <c:numCache>
                <c:formatCode>0.000</c:formatCode>
                <c:ptCount val="1"/>
                <c:pt idx="0">
                  <c:v>0</c:v>
                </c:pt>
              </c:numCache>
            </c:numRef>
          </c:xVal>
          <c:yVal>
            <c:numRef>
              <c:f>SPSSPT!$G$111</c:f>
              <c:numCache>
                <c:formatCode>0.000</c:formatCode>
                <c:ptCount val="1"/>
                <c:pt idx="0">
                  <c:v>0</c:v>
                </c:pt>
              </c:numCache>
            </c:numRef>
          </c:yVal>
          <c:smooth val="0"/>
          <c:extLst>
            <c:ext xmlns:c15="http://schemas.microsoft.com/office/drawing/2012/chart" uri="{02D57815-91ED-43cb-92C2-25804820EDAC}">
              <c15:datalabelsRange>
                <c15:f>SPSSPT!$M$111</c15:f>
                <c15:dlblRangeCache>
                  <c:ptCount val="1"/>
                  <c:pt idx="0">
                    <c:v>0</c:v>
                  </c:pt>
                </c15:dlblRangeCache>
              </c15:datalabelsRange>
            </c:ext>
            <c:ext xmlns:c16="http://schemas.microsoft.com/office/drawing/2014/chart" uri="{C3380CC4-5D6E-409C-BE32-E72D297353CC}">
              <c16:uniqueId val="{0000004B-AF82-6045-8A01-414DE32948FC}"/>
            </c:ext>
          </c:extLst>
        </c:ser>
        <c:ser>
          <c:idx val="18"/>
          <c:order val="17"/>
          <c:tx>
            <c:v>xbars</c:v>
          </c:tx>
          <c:spPr>
            <a:ln>
              <a:noFill/>
            </a:ln>
          </c:spPr>
          <c:marker>
            <c:symbol val="none"/>
          </c:marker>
          <c:dLbls>
            <c:dLbl>
              <c:idx val="0"/>
              <c:tx>
                <c:rich>
                  <a:bodyPr/>
                  <a:lstStyle/>
                  <a:p>
                    <a:fld id="{8B631F33-529A-0D4E-B1DA-3C311CE9A3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AF82-6045-8A01-414DE32948FC}"/>
                </c:ext>
              </c:extLst>
            </c:dLbl>
            <c:dLbl>
              <c:idx val="1"/>
              <c:tx>
                <c:rich>
                  <a:bodyPr/>
                  <a:lstStyle/>
                  <a:p>
                    <a:fld id="{BC7E9103-50A9-B648-9F2C-08D1A0FDD0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AF82-6045-8A01-414DE32948FC}"/>
                </c:ext>
              </c:extLst>
            </c:dLbl>
            <c:dLbl>
              <c:idx val="2"/>
              <c:tx>
                <c:rich>
                  <a:bodyPr/>
                  <a:lstStyle/>
                  <a:p>
                    <a:fld id="{40DAAA93-7503-F84E-B537-C6B2ECB82F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AF82-6045-8A01-414DE32948FC}"/>
                </c:ext>
              </c:extLst>
            </c:dLbl>
            <c:dLbl>
              <c:idx val="3"/>
              <c:tx>
                <c:rich>
                  <a:bodyPr/>
                  <a:lstStyle/>
                  <a:p>
                    <a:fld id="{482A270B-4913-8149-9854-5272068402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AF82-6045-8A01-414DE32948FC}"/>
                </c:ext>
              </c:extLst>
            </c:dLbl>
            <c:dLbl>
              <c:idx val="4"/>
              <c:tx>
                <c:rich>
                  <a:bodyPr/>
                  <a:lstStyle/>
                  <a:p>
                    <a:fld id="{7F929113-020B-D145-A1B8-FF25815FAD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AF82-6045-8A01-414DE32948FC}"/>
                </c:ext>
              </c:extLst>
            </c:dLbl>
            <c:dLbl>
              <c:idx val="5"/>
              <c:tx>
                <c:rich>
                  <a:bodyPr/>
                  <a:lstStyle/>
                  <a:p>
                    <a:fld id="{A6DA6202-1BFD-1947-89B3-FF670A431F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AF82-6045-8A01-414DE32948FC}"/>
                </c:ext>
              </c:extLst>
            </c:dLbl>
            <c:dLbl>
              <c:idx val="6"/>
              <c:tx>
                <c:rich>
                  <a:bodyPr/>
                  <a:lstStyle/>
                  <a:p>
                    <a:fld id="{D8DCBB2C-D908-6F4E-A879-C16373C8E3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AF82-6045-8A01-414DE32948FC}"/>
                </c:ext>
              </c:extLst>
            </c:dLbl>
            <c:dLbl>
              <c:idx val="7"/>
              <c:tx>
                <c:rich>
                  <a:bodyPr/>
                  <a:lstStyle/>
                  <a:p>
                    <a:fld id="{0746A618-D88C-F84E-BD2B-9880AF6FED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AF82-6045-8A01-414DE32948FC}"/>
                </c:ext>
              </c:extLst>
            </c:dLbl>
            <c:dLbl>
              <c:idx val="8"/>
              <c:tx>
                <c:rich>
                  <a:bodyPr/>
                  <a:lstStyle/>
                  <a:p>
                    <a:fld id="{EAD0A8AC-F484-3647-BACE-1CF48B6A22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AF82-6045-8A01-414DE32948FC}"/>
                </c:ext>
              </c:extLst>
            </c:dLbl>
            <c:dLbl>
              <c:idx val="9"/>
              <c:tx>
                <c:rich>
                  <a:bodyPr/>
                  <a:lstStyle/>
                  <a:p>
                    <a:fld id="{DA968BE2-217F-8943-95B7-02ED0213BA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AF82-6045-8A01-414DE32948FC}"/>
                </c:ext>
              </c:extLst>
            </c:dLbl>
            <c:dLbl>
              <c:idx val="10"/>
              <c:tx>
                <c:rich>
                  <a:bodyPr/>
                  <a:lstStyle/>
                  <a:p>
                    <a:fld id="{484F67B1-BCE9-1746-88FA-D39751011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AF82-6045-8A01-414DE32948FC}"/>
                </c:ext>
              </c:extLst>
            </c:dLbl>
            <c:dLbl>
              <c:idx val="11"/>
              <c:tx>
                <c:rich>
                  <a:bodyPr/>
                  <a:lstStyle/>
                  <a:p>
                    <a:fld id="{34A4D393-8E34-C548-8933-BA36B5FA88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AF82-6045-8A01-414DE32948FC}"/>
                </c:ext>
              </c:extLst>
            </c:dLbl>
            <c:dLbl>
              <c:idx val="12"/>
              <c:tx>
                <c:rich>
                  <a:bodyPr/>
                  <a:lstStyle/>
                  <a:p>
                    <a:fld id="{DEBD03EA-A194-0440-BF9F-1DF39C3B77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AF82-6045-8A01-414DE32948FC}"/>
                </c:ext>
              </c:extLst>
            </c:dLbl>
            <c:dLbl>
              <c:idx val="13"/>
              <c:tx>
                <c:rich>
                  <a:bodyPr/>
                  <a:lstStyle/>
                  <a:p>
                    <a:fld id="{651E5D2D-83C6-974B-B1AC-DB27D6C90D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AF82-6045-8A01-414DE32948FC}"/>
                </c:ext>
              </c:extLst>
            </c:dLbl>
            <c:dLbl>
              <c:idx val="14"/>
              <c:tx>
                <c:rich>
                  <a:bodyPr/>
                  <a:lstStyle/>
                  <a:p>
                    <a:fld id="{333B2AAA-DADA-B74D-83A9-C56D8F14C4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AF82-6045-8A01-414DE32948FC}"/>
                </c:ext>
              </c:extLst>
            </c:dLbl>
            <c:dLbl>
              <c:idx val="15"/>
              <c:tx>
                <c:rich>
                  <a:bodyPr/>
                  <a:lstStyle/>
                  <a:p>
                    <a:fld id="{F4B1F989-8B0F-8F4B-A1CE-7C06BE3757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AF82-6045-8A01-414DE32948FC}"/>
                </c:ext>
              </c:extLst>
            </c:dLbl>
            <c:dLbl>
              <c:idx val="16"/>
              <c:tx>
                <c:rich>
                  <a:bodyPr/>
                  <a:lstStyle/>
                  <a:p>
                    <a:fld id="{8D6A1515-5069-0F42-BC74-88446D71A3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AF82-6045-8A01-414DE32948FC}"/>
                </c:ext>
              </c:extLst>
            </c:dLbl>
            <c:dLbl>
              <c:idx val="17"/>
              <c:tx>
                <c:rich>
                  <a:bodyPr/>
                  <a:lstStyle/>
                  <a:p>
                    <a:fld id="{D7127EA8-8588-3040-B47F-213B3B581E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AF82-6045-8A01-414DE32948FC}"/>
                </c:ext>
              </c:extLst>
            </c:dLbl>
            <c:dLbl>
              <c:idx val="18"/>
              <c:tx>
                <c:rich>
                  <a:bodyPr/>
                  <a:lstStyle/>
                  <a:p>
                    <a:fld id="{50CCD9F3-727B-3C4C-BB89-48249B46C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AF82-6045-8A01-414DE32948FC}"/>
                </c:ext>
              </c:extLst>
            </c:dLbl>
            <c:dLbl>
              <c:idx val="19"/>
              <c:tx>
                <c:rich>
                  <a:bodyPr/>
                  <a:lstStyle/>
                  <a:p>
                    <a:fld id="{10BC909E-CEFB-B742-A7FB-AB11C6EF43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AF82-6045-8A01-414DE32948FC}"/>
                </c:ext>
              </c:extLst>
            </c:dLbl>
            <c:dLbl>
              <c:idx val="20"/>
              <c:tx>
                <c:rich>
                  <a:bodyPr/>
                  <a:lstStyle/>
                  <a:p>
                    <a:fld id="{B9F2B30B-8A7E-0047-873D-D8A620F1B1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AF82-6045-8A01-414DE32948FC}"/>
                </c:ext>
              </c:extLst>
            </c:dLbl>
            <c:dLbl>
              <c:idx val="21"/>
              <c:tx>
                <c:rich>
                  <a:bodyPr/>
                  <a:lstStyle/>
                  <a:p>
                    <a:fld id="{C3954F9E-2A3D-304C-9114-3267BA6B50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AF82-6045-8A01-414DE32948FC}"/>
                </c:ext>
              </c:extLst>
            </c:dLbl>
            <c:dLbl>
              <c:idx val="22"/>
              <c:tx>
                <c:rich>
                  <a:bodyPr/>
                  <a:lstStyle/>
                  <a:p>
                    <a:fld id="{2ABD4F50-510C-CD4E-BF2A-D1207FC795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AF82-6045-8A01-414DE32948FC}"/>
                </c:ext>
              </c:extLst>
            </c:dLbl>
            <c:dLbl>
              <c:idx val="23"/>
              <c:tx>
                <c:rich>
                  <a:bodyPr/>
                  <a:lstStyle/>
                  <a:p>
                    <a:fld id="{AB463032-2812-354C-BD36-61F12A43EA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AF82-6045-8A01-414DE32948FC}"/>
                </c:ext>
              </c:extLst>
            </c:dLbl>
            <c:dLbl>
              <c:idx val="24"/>
              <c:tx>
                <c:rich>
                  <a:bodyPr/>
                  <a:lstStyle/>
                  <a:p>
                    <a:fld id="{2DB93991-4617-7A4C-9605-5BFE85395A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AF82-6045-8A01-414DE32948FC}"/>
                </c:ext>
              </c:extLst>
            </c:dLbl>
            <c:dLbl>
              <c:idx val="25"/>
              <c:tx>
                <c:rich>
                  <a:bodyPr/>
                  <a:lstStyle/>
                  <a:p>
                    <a:fld id="{2DBE435E-B52A-DB4C-90AE-1657A9A00A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AF82-6045-8A01-414DE32948FC}"/>
                </c:ext>
              </c:extLst>
            </c:dLbl>
            <c:dLbl>
              <c:idx val="26"/>
              <c:tx>
                <c:rich>
                  <a:bodyPr/>
                  <a:lstStyle/>
                  <a:p>
                    <a:fld id="{EC8FA346-AE2D-C649-9327-ED82A584AE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AF82-6045-8A01-414DE32948FC}"/>
                </c:ext>
              </c:extLst>
            </c:dLbl>
            <c:dLbl>
              <c:idx val="27"/>
              <c:tx>
                <c:rich>
                  <a:bodyPr/>
                  <a:lstStyle/>
                  <a:p>
                    <a:fld id="{2AEEEF02-6109-FD45-9D90-F0C9526407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AF82-6045-8A01-414DE32948FC}"/>
                </c:ext>
              </c:extLst>
            </c:dLbl>
            <c:dLbl>
              <c:idx val="28"/>
              <c:tx>
                <c:rich>
                  <a:bodyPr/>
                  <a:lstStyle/>
                  <a:p>
                    <a:fld id="{7A3420D6-8CDF-E243-8151-83952E95BD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AF82-6045-8A01-414DE32948FC}"/>
                </c:ext>
              </c:extLst>
            </c:dLbl>
            <c:dLbl>
              <c:idx val="29"/>
              <c:tx>
                <c:rich>
                  <a:bodyPr/>
                  <a:lstStyle/>
                  <a:p>
                    <a:fld id="{F39245EE-6D44-1845-BE62-74F67DC298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AF82-6045-8A01-414DE32948FC}"/>
                </c:ext>
              </c:extLst>
            </c:dLbl>
            <c:dLbl>
              <c:idx val="30"/>
              <c:tx>
                <c:rich>
                  <a:bodyPr/>
                  <a:lstStyle/>
                  <a:p>
                    <a:fld id="{85C53B55-9D71-B946-AACF-479D563955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AF82-6045-8A01-414DE32948FC}"/>
                </c:ext>
              </c:extLst>
            </c:dLbl>
            <c:dLbl>
              <c:idx val="31"/>
              <c:tx>
                <c:rich>
                  <a:bodyPr/>
                  <a:lstStyle/>
                  <a:p>
                    <a:fld id="{ED61FC45-93E6-E94B-AADA-3E879BDA8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AF82-6045-8A01-414DE32948FC}"/>
                </c:ext>
              </c:extLst>
            </c:dLbl>
            <c:dLbl>
              <c:idx val="32"/>
              <c:tx>
                <c:rich>
                  <a:bodyPr/>
                  <a:lstStyle/>
                  <a:p>
                    <a:fld id="{C4DAAA99-9316-CB47-99F8-30545D384F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AF82-6045-8A01-414DE32948FC}"/>
                </c:ext>
              </c:extLst>
            </c:dLbl>
            <c:dLbl>
              <c:idx val="33"/>
              <c:tx>
                <c:rich>
                  <a:bodyPr/>
                  <a:lstStyle/>
                  <a:p>
                    <a:fld id="{638B511F-1543-1A4A-A909-3488591D55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AF82-6045-8A01-414DE32948FC}"/>
                </c:ext>
              </c:extLst>
            </c:dLbl>
            <c:dLbl>
              <c:idx val="34"/>
              <c:tx>
                <c:rich>
                  <a:bodyPr/>
                  <a:lstStyle/>
                  <a:p>
                    <a:fld id="{E652466C-74CA-1642-AFBC-1918A373CC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AF82-6045-8A01-414DE32948FC}"/>
                </c:ext>
              </c:extLst>
            </c:dLbl>
            <c:dLbl>
              <c:idx val="35"/>
              <c:tx>
                <c:rich>
                  <a:bodyPr/>
                  <a:lstStyle/>
                  <a:p>
                    <a:fld id="{05E46A80-3654-D147-9234-1EC7A48F41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AF82-6045-8A01-414DE32948FC}"/>
                </c:ext>
              </c:extLst>
            </c:dLbl>
            <c:dLbl>
              <c:idx val="36"/>
              <c:tx>
                <c:rich>
                  <a:bodyPr/>
                  <a:lstStyle/>
                  <a:p>
                    <a:fld id="{DEDAB606-A63F-234B-8DAD-2BA8257CF1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AF82-6045-8A01-414DE32948FC}"/>
                </c:ext>
              </c:extLst>
            </c:dLbl>
            <c:dLbl>
              <c:idx val="37"/>
              <c:tx>
                <c:rich>
                  <a:bodyPr/>
                  <a:lstStyle/>
                  <a:p>
                    <a:fld id="{4179CD80-4B0E-C348-9B88-E7F8B1C375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AF82-6045-8A01-414DE32948FC}"/>
                </c:ext>
              </c:extLst>
            </c:dLbl>
            <c:dLbl>
              <c:idx val="38"/>
              <c:tx>
                <c:rich>
                  <a:bodyPr/>
                  <a:lstStyle/>
                  <a:p>
                    <a:fld id="{58B4F036-BA88-5041-915B-0A3F92B1D9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AF82-6045-8A01-414DE32948FC}"/>
                </c:ext>
              </c:extLst>
            </c:dLbl>
            <c:dLbl>
              <c:idx val="39"/>
              <c:tx>
                <c:rich>
                  <a:bodyPr/>
                  <a:lstStyle/>
                  <a:p>
                    <a:fld id="{18A4AC96-93F8-CA40-85B4-ECBAA0BC3E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AF82-6045-8A01-414DE32948FC}"/>
                </c:ext>
              </c:extLst>
            </c:dLbl>
            <c:dLbl>
              <c:idx val="40"/>
              <c:tx>
                <c:rich>
                  <a:bodyPr/>
                  <a:lstStyle/>
                  <a:p>
                    <a:fld id="{D7089375-D7A2-4843-8021-9854EDD2BA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AF82-6045-8A01-414DE32948FC}"/>
                </c:ext>
              </c:extLst>
            </c:dLbl>
            <c:dLbl>
              <c:idx val="41"/>
              <c:tx>
                <c:rich>
                  <a:bodyPr/>
                  <a:lstStyle/>
                  <a:p>
                    <a:fld id="{923F9F8C-3506-D94A-B84C-05037A0D38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AF82-6045-8A01-414DE32948FC}"/>
                </c:ext>
              </c:extLst>
            </c:dLbl>
            <c:dLbl>
              <c:idx val="42"/>
              <c:tx>
                <c:rich>
                  <a:bodyPr/>
                  <a:lstStyle/>
                  <a:p>
                    <a:fld id="{D8A0469F-E1F7-2148-A0DA-758C96BA3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AF82-6045-8A01-414DE32948FC}"/>
                </c:ext>
              </c:extLst>
            </c:dLbl>
            <c:dLbl>
              <c:idx val="43"/>
              <c:tx>
                <c:rich>
                  <a:bodyPr/>
                  <a:lstStyle/>
                  <a:p>
                    <a:fld id="{ABF47FD1-70AD-B741-8EAA-5C145A8327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AF82-6045-8A01-414DE32948FC}"/>
                </c:ext>
              </c:extLst>
            </c:dLbl>
            <c:dLbl>
              <c:idx val="44"/>
              <c:tx>
                <c:rich>
                  <a:bodyPr/>
                  <a:lstStyle/>
                  <a:p>
                    <a:fld id="{ED2A4A80-7A9E-824E-B010-3A9A56A8C6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AF82-6045-8A01-414DE32948FC}"/>
                </c:ext>
              </c:extLst>
            </c:dLbl>
            <c:dLbl>
              <c:idx val="45"/>
              <c:tx>
                <c:rich>
                  <a:bodyPr/>
                  <a:lstStyle/>
                  <a:p>
                    <a:fld id="{6E46A962-6126-6A47-BFDC-27FFF23793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AF82-6045-8A01-414DE32948FC}"/>
                </c:ext>
              </c:extLst>
            </c:dLbl>
            <c:dLbl>
              <c:idx val="46"/>
              <c:tx>
                <c:rich>
                  <a:bodyPr/>
                  <a:lstStyle/>
                  <a:p>
                    <a:fld id="{DB83B818-E669-0645-B484-1AE02695C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AF82-6045-8A01-414DE32948FC}"/>
                </c:ext>
              </c:extLst>
            </c:dLbl>
            <c:dLbl>
              <c:idx val="47"/>
              <c:tx>
                <c:rich>
                  <a:bodyPr/>
                  <a:lstStyle/>
                  <a:p>
                    <a:fld id="{9B351CDD-B353-9D47-8D4A-E1F706A5DF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AF82-6045-8A01-414DE32948FC}"/>
                </c:ext>
              </c:extLst>
            </c:dLbl>
            <c:dLbl>
              <c:idx val="48"/>
              <c:tx>
                <c:rich>
                  <a:bodyPr/>
                  <a:lstStyle/>
                  <a:p>
                    <a:fld id="{A6EEB13C-B80F-C44B-BCE0-9563D4FFB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AF82-6045-8A01-414DE32948FC}"/>
                </c:ext>
              </c:extLst>
            </c:dLbl>
            <c:dLbl>
              <c:idx val="49"/>
              <c:tx>
                <c:rich>
                  <a:bodyPr/>
                  <a:lstStyle/>
                  <a:p>
                    <a:fld id="{388C0956-692B-6E47-943A-D54376D265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AF82-6045-8A01-414DE32948FC}"/>
                </c:ext>
              </c:extLst>
            </c:dLbl>
            <c:dLbl>
              <c:idx val="50"/>
              <c:tx>
                <c:rich>
                  <a:bodyPr/>
                  <a:lstStyle/>
                  <a:p>
                    <a:fld id="{16D2F9AC-3AF4-FE4F-B0BE-7154617A2D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AF82-6045-8A01-414DE32948FC}"/>
                </c:ext>
              </c:extLst>
            </c:dLbl>
            <c:dLbl>
              <c:idx val="51"/>
              <c:tx>
                <c:rich>
                  <a:bodyPr/>
                  <a:lstStyle/>
                  <a:p>
                    <a:fld id="{214C21B4-659F-D541-BD3C-70CC46C293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AF82-6045-8A01-414DE32948FC}"/>
                </c:ext>
              </c:extLst>
            </c:dLbl>
            <c:dLbl>
              <c:idx val="52"/>
              <c:tx>
                <c:rich>
                  <a:bodyPr/>
                  <a:lstStyle/>
                  <a:p>
                    <a:fld id="{1317FA89-2DDE-894F-A058-77FBEC40FA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AF82-6045-8A01-414DE32948FC}"/>
                </c:ext>
              </c:extLst>
            </c:dLbl>
            <c:dLbl>
              <c:idx val="53"/>
              <c:tx>
                <c:rich>
                  <a:bodyPr/>
                  <a:lstStyle/>
                  <a:p>
                    <a:fld id="{0AEA3A5F-8BEE-EF49-A393-46F438D92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AF82-6045-8A01-414DE32948FC}"/>
                </c:ext>
              </c:extLst>
            </c:dLbl>
            <c:dLbl>
              <c:idx val="54"/>
              <c:tx>
                <c:rich>
                  <a:bodyPr/>
                  <a:lstStyle/>
                  <a:p>
                    <a:fld id="{BEA66343-A659-F44D-9FC8-0F395962D8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AF82-6045-8A01-414DE32948FC}"/>
                </c:ext>
              </c:extLst>
            </c:dLbl>
            <c:dLbl>
              <c:idx val="55"/>
              <c:tx>
                <c:rich>
                  <a:bodyPr/>
                  <a:lstStyle/>
                  <a:p>
                    <a:fld id="{698FE875-59FC-FE4E-8C5E-4BBD33DC58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AF82-6045-8A01-414DE32948FC}"/>
                </c:ext>
              </c:extLst>
            </c:dLbl>
            <c:dLbl>
              <c:idx val="56"/>
              <c:tx>
                <c:rich>
                  <a:bodyPr/>
                  <a:lstStyle/>
                  <a:p>
                    <a:fld id="{B09DBEFF-7D03-F44D-AFFF-E1D7B696BE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AF82-6045-8A01-414DE32948FC}"/>
                </c:ext>
              </c:extLst>
            </c:dLbl>
            <c:dLbl>
              <c:idx val="57"/>
              <c:tx>
                <c:rich>
                  <a:bodyPr/>
                  <a:lstStyle/>
                  <a:p>
                    <a:fld id="{BA42F6B8-A32F-D04A-A272-D887FD1FBA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AF82-6045-8A01-414DE32948FC}"/>
                </c:ext>
              </c:extLst>
            </c:dLbl>
            <c:dLbl>
              <c:idx val="58"/>
              <c:tx>
                <c:rich>
                  <a:bodyPr/>
                  <a:lstStyle/>
                  <a:p>
                    <a:fld id="{B27B03AF-595D-8E4B-921D-4821DA40B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AF82-6045-8A01-414DE32948FC}"/>
                </c:ext>
              </c:extLst>
            </c:dLbl>
            <c:dLbl>
              <c:idx val="59"/>
              <c:tx>
                <c:rich>
                  <a:bodyPr/>
                  <a:lstStyle/>
                  <a:p>
                    <a:fld id="{17450429-633B-2F45-ACAC-CC24F5B83F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AF82-6045-8A01-414DE32948FC}"/>
                </c:ext>
              </c:extLst>
            </c:dLbl>
            <c:dLbl>
              <c:idx val="60"/>
              <c:tx>
                <c:rich>
                  <a:bodyPr/>
                  <a:lstStyle/>
                  <a:p>
                    <a:fld id="{0A5D88FB-E18E-CA4B-A013-5D3367D31E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AF82-6045-8A01-414DE32948FC}"/>
                </c:ext>
              </c:extLst>
            </c:dLbl>
            <c:dLbl>
              <c:idx val="61"/>
              <c:tx>
                <c:rich>
                  <a:bodyPr/>
                  <a:lstStyle/>
                  <a:p>
                    <a:fld id="{3E512B71-72B7-5141-8883-ABF6978710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AF82-6045-8A01-414DE32948FC}"/>
                </c:ext>
              </c:extLst>
            </c:dLbl>
            <c:dLbl>
              <c:idx val="62"/>
              <c:tx>
                <c:rich>
                  <a:bodyPr/>
                  <a:lstStyle/>
                  <a:p>
                    <a:fld id="{1091F9BA-E1FB-B847-83DF-1ED3D955E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AF82-6045-8A01-414DE32948FC}"/>
                </c:ext>
              </c:extLst>
            </c:dLbl>
            <c:dLbl>
              <c:idx val="63"/>
              <c:tx>
                <c:rich>
                  <a:bodyPr/>
                  <a:lstStyle/>
                  <a:p>
                    <a:fld id="{2C765D06-E766-C945-86FC-C19B515F3C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AF82-6045-8A01-414DE32948FC}"/>
                </c:ext>
              </c:extLst>
            </c:dLbl>
            <c:dLbl>
              <c:idx val="64"/>
              <c:tx>
                <c:rich>
                  <a:bodyPr/>
                  <a:lstStyle/>
                  <a:p>
                    <a:fld id="{6D8D8C68-FF65-DF46-B020-6D555B9879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AF82-6045-8A01-414DE32948FC}"/>
                </c:ext>
              </c:extLst>
            </c:dLbl>
            <c:dLbl>
              <c:idx val="65"/>
              <c:tx>
                <c:rich>
                  <a:bodyPr/>
                  <a:lstStyle/>
                  <a:p>
                    <a:fld id="{D8082D40-DB94-D54B-A428-B6FC8548F9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AF82-6045-8A01-414DE32948FC}"/>
                </c:ext>
              </c:extLst>
            </c:dLbl>
            <c:dLbl>
              <c:idx val="66"/>
              <c:tx>
                <c:rich>
                  <a:bodyPr/>
                  <a:lstStyle/>
                  <a:p>
                    <a:fld id="{42E0A5BF-0989-6749-A415-842E758C36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AF82-6045-8A01-414DE32948FC}"/>
                </c:ext>
              </c:extLst>
            </c:dLbl>
            <c:dLbl>
              <c:idx val="67"/>
              <c:tx>
                <c:rich>
                  <a:bodyPr/>
                  <a:lstStyle/>
                  <a:p>
                    <a:fld id="{6FC2A80D-54F7-3B48-92ED-312739A0C8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AF82-6045-8A01-414DE32948FC}"/>
                </c:ext>
              </c:extLst>
            </c:dLbl>
            <c:dLbl>
              <c:idx val="68"/>
              <c:tx>
                <c:rich>
                  <a:bodyPr/>
                  <a:lstStyle/>
                  <a:p>
                    <a:fld id="{FFBC640D-7667-C349-8C56-4D52C13C09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AF82-6045-8A01-414DE32948FC}"/>
                </c:ext>
              </c:extLst>
            </c:dLbl>
            <c:dLbl>
              <c:idx val="69"/>
              <c:tx>
                <c:rich>
                  <a:bodyPr/>
                  <a:lstStyle/>
                  <a:p>
                    <a:fld id="{5A4D3437-405A-C84C-AD93-18D3CE2AA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AF82-6045-8A01-414DE32948FC}"/>
                </c:ext>
              </c:extLst>
            </c:dLbl>
            <c:dLbl>
              <c:idx val="70"/>
              <c:tx>
                <c:rich>
                  <a:bodyPr/>
                  <a:lstStyle/>
                  <a:p>
                    <a:fld id="{6105CFCB-D5D9-1749-821D-9585CB7351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AF82-6045-8A01-414DE32948FC}"/>
                </c:ext>
              </c:extLst>
            </c:dLbl>
            <c:dLbl>
              <c:idx val="71"/>
              <c:tx>
                <c:rich>
                  <a:bodyPr/>
                  <a:lstStyle/>
                  <a:p>
                    <a:fld id="{CBF0A34F-5C35-4B4C-BDBC-74D9FAE23B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AF82-6045-8A01-414DE32948FC}"/>
                </c:ext>
              </c:extLst>
            </c:dLbl>
            <c:dLbl>
              <c:idx val="72"/>
              <c:tx>
                <c:rich>
                  <a:bodyPr/>
                  <a:lstStyle/>
                  <a:p>
                    <a:fld id="{8AB05B0D-DCD0-B44E-A087-E72C534B93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AF82-6045-8A01-414DE32948FC}"/>
                </c:ext>
              </c:extLst>
            </c:dLbl>
            <c:dLbl>
              <c:idx val="73"/>
              <c:tx>
                <c:rich>
                  <a:bodyPr/>
                  <a:lstStyle/>
                  <a:p>
                    <a:fld id="{DDE60021-CAE8-9F4B-ACA6-17F4C17B3B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AF82-6045-8A01-414DE32948FC}"/>
                </c:ext>
              </c:extLst>
            </c:dLbl>
            <c:dLbl>
              <c:idx val="74"/>
              <c:tx>
                <c:rich>
                  <a:bodyPr/>
                  <a:lstStyle/>
                  <a:p>
                    <a:fld id="{F0FDAB1D-00A6-DD48-A775-AD0F96866D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AF82-6045-8A01-414DE32948FC}"/>
                </c:ext>
              </c:extLst>
            </c:dLbl>
            <c:dLbl>
              <c:idx val="75"/>
              <c:tx>
                <c:rich>
                  <a:bodyPr/>
                  <a:lstStyle/>
                  <a:p>
                    <a:fld id="{72664E91-CC4D-7E4B-8111-1A10606034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AF82-6045-8A01-414DE32948FC}"/>
                </c:ext>
              </c:extLst>
            </c:dLbl>
            <c:dLbl>
              <c:idx val="76"/>
              <c:tx>
                <c:rich>
                  <a:bodyPr/>
                  <a:lstStyle/>
                  <a:p>
                    <a:fld id="{56EB081F-177F-824D-83F0-E789BFB1E6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AF82-6045-8A01-414DE32948FC}"/>
                </c:ext>
              </c:extLst>
            </c:dLbl>
            <c:dLbl>
              <c:idx val="77"/>
              <c:tx>
                <c:rich>
                  <a:bodyPr/>
                  <a:lstStyle/>
                  <a:p>
                    <a:fld id="{94FF466C-0DC6-CF44-8665-330BC19733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AF82-6045-8A01-414DE32948FC}"/>
                </c:ext>
              </c:extLst>
            </c:dLbl>
            <c:dLbl>
              <c:idx val="78"/>
              <c:tx>
                <c:rich>
                  <a:bodyPr/>
                  <a:lstStyle/>
                  <a:p>
                    <a:fld id="{5461E6E2-36B6-E24B-B3CA-A71B7D82CE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AF82-6045-8A01-414DE32948FC}"/>
                </c:ext>
              </c:extLst>
            </c:dLbl>
            <c:dLbl>
              <c:idx val="79"/>
              <c:tx>
                <c:rich>
                  <a:bodyPr/>
                  <a:lstStyle/>
                  <a:p>
                    <a:fld id="{D29DE1C7-3550-274A-81D8-4EF17EA07B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AF82-6045-8A01-414DE32948FC}"/>
                </c:ext>
              </c:extLst>
            </c:dLbl>
            <c:dLbl>
              <c:idx val="80"/>
              <c:tx>
                <c:rich>
                  <a:bodyPr/>
                  <a:lstStyle/>
                  <a:p>
                    <a:fld id="{703A3D2F-35A9-394B-85D6-C41A55651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AF82-6045-8A01-414DE32948FC}"/>
                </c:ext>
              </c:extLst>
            </c:dLbl>
            <c:dLbl>
              <c:idx val="81"/>
              <c:tx>
                <c:rich>
                  <a:bodyPr/>
                  <a:lstStyle/>
                  <a:p>
                    <a:fld id="{C19CFCD3-74C8-A249-AEDE-B54A29ED06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AF82-6045-8A01-414DE32948FC}"/>
                </c:ext>
              </c:extLst>
            </c:dLbl>
            <c:dLbl>
              <c:idx val="82"/>
              <c:tx>
                <c:rich>
                  <a:bodyPr/>
                  <a:lstStyle/>
                  <a:p>
                    <a:fld id="{8DAF6445-33F2-F242-BF6F-E35928A36D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AF82-6045-8A01-414DE32948FC}"/>
                </c:ext>
              </c:extLst>
            </c:dLbl>
            <c:dLbl>
              <c:idx val="83"/>
              <c:tx>
                <c:rich>
                  <a:bodyPr/>
                  <a:lstStyle/>
                  <a:p>
                    <a:fld id="{E077CA21-77D3-C147-8EED-12AD1F5284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AF82-6045-8A01-414DE32948FC}"/>
                </c:ext>
              </c:extLst>
            </c:dLbl>
            <c:dLbl>
              <c:idx val="84"/>
              <c:tx>
                <c:rich>
                  <a:bodyPr/>
                  <a:lstStyle/>
                  <a:p>
                    <a:fld id="{A98CB55C-844C-AA47-ADD7-2E7981E2FF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AF82-6045-8A01-414DE32948FC}"/>
                </c:ext>
              </c:extLst>
            </c:dLbl>
            <c:dLbl>
              <c:idx val="85"/>
              <c:tx>
                <c:rich>
                  <a:bodyPr/>
                  <a:lstStyle/>
                  <a:p>
                    <a:fld id="{708E4FD5-E4C6-944A-B22D-AF6056B4CB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AF82-6045-8A01-414DE32948FC}"/>
                </c:ext>
              </c:extLst>
            </c:dLbl>
            <c:dLbl>
              <c:idx val="86"/>
              <c:tx>
                <c:rich>
                  <a:bodyPr/>
                  <a:lstStyle/>
                  <a:p>
                    <a:fld id="{87175EDB-24F0-5341-B821-BB2449E196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AF82-6045-8A01-414DE32948FC}"/>
                </c:ext>
              </c:extLst>
            </c:dLbl>
            <c:dLbl>
              <c:idx val="87"/>
              <c:tx>
                <c:rich>
                  <a:bodyPr/>
                  <a:lstStyle/>
                  <a:p>
                    <a:fld id="{C614102E-2AB0-4949-9087-62D4CABABA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AF82-6045-8A01-414DE32948FC}"/>
                </c:ext>
              </c:extLst>
            </c:dLbl>
            <c:dLbl>
              <c:idx val="88"/>
              <c:tx>
                <c:rich>
                  <a:bodyPr/>
                  <a:lstStyle/>
                  <a:p>
                    <a:fld id="{0351E3F3-F295-F842-8FEE-80F852767A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AF82-6045-8A01-414DE32948FC}"/>
                </c:ext>
              </c:extLst>
            </c:dLbl>
            <c:dLbl>
              <c:idx val="89"/>
              <c:tx>
                <c:rich>
                  <a:bodyPr/>
                  <a:lstStyle/>
                  <a:p>
                    <a:fld id="{251636AE-EBB9-8B47-8684-C5D8A6776E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AF82-6045-8A01-414DE32948FC}"/>
                </c:ext>
              </c:extLst>
            </c:dLbl>
            <c:dLbl>
              <c:idx val="90"/>
              <c:tx>
                <c:rich>
                  <a:bodyPr/>
                  <a:lstStyle/>
                  <a:p>
                    <a:fld id="{09BC2537-3C68-4E4E-A69A-9345D74EF8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AF82-6045-8A01-414DE32948FC}"/>
                </c:ext>
              </c:extLst>
            </c:dLbl>
            <c:dLbl>
              <c:idx val="91"/>
              <c:tx>
                <c:rich>
                  <a:bodyPr/>
                  <a:lstStyle/>
                  <a:p>
                    <a:fld id="{7C6E7E8D-005C-5F45-8F3A-8E15E9C44C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AF82-6045-8A01-414DE32948FC}"/>
                </c:ext>
              </c:extLst>
            </c:dLbl>
            <c:dLbl>
              <c:idx val="92"/>
              <c:tx>
                <c:rich>
                  <a:bodyPr/>
                  <a:lstStyle/>
                  <a:p>
                    <a:fld id="{8B04F284-0B89-9546-88ED-E4B2CE0CAE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AF82-6045-8A01-414DE32948FC}"/>
                </c:ext>
              </c:extLst>
            </c:dLbl>
            <c:dLbl>
              <c:idx val="93"/>
              <c:tx>
                <c:rich>
                  <a:bodyPr/>
                  <a:lstStyle/>
                  <a:p>
                    <a:fld id="{E3831BD6-F5E4-B14F-AECA-F9B7CBED48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AF82-6045-8A01-414DE32948FC}"/>
                </c:ext>
              </c:extLst>
            </c:dLbl>
            <c:dLbl>
              <c:idx val="94"/>
              <c:tx>
                <c:rich>
                  <a:bodyPr/>
                  <a:lstStyle/>
                  <a:p>
                    <a:fld id="{50339CBE-BC41-7540-B49B-F8CE6E47D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AF82-6045-8A01-414DE32948FC}"/>
                </c:ext>
              </c:extLst>
            </c:dLbl>
            <c:dLbl>
              <c:idx val="95"/>
              <c:tx>
                <c:rich>
                  <a:bodyPr/>
                  <a:lstStyle/>
                  <a:p>
                    <a:fld id="{3813C983-FAF1-1143-B6DA-27E2A2C48C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AF82-6045-8A01-414DE32948FC}"/>
                </c:ext>
              </c:extLst>
            </c:dLbl>
            <c:dLbl>
              <c:idx val="96"/>
              <c:tx>
                <c:rich>
                  <a:bodyPr/>
                  <a:lstStyle/>
                  <a:p>
                    <a:fld id="{92C47E9C-45B0-524B-868E-06223840A1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AF82-6045-8A01-414DE32948FC}"/>
                </c:ext>
              </c:extLst>
            </c:dLbl>
            <c:dLbl>
              <c:idx val="97"/>
              <c:tx>
                <c:rich>
                  <a:bodyPr/>
                  <a:lstStyle/>
                  <a:p>
                    <a:fld id="{AEE99228-AF98-1244-82E8-B60A427930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AF82-6045-8A01-414DE32948FC}"/>
                </c:ext>
              </c:extLst>
            </c:dLbl>
            <c:dLbl>
              <c:idx val="98"/>
              <c:tx>
                <c:rich>
                  <a:bodyPr/>
                  <a:lstStyle/>
                  <a:p>
                    <a:fld id="{A7676B33-66F2-CB4B-BA96-F4ABFED3D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AF82-6045-8A01-414DE32948FC}"/>
                </c:ext>
              </c:extLst>
            </c:dLbl>
            <c:dLbl>
              <c:idx val="99"/>
              <c:tx>
                <c:rich>
                  <a:bodyPr/>
                  <a:lstStyle/>
                  <a:p>
                    <a:fld id="{6E4AFFD1-6C52-5748-95D6-08FF1A7DC2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AF82-6045-8A01-414DE32948FC}"/>
                </c:ext>
              </c:extLst>
            </c:dLbl>
            <c:dLbl>
              <c:idx val="100"/>
              <c:tx>
                <c:rich>
                  <a:bodyPr/>
                  <a:lstStyle/>
                  <a:p>
                    <a:fld id="{E83F2E66-2A42-454D-9756-418D7667EA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AF82-6045-8A01-414DE32948FC}"/>
                </c:ext>
              </c:extLst>
            </c:dLbl>
            <c:dLbl>
              <c:idx val="101"/>
              <c:tx>
                <c:rich>
                  <a:bodyPr/>
                  <a:lstStyle/>
                  <a:p>
                    <a:fld id="{E4218D0A-FD19-9B44-8710-FDE9BCA75B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AF82-6045-8A01-414DE32948FC}"/>
                </c:ext>
              </c:extLst>
            </c:dLbl>
            <c:dLbl>
              <c:idx val="102"/>
              <c:tx>
                <c:rich>
                  <a:bodyPr/>
                  <a:lstStyle/>
                  <a:p>
                    <a:fld id="{11A9D37A-107B-C445-BE0A-6027202EF3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AF82-6045-8A01-414DE32948FC}"/>
                </c:ext>
              </c:extLst>
            </c:dLbl>
            <c:dLbl>
              <c:idx val="103"/>
              <c:tx>
                <c:rich>
                  <a:bodyPr/>
                  <a:lstStyle/>
                  <a:p>
                    <a:fld id="{647CC690-E4AA-FD4D-8899-8E8EF885CD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AF82-6045-8A01-414DE32948FC}"/>
                </c:ext>
              </c:extLst>
            </c:dLbl>
            <c:dLbl>
              <c:idx val="104"/>
              <c:tx>
                <c:rich>
                  <a:bodyPr/>
                  <a:lstStyle/>
                  <a:p>
                    <a:fld id="{CC7422B8-B3CC-B948-A73A-24F19F28CB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AF82-6045-8A01-414DE32948FC}"/>
                </c:ext>
              </c:extLst>
            </c:dLbl>
            <c:dLbl>
              <c:idx val="105"/>
              <c:tx>
                <c:rich>
                  <a:bodyPr/>
                  <a:lstStyle/>
                  <a:p>
                    <a:fld id="{DD9D4860-E61C-7048-8632-C1196A3730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AF82-6045-8A01-414DE32948FC}"/>
                </c:ext>
              </c:extLst>
            </c:dLbl>
            <c:dLbl>
              <c:idx val="106"/>
              <c:tx>
                <c:rich>
                  <a:bodyPr/>
                  <a:lstStyle/>
                  <a:p>
                    <a:fld id="{6FBA60D3-4D3E-F24C-8932-B5448F525B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AF82-6045-8A01-414DE32948FC}"/>
                </c:ext>
              </c:extLst>
            </c:dLbl>
            <c:dLbl>
              <c:idx val="107"/>
              <c:tx>
                <c:rich>
                  <a:bodyPr/>
                  <a:lstStyle/>
                  <a:p>
                    <a:fld id="{280C447E-9CCA-004A-ABE5-AA2FAAF783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AF82-6045-8A01-414DE32948FC}"/>
                </c:ext>
              </c:extLst>
            </c:dLbl>
            <c:dLbl>
              <c:idx val="108"/>
              <c:tx>
                <c:rich>
                  <a:bodyPr/>
                  <a:lstStyle/>
                  <a:p>
                    <a:fld id="{90EDC0D3-7AFD-5344-B138-B4828B28B5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AF82-6045-8A01-414DE32948FC}"/>
                </c:ext>
              </c:extLst>
            </c:dLbl>
            <c:dLbl>
              <c:idx val="109"/>
              <c:tx>
                <c:rich>
                  <a:bodyPr/>
                  <a:lstStyle/>
                  <a:p>
                    <a:fld id="{F7D45AF4-4C2F-4E44-AD09-782CB12897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AF82-6045-8A01-414DE32948FC}"/>
                </c:ext>
              </c:extLst>
            </c:dLbl>
            <c:dLbl>
              <c:idx val="110"/>
              <c:tx>
                <c:rich>
                  <a:bodyPr/>
                  <a:lstStyle/>
                  <a:p>
                    <a:fld id="{B69095BD-3F34-EB49-AB29-3EBA3E57B8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AF82-6045-8A01-414DE32948FC}"/>
                </c:ext>
              </c:extLst>
            </c:dLbl>
            <c:dLbl>
              <c:idx val="111"/>
              <c:tx>
                <c:rich>
                  <a:bodyPr/>
                  <a:lstStyle/>
                  <a:p>
                    <a:fld id="{03D342CE-7341-F94A-ADD7-895967B9A0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AF82-6045-8A01-414DE32948FC}"/>
                </c:ext>
              </c:extLst>
            </c:dLbl>
            <c:dLbl>
              <c:idx val="112"/>
              <c:tx>
                <c:rich>
                  <a:bodyPr/>
                  <a:lstStyle/>
                  <a:p>
                    <a:fld id="{D2F85081-BCE8-9D41-B3D6-0F377DCAB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AF82-6045-8A01-414DE32948FC}"/>
                </c:ext>
              </c:extLst>
            </c:dLbl>
            <c:dLbl>
              <c:idx val="113"/>
              <c:tx>
                <c:rich>
                  <a:bodyPr/>
                  <a:lstStyle/>
                  <a:p>
                    <a:fld id="{AA7244DA-E417-F94A-AF20-629513F4FF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AF82-6045-8A01-414DE32948FC}"/>
                </c:ext>
              </c:extLst>
            </c:dLbl>
            <c:dLbl>
              <c:idx val="114"/>
              <c:tx>
                <c:rich>
                  <a:bodyPr/>
                  <a:lstStyle/>
                  <a:p>
                    <a:fld id="{CAB62DB4-A234-B74E-BC54-D54853260C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AF82-6045-8A01-414DE32948FC}"/>
                </c:ext>
              </c:extLst>
            </c:dLbl>
            <c:dLbl>
              <c:idx val="115"/>
              <c:tx>
                <c:rich>
                  <a:bodyPr/>
                  <a:lstStyle/>
                  <a:p>
                    <a:fld id="{CA80CC59-ED1C-DA43-AC9B-3D574F7E98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AF82-6045-8A01-414DE32948FC}"/>
                </c:ext>
              </c:extLst>
            </c:dLbl>
            <c:dLbl>
              <c:idx val="116"/>
              <c:tx>
                <c:rich>
                  <a:bodyPr/>
                  <a:lstStyle/>
                  <a:p>
                    <a:fld id="{1D0F9C66-DC69-DE47-9EB4-EDD95F8AB5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AF82-6045-8A01-414DE32948FC}"/>
                </c:ext>
              </c:extLst>
            </c:dLbl>
            <c:dLbl>
              <c:idx val="117"/>
              <c:tx>
                <c:rich>
                  <a:bodyPr/>
                  <a:lstStyle/>
                  <a:p>
                    <a:fld id="{C70C4D07-FB60-A945-AF88-B77835A4A1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AF82-6045-8A01-414DE32948FC}"/>
                </c:ext>
              </c:extLst>
            </c:dLbl>
            <c:dLbl>
              <c:idx val="118"/>
              <c:tx>
                <c:rich>
                  <a:bodyPr/>
                  <a:lstStyle/>
                  <a:p>
                    <a:fld id="{E6B079E2-F2D2-BB41-A8BF-A75C21C24C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AF82-6045-8A01-414DE32948FC}"/>
                </c:ext>
              </c:extLst>
            </c:dLbl>
            <c:dLbl>
              <c:idx val="119"/>
              <c:tx>
                <c:rich>
                  <a:bodyPr/>
                  <a:lstStyle/>
                  <a:p>
                    <a:fld id="{213153F4-67E3-C349-ACB1-FAC90B5E84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AF82-6045-8A01-414DE32948FC}"/>
                </c:ext>
              </c:extLst>
            </c:dLbl>
            <c:dLbl>
              <c:idx val="120"/>
              <c:tx>
                <c:rich>
                  <a:bodyPr/>
                  <a:lstStyle/>
                  <a:p>
                    <a:fld id="{2D5CCB0F-07E3-0E46-AB3E-692D8D3774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AF82-6045-8A01-414DE32948FC}"/>
                </c:ext>
              </c:extLst>
            </c:dLbl>
            <c:dLbl>
              <c:idx val="121"/>
              <c:tx>
                <c:rich>
                  <a:bodyPr/>
                  <a:lstStyle/>
                  <a:p>
                    <a:fld id="{4F9E4F74-6F39-5E45-9827-FC0091D5B0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AF82-6045-8A01-414DE32948FC}"/>
                </c:ext>
              </c:extLst>
            </c:dLbl>
            <c:dLbl>
              <c:idx val="122"/>
              <c:tx>
                <c:rich>
                  <a:bodyPr/>
                  <a:lstStyle/>
                  <a:p>
                    <a:fld id="{48538E17-D5EE-BD4C-A592-49BDF1C2B1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AF82-6045-8A01-414DE32948FC}"/>
                </c:ext>
              </c:extLst>
            </c:dLbl>
            <c:dLbl>
              <c:idx val="123"/>
              <c:tx>
                <c:rich>
                  <a:bodyPr/>
                  <a:lstStyle/>
                  <a:p>
                    <a:fld id="{EC493D58-FB6E-2546-A1CC-844E0F5D10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AF82-6045-8A01-414DE32948FC}"/>
                </c:ext>
              </c:extLst>
            </c:dLbl>
            <c:dLbl>
              <c:idx val="124"/>
              <c:tx>
                <c:rich>
                  <a:bodyPr/>
                  <a:lstStyle/>
                  <a:p>
                    <a:fld id="{50930BA5-41A4-F345-8848-E8A2483AEA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AF82-6045-8A01-414DE32948FC}"/>
                </c:ext>
              </c:extLst>
            </c:dLbl>
            <c:dLbl>
              <c:idx val="125"/>
              <c:tx>
                <c:rich>
                  <a:bodyPr/>
                  <a:lstStyle/>
                  <a:p>
                    <a:fld id="{3F4C3BCC-3D62-BC48-A57F-018FF4283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AF82-6045-8A01-414DE32948FC}"/>
                </c:ext>
              </c:extLst>
            </c:dLbl>
            <c:dLbl>
              <c:idx val="126"/>
              <c:tx>
                <c:rich>
                  <a:bodyPr/>
                  <a:lstStyle/>
                  <a:p>
                    <a:fld id="{E9FFF0FB-C2F5-504B-A956-730D156C30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AF82-6045-8A01-414DE32948FC}"/>
                </c:ext>
              </c:extLst>
            </c:dLbl>
            <c:dLbl>
              <c:idx val="127"/>
              <c:tx>
                <c:rich>
                  <a:bodyPr/>
                  <a:lstStyle/>
                  <a:p>
                    <a:fld id="{6819DEA3-3934-7749-AC2E-C81651EF1A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AF82-6045-8A01-414DE32948FC}"/>
                </c:ext>
              </c:extLst>
            </c:dLbl>
            <c:dLbl>
              <c:idx val="128"/>
              <c:tx>
                <c:rich>
                  <a:bodyPr/>
                  <a:lstStyle/>
                  <a:p>
                    <a:fld id="{91EDBE69-BB35-C048-A78D-E28F025D33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AF82-6045-8A01-414DE32948FC}"/>
                </c:ext>
              </c:extLst>
            </c:dLbl>
            <c:dLbl>
              <c:idx val="129"/>
              <c:tx>
                <c:rich>
                  <a:bodyPr/>
                  <a:lstStyle/>
                  <a:p>
                    <a:fld id="{A7641DA5-801C-3D49-89BF-9DBB951597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AF82-6045-8A01-414DE32948FC}"/>
                </c:ext>
              </c:extLst>
            </c:dLbl>
            <c:dLbl>
              <c:idx val="130"/>
              <c:tx>
                <c:rich>
                  <a:bodyPr/>
                  <a:lstStyle/>
                  <a:p>
                    <a:fld id="{F9F5F078-490B-3E43-845E-6DAA1E4B37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AF82-6045-8A01-414DE32948FC}"/>
                </c:ext>
              </c:extLst>
            </c:dLbl>
            <c:dLbl>
              <c:idx val="131"/>
              <c:tx>
                <c:rich>
                  <a:bodyPr/>
                  <a:lstStyle/>
                  <a:p>
                    <a:fld id="{662C2DF6-F868-FE45-BA24-E1623C9D98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AF82-6045-8A01-414DE32948FC}"/>
                </c:ext>
              </c:extLst>
            </c:dLbl>
            <c:dLbl>
              <c:idx val="132"/>
              <c:tx>
                <c:rich>
                  <a:bodyPr/>
                  <a:lstStyle/>
                  <a:p>
                    <a:fld id="{6B7826A8-8ECA-6845-B2C3-26A50C7F45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AF82-6045-8A01-414DE32948FC}"/>
                </c:ext>
              </c:extLst>
            </c:dLbl>
            <c:dLbl>
              <c:idx val="133"/>
              <c:tx>
                <c:rich>
                  <a:bodyPr/>
                  <a:lstStyle/>
                  <a:p>
                    <a:fld id="{56D361BF-1D34-9343-985B-D479C96218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AF82-6045-8A01-414DE32948FC}"/>
                </c:ext>
              </c:extLst>
            </c:dLbl>
            <c:dLbl>
              <c:idx val="134"/>
              <c:tx>
                <c:rich>
                  <a:bodyPr/>
                  <a:lstStyle/>
                  <a:p>
                    <a:fld id="{D0EEB804-26B1-7C4A-B966-70C45F1FF0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AF82-6045-8A01-414DE32948FC}"/>
                </c:ext>
              </c:extLst>
            </c:dLbl>
            <c:dLbl>
              <c:idx val="135"/>
              <c:tx>
                <c:rich>
                  <a:bodyPr/>
                  <a:lstStyle/>
                  <a:p>
                    <a:fld id="{3DE583AE-BFE4-644A-B721-59599B56D1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AF82-6045-8A01-414DE32948FC}"/>
                </c:ext>
              </c:extLst>
            </c:dLbl>
            <c:dLbl>
              <c:idx val="136"/>
              <c:tx>
                <c:rich>
                  <a:bodyPr/>
                  <a:lstStyle/>
                  <a:p>
                    <a:fld id="{E7FB722D-B3C1-6E4A-8123-E02D0E404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AF82-6045-8A01-414DE32948FC}"/>
                </c:ext>
              </c:extLst>
            </c:dLbl>
            <c:dLbl>
              <c:idx val="137"/>
              <c:tx>
                <c:rich>
                  <a:bodyPr/>
                  <a:lstStyle/>
                  <a:p>
                    <a:fld id="{D5182ED3-970D-4F44-B5A4-4B2BEFB02D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AF82-6045-8A01-414DE32948FC}"/>
                </c:ext>
              </c:extLst>
            </c:dLbl>
            <c:dLbl>
              <c:idx val="138"/>
              <c:tx>
                <c:rich>
                  <a:bodyPr/>
                  <a:lstStyle/>
                  <a:p>
                    <a:fld id="{07252FF8-70CE-8E46-9AF8-62054DF533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AF82-6045-8A01-414DE32948FC}"/>
                </c:ext>
              </c:extLst>
            </c:dLbl>
            <c:dLbl>
              <c:idx val="139"/>
              <c:tx>
                <c:rich>
                  <a:bodyPr/>
                  <a:lstStyle/>
                  <a:p>
                    <a:fld id="{22946DEE-2C05-E647-976F-19C82DB771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AF82-6045-8A01-414DE32948FC}"/>
                </c:ext>
              </c:extLst>
            </c:dLbl>
            <c:dLbl>
              <c:idx val="140"/>
              <c:tx>
                <c:rich>
                  <a:bodyPr/>
                  <a:lstStyle/>
                  <a:p>
                    <a:fld id="{E6A1FF1A-38AB-4A4E-94BA-EAEC6F2307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AF82-6045-8A01-414DE32948FC}"/>
                </c:ext>
              </c:extLst>
            </c:dLbl>
            <c:dLbl>
              <c:idx val="141"/>
              <c:tx>
                <c:rich>
                  <a:bodyPr/>
                  <a:lstStyle/>
                  <a:p>
                    <a:fld id="{121B3190-0FED-8E4B-A845-B34B23EC05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AF82-6045-8A01-414DE32948FC}"/>
                </c:ext>
              </c:extLst>
            </c:dLbl>
            <c:dLbl>
              <c:idx val="142"/>
              <c:tx>
                <c:rich>
                  <a:bodyPr/>
                  <a:lstStyle/>
                  <a:p>
                    <a:fld id="{F2CDEBE3-CF5D-724D-92D3-27B46C83C5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AF82-6045-8A01-414DE32948FC}"/>
                </c:ext>
              </c:extLst>
            </c:dLbl>
            <c:dLbl>
              <c:idx val="143"/>
              <c:tx>
                <c:rich>
                  <a:bodyPr/>
                  <a:lstStyle/>
                  <a:p>
                    <a:fld id="{9E346294-9E4D-514C-8632-91334532F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AF82-6045-8A01-414DE32948FC}"/>
                </c:ext>
              </c:extLst>
            </c:dLbl>
            <c:dLbl>
              <c:idx val="144"/>
              <c:tx>
                <c:rich>
                  <a:bodyPr/>
                  <a:lstStyle/>
                  <a:p>
                    <a:fld id="{CD49D605-A80E-7A4B-A454-2C6D1364D7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AF82-6045-8A01-414DE32948FC}"/>
                </c:ext>
              </c:extLst>
            </c:dLbl>
            <c:dLbl>
              <c:idx val="145"/>
              <c:tx>
                <c:rich>
                  <a:bodyPr/>
                  <a:lstStyle/>
                  <a:p>
                    <a:fld id="{B9A8616D-FC3C-3245-AD51-F8CDEA919E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AF82-6045-8A01-414DE32948FC}"/>
                </c:ext>
              </c:extLst>
            </c:dLbl>
            <c:dLbl>
              <c:idx val="146"/>
              <c:tx>
                <c:rich>
                  <a:bodyPr/>
                  <a:lstStyle/>
                  <a:p>
                    <a:fld id="{C8444F65-1DA7-2F4D-B2BF-B3AE9DB547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AF82-6045-8A01-414DE32948FC}"/>
                </c:ext>
              </c:extLst>
            </c:dLbl>
            <c:dLbl>
              <c:idx val="147"/>
              <c:tx>
                <c:rich>
                  <a:bodyPr/>
                  <a:lstStyle/>
                  <a:p>
                    <a:fld id="{D5195AF8-615E-DB4C-ACAF-D170406CA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AF82-6045-8A01-414DE32948FC}"/>
                </c:ext>
              </c:extLst>
            </c:dLbl>
            <c:dLbl>
              <c:idx val="148"/>
              <c:tx>
                <c:rich>
                  <a:bodyPr/>
                  <a:lstStyle/>
                  <a:p>
                    <a:fld id="{562EE5CC-5040-1F47-B5DC-191BDE1427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AF82-6045-8A01-414DE32948FC}"/>
                </c:ext>
              </c:extLst>
            </c:dLbl>
            <c:dLbl>
              <c:idx val="149"/>
              <c:tx>
                <c:rich>
                  <a:bodyPr/>
                  <a:lstStyle/>
                  <a:p>
                    <a:fld id="{B433AF58-1CCE-1749-AE0C-C0204C4407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AF82-6045-8A01-414DE32948FC}"/>
                </c:ext>
              </c:extLst>
            </c:dLbl>
            <c:dLbl>
              <c:idx val="150"/>
              <c:tx>
                <c:rich>
                  <a:bodyPr/>
                  <a:lstStyle/>
                  <a:p>
                    <a:fld id="{8BF7ABCF-1C30-9B4E-8214-303090B5A3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AF82-6045-8A01-414DE32948FC}"/>
                </c:ext>
              </c:extLst>
            </c:dLbl>
            <c:dLbl>
              <c:idx val="151"/>
              <c:tx>
                <c:rich>
                  <a:bodyPr/>
                  <a:lstStyle/>
                  <a:p>
                    <a:fld id="{B7D55CB6-2A11-4049-926F-326A22CC01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AF82-6045-8A01-414DE32948FC}"/>
                </c:ext>
              </c:extLst>
            </c:dLbl>
            <c:dLbl>
              <c:idx val="152"/>
              <c:tx>
                <c:rich>
                  <a:bodyPr/>
                  <a:lstStyle/>
                  <a:p>
                    <a:fld id="{AE04D56C-7DAC-194A-B193-5D97460900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AF82-6045-8A01-414DE32948FC}"/>
                </c:ext>
              </c:extLst>
            </c:dLbl>
            <c:dLbl>
              <c:idx val="153"/>
              <c:tx>
                <c:rich>
                  <a:bodyPr/>
                  <a:lstStyle/>
                  <a:p>
                    <a:fld id="{43F9EEAD-FC58-F649-94BA-4F52500A37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AF82-6045-8A01-414DE32948FC}"/>
                </c:ext>
              </c:extLst>
            </c:dLbl>
            <c:dLbl>
              <c:idx val="154"/>
              <c:tx>
                <c:rich>
                  <a:bodyPr/>
                  <a:lstStyle/>
                  <a:p>
                    <a:fld id="{8213AA74-BCED-D84C-B5D1-2DD1EEFF9D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AF82-6045-8A01-414DE32948FC}"/>
                </c:ext>
              </c:extLst>
            </c:dLbl>
            <c:dLbl>
              <c:idx val="155"/>
              <c:tx>
                <c:rich>
                  <a:bodyPr/>
                  <a:lstStyle/>
                  <a:p>
                    <a:fld id="{DB7BAF00-5AC9-8C48-A664-24BE29C185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AF82-6045-8A01-414DE32948FC}"/>
                </c:ext>
              </c:extLst>
            </c:dLbl>
            <c:dLbl>
              <c:idx val="156"/>
              <c:tx>
                <c:rich>
                  <a:bodyPr/>
                  <a:lstStyle/>
                  <a:p>
                    <a:fld id="{0558FA32-2122-3D4D-B1A0-B0CFD6510F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AF82-6045-8A01-414DE32948FC}"/>
                </c:ext>
              </c:extLst>
            </c:dLbl>
            <c:dLbl>
              <c:idx val="157"/>
              <c:tx>
                <c:rich>
                  <a:bodyPr/>
                  <a:lstStyle/>
                  <a:p>
                    <a:fld id="{38322072-57A9-6740-A111-90E7D3D677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AF82-6045-8A01-414DE32948FC}"/>
                </c:ext>
              </c:extLst>
            </c:dLbl>
            <c:dLbl>
              <c:idx val="158"/>
              <c:tx>
                <c:rich>
                  <a:bodyPr/>
                  <a:lstStyle/>
                  <a:p>
                    <a:fld id="{1403DAF1-BB26-1E4B-AA8A-BE86A859CB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AF82-6045-8A01-414DE32948FC}"/>
                </c:ext>
              </c:extLst>
            </c:dLbl>
            <c:dLbl>
              <c:idx val="159"/>
              <c:tx>
                <c:rich>
                  <a:bodyPr/>
                  <a:lstStyle/>
                  <a:p>
                    <a:fld id="{5D781878-9890-8244-919A-50352E461F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AF82-6045-8A01-414DE32948FC}"/>
                </c:ext>
              </c:extLst>
            </c:dLbl>
            <c:dLbl>
              <c:idx val="160"/>
              <c:tx>
                <c:rich>
                  <a:bodyPr/>
                  <a:lstStyle/>
                  <a:p>
                    <a:fld id="{5C861A37-144A-F143-ACB0-77DA8D225F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AF82-6045-8A01-414DE32948FC}"/>
                </c:ext>
              </c:extLst>
            </c:dLbl>
            <c:dLbl>
              <c:idx val="161"/>
              <c:tx>
                <c:rich>
                  <a:bodyPr/>
                  <a:lstStyle/>
                  <a:p>
                    <a:fld id="{52B246CC-BAC3-2B4F-8675-CD59FF53F9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AF82-6045-8A01-414DE32948FC}"/>
                </c:ext>
              </c:extLst>
            </c:dLbl>
            <c:dLbl>
              <c:idx val="162"/>
              <c:tx>
                <c:rich>
                  <a:bodyPr/>
                  <a:lstStyle/>
                  <a:p>
                    <a:fld id="{AC09791C-7E98-A941-A84E-42B765151A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AF82-6045-8A01-414DE32948FC}"/>
                </c:ext>
              </c:extLst>
            </c:dLbl>
            <c:dLbl>
              <c:idx val="163"/>
              <c:tx>
                <c:rich>
                  <a:bodyPr/>
                  <a:lstStyle/>
                  <a:p>
                    <a:fld id="{2D677F22-91AC-4A43-9795-0455FE689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AF82-6045-8A01-414DE32948FC}"/>
                </c:ext>
              </c:extLst>
            </c:dLbl>
            <c:dLbl>
              <c:idx val="164"/>
              <c:tx>
                <c:rich>
                  <a:bodyPr/>
                  <a:lstStyle/>
                  <a:p>
                    <a:fld id="{D76CEC47-A38F-D94E-973C-343A3761D7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AF82-6045-8A01-414DE32948FC}"/>
                </c:ext>
              </c:extLst>
            </c:dLbl>
            <c:dLbl>
              <c:idx val="165"/>
              <c:tx>
                <c:rich>
                  <a:bodyPr/>
                  <a:lstStyle/>
                  <a:p>
                    <a:fld id="{77091BA6-444E-2B4C-B1D6-B64DF73C7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AF82-6045-8A01-414DE32948FC}"/>
                </c:ext>
              </c:extLst>
            </c:dLbl>
            <c:dLbl>
              <c:idx val="166"/>
              <c:tx>
                <c:rich>
                  <a:bodyPr/>
                  <a:lstStyle/>
                  <a:p>
                    <a:fld id="{A65DB6BE-935A-0E49-A742-F3EB6885CE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AF82-6045-8A01-414DE32948FC}"/>
                </c:ext>
              </c:extLst>
            </c:dLbl>
            <c:dLbl>
              <c:idx val="167"/>
              <c:tx>
                <c:rich>
                  <a:bodyPr/>
                  <a:lstStyle/>
                  <a:p>
                    <a:fld id="{ADF88A26-31EE-374E-B0E4-C4D867E17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AF82-6045-8A01-414DE32948FC}"/>
                </c:ext>
              </c:extLst>
            </c:dLbl>
            <c:dLbl>
              <c:idx val="168"/>
              <c:tx>
                <c:rich>
                  <a:bodyPr/>
                  <a:lstStyle/>
                  <a:p>
                    <a:fld id="{010E73A2-347C-EE40-80C9-8854DF3362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AF82-6045-8A01-414DE32948FC}"/>
                </c:ext>
              </c:extLst>
            </c:dLbl>
            <c:dLbl>
              <c:idx val="169"/>
              <c:tx>
                <c:rich>
                  <a:bodyPr/>
                  <a:lstStyle/>
                  <a:p>
                    <a:fld id="{E2E98D32-2E0E-824C-8E84-7466CD3A9D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AF82-6045-8A01-414DE32948FC}"/>
                </c:ext>
              </c:extLst>
            </c:dLbl>
            <c:dLbl>
              <c:idx val="170"/>
              <c:tx>
                <c:rich>
                  <a:bodyPr/>
                  <a:lstStyle/>
                  <a:p>
                    <a:fld id="{B35B5E5F-8CD6-BD48-873E-4F0BD97566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AF82-6045-8A01-414DE32948FC}"/>
                </c:ext>
              </c:extLst>
            </c:dLbl>
            <c:dLbl>
              <c:idx val="171"/>
              <c:tx>
                <c:rich>
                  <a:bodyPr/>
                  <a:lstStyle/>
                  <a:p>
                    <a:fld id="{582A8447-F257-FB4F-B9ED-17F33AB7C9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AF82-6045-8A01-414DE32948FC}"/>
                </c:ext>
              </c:extLst>
            </c:dLbl>
            <c:dLbl>
              <c:idx val="172"/>
              <c:tx>
                <c:rich>
                  <a:bodyPr/>
                  <a:lstStyle/>
                  <a:p>
                    <a:fld id="{F3964912-4A5D-AD48-A850-38B763792A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AF82-6045-8A01-414DE32948FC}"/>
                </c:ext>
              </c:extLst>
            </c:dLbl>
            <c:dLbl>
              <c:idx val="173"/>
              <c:tx>
                <c:rich>
                  <a:bodyPr/>
                  <a:lstStyle/>
                  <a:p>
                    <a:fld id="{71355CE0-582F-2C47-9E66-D8C19E9D33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AF82-6045-8A01-414DE32948FC}"/>
                </c:ext>
              </c:extLst>
            </c:dLbl>
            <c:dLbl>
              <c:idx val="174"/>
              <c:tx>
                <c:rich>
                  <a:bodyPr/>
                  <a:lstStyle/>
                  <a:p>
                    <a:fld id="{AF20B1E2-7376-1E4C-B059-4FDD7038F0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AF82-6045-8A01-414DE32948FC}"/>
                </c:ext>
              </c:extLst>
            </c:dLbl>
            <c:dLbl>
              <c:idx val="175"/>
              <c:tx>
                <c:rich>
                  <a:bodyPr/>
                  <a:lstStyle/>
                  <a:p>
                    <a:fld id="{4759CA0B-265F-594F-B67E-154BB3A1CF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AF82-6045-8A01-414DE32948FC}"/>
                </c:ext>
              </c:extLst>
            </c:dLbl>
            <c:dLbl>
              <c:idx val="176"/>
              <c:tx>
                <c:rich>
                  <a:bodyPr/>
                  <a:lstStyle/>
                  <a:p>
                    <a:fld id="{18951D93-DDBB-AA49-8B4E-B6BFFBB4EB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AF82-6045-8A01-414DE32948FC}"/>
                </c:ext>
              </c:extLst>
            </c:dLbl>
            <c:dLbl>
              <c:idx val="177"/>
              <c:tx>
                <c:rich>
                  <a:bodyPr/>
                  <a:lstStyle/>
                  <a:p>
                    <a:fld id="{F93A9665-59C3-5749-A292-C5E8283380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AF82-6045-8A01-414DE32948FC}"/>
                </c:ext>
              </c:extLst>
            </c:dLbl>
            <c:dLbl>
              <c:idx val="178"/>
              <c:tx>
                <c:rich>
                  <a:bodyPr/>
                  <a:lstStyle/>
                  <a:p>
                    <a:fld id="{E1A95B9B-60D8-D54B-981B-2473A8F124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AF82-6045-8A01-414DE32948FC}"/>
                </c:ext>
              </c:extLst>
            </c:dLbl>
            <c:dLbl>
              <c:idx val="179"/>
              <c:tx>
                <c:rich>
                  <a:bodyPr/>
                  <a:lstStyle/>
                  <a:p>
                    <a:fld id="{2F8CC620-6857-5645-9426-E25B7D6708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AF82-6045-8A01-414DE32948FC}"/>
                </c:ext>
              </c:extLst>
            </c:dLbl>
            <c:dLbl>
              <c:idx val="180"/>
              <c:tx>
                <c:rich>
                  <a:bodyPr/>
                  <a:lstStyle/>
                  <a:p>
                    <a:fld id="{9A4D0DAC-26F1-9548-A8ED-075DAB8251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AF82-6045-8A01-414DE32948FC}"/>
                </c:ext>
              </c:extLst>
            </c:dLbl>
            <c:dLbl>
              <c:idx val="181"/>
              <c:tx>
                <c:rich>
                  <a:bodyPr/>
                  <a:lstStyle/>
                  <a:p>
                    <a:fld id="{4E1C8B1F-B08C-8947-9693-5D657A9B84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AF82-6045-8A01-414DE32948FC}"/>
                </c:ext>
              </c:extLst>
            </c:dLbl>
            <c:dLbl>
              <c:idx val="182"/>
              <c:tx>
                <c:rich>
                  <a:bodyPr/>
                  <a:lstStyle/>
                  <a:p>
                    <a:fld id="{863B19E6-487E-E848-A0C7-E1B5DE78B0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AF82-6045-8A01-414DE32948FC}"/>
                </c:ext>
              </c:extLst>
            </c:dLbl>
            <c:dLbl>
              <c:idx val="183"/>
              <c:tx>
                <c:rich>
                  <a:bodyPr/>
                  <a:lstStyle/>
                  <a:p>
                    <a:fld id="{42726923-4401-ED41-9D70-19F3F39078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AF82-6045-8A01-414DE32948FC}"/>
                </c:ext>
              </c:extLst>
            </c:dLbl>
            <c:dLbl>
              <c:idx val="184"/>
              <c:tx>
                <c:rich>
                  <a:bodyPr/>
                  <a:lstStyle/>
                  <a:p>
                    <a:fld id="{55CB3AEC-8443-8847-8085-EA1D37CA48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AF82-6045-8A01-414DE32948FC}"/>
                </c:ext>
              </c:extLst>
            </c:dLbl>
            <c:dLbl>
              <c:idx val="185"/>
              <c:tx>
                <c:rich>
                  <a:bodyPr/>
                  <a:lstStyle/>
                  <a:p>
                    <a:fld id="{64B09299-F712-2142-9D99-7F70972EE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AF82-6045-8A01-414DE32948FC}"/>
                </c:ext>
              </c:extLst>
            </c:dLbl>
            <c:dLbl>
              <c:idx val="186"/>
              <c:tx>
                <c:rich>
                  <a:bodyPr/>
                  <a:lstStyle/>
                  <a:p>
                    <a:fld id="{454D5F4B-3DAE-F84E-9886-8B59B43002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AF82-6045-8A01-414DE32948FC}"/>
                </c:ext>
              </c:extLst>
            </c:dLbl>
            <c:dLbl>
              <c:idx val="187"/>
              <c:tx>
                <c:rich>
                  <a:bodyPr/>
                  <a:lstStyle/>
                  <a:p>
                    <a:fld id="{28D145EC-342E-9B45-BCF0-E1CF871CC0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AF82-6045-8A01-414DE32948FC}"/>
                </c:ext>
              </c:extLst>
            </c:dLbl>
            <c:dLbl>
              <c:idx val="188"/>
              <c:tx>
                <c:rich>
                  <a:bodyPr/>
                  <a:lstStyle/>
                  <a:p>
                    <a:fld id="{5FFC21CB-3CAB-4C4C-A550-34F731D210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AF82-6045-8A01-414DE32948FC}"/>
                </c:ext>
              </c:extLst>
            </c:dLbl>
            <c:dLbl>
              <c:idx val="189"/>
              <c:tx>
                <c:rich>
                  <a:bodyPr/>
                  <a:lstStyle/>
                  <a:p>
                    <a:fld id="{A72FCF8D-E9DD-894D-807C-C97C34AB0E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AF82-6045-8A01-414DE32948FC}"/>
                </c:ext>
              </c:extLst>
            </c:dLbl>
            <c:dLbl>
              <c:idx val="190"/>
              <c:tx>
                <c:rich>
                  <a:bodyPr/>
                  <a:lstStyle/>
                  <a:p>
                    <a:fld id="{A5256273-3B65-B142-B054-883CFC6A61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AF82-6045-8A01-414DE32948FC}"/>
                </c:ext>
              </c:extLst>
            </c:dLbl>
            <c:dLbl>
              <c:idx val="191"/>
              <c:tx>
                <c:rich>
                  <a:bodyPr/>
                  <a:lstStyle/>
                  <a:p>
                    <a:fld id="{DF89579B-9F95-A74C-9E54-A9ADAD27AC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AF82-6045-8A01-414DE32948FC}"/>
                </c:ext>
              </c:extLst>
            </c:dLbl>
            <c:dLbl>
              <c:idx val="192"/>
              <c:tx>
                <c:rich>
                  <a:bodyPr/>
                  <a:lstStyle/>
                  <a:p>
                    <a:fld id="{57683882-A35A-DC42-8A0F-8AAC7815C9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AF82-6045-8A01-414DE32948FC}"/>
                </c:ext>
              </c:extLst>
            </c:dLbl>
            <c:dLbl>
              <c:idx val="193"/>
              <c:tx>
                <c:rich>
                  <a:bodyPr/>
                  <a:lstStyle/>
                  <a:p>
                    <a:fld id="{06C6A006-AF93-454D-9F8C-79252F2409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AF82-6045-8A01-414DE32948FC}"/>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SPSSPT!$Z$6:$Z$199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xVal>
          <c:yVal>
            <c:numRef>
              <c:f>SPSSPT!$AB$6:$AB$199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yVal>
          <c:smooth val="0"/>
          <c:extLst>
            <c:ext xmlns:c15="http://schemas.microsoft.com/office/drawing/2012/chart" uri="{02D57815-91ED-43cb-92C2-25804820EDAC}">
              <c15:datalabelsRange>
                <c15:f>SPSSPT!$AC$6:$AC$199</c15:f>
                <c15:dlblRangeCach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15:dlblRangeCache>
              </c15:datalabelsRange>
            </c:ext>
            <c:ext xmlns:c16="http://schemas.microsoft.com/office/drawing/2014/chart" uri="{C3380CC4-5D6E-409C-BE32-E72D297353CC}">
              <c16:uniqueId val="{0000010E-AF82-6045-8A01-414DE32948FC}"/>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AF82-6045-8A01-414DE32948FC}"/>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SPSSPT!$F$92</c:f>
              <c:numCache>
                <c:formatCode>General</c:formatCode>
                <c:ptCount val="1"/>
                <c:pt idx="0">
                  <c:v>0</c:v>
                </c:pt>
              </c:numCache>
            </c:numRef>
          </c:xVal>
          <c:yVal>
            <c:numRef>
              <c:f>SPSSPT!$G$92</c:f>
              <c:numCache>
                <c:formatCode>General</c:formatCode>
                <c:ptCount val="1"/>
                <c:pt idx="0">
                  <c:v>0</c:v>
                </c:pt>
              </c:numCache>
            </c:numRef>
          </c:yVal>
          <c:smooth val="0"/>
          <c:extLst>
            <c:ext xmlns:c15="http://schemas.microsoft.com/office/drawing/2012/chart" uri="{02D57815-91ED-43cb-92C2-25804820EDAC}">
              <c15:datalabelsRange>
                <c15:f>SPSSPT!$J$92</c15:f>
                <c15:dlblRangeCache>
                  <c:ptCount val="1"/>
                  <c:pt idx="0">
                    <c:v>0</c:v>
                  </c:pt>
                </c15:dlblRangeCache>
              </c15:datalabelsRange>
            </c:ext>
            <c:ext xmlns:c16="http://schemas.microsoft.com/office/drawing/2014/chart" uri="{C3380CC4-5D6E-409C-BE32-E72D297353CC}">
              <c16:uniqueId val="{00000110-AF82-6045-8A01-414DE32948FC}"/>
            </c:ext>
          </c:extLst>
        </c:ser>
        <c:ser>
          <c:idx val="17"/>
          <c:order val="19"/>
          <c:tx>
            <c:strRef>
              <c:f>SPSSPT!$J$76</c:f>
              <c:strCache>
                <c:ptCount val="1"/>
                <c:pt idx="0">
                  <c:v>0</c:v>
                </c:pt>
              </c:strCache>
            </c:strRef>
          </c:tx>
          <c:marker>
            <c:symbol val="none"/>
          </c:marker>
          <c:dLbls>
            <c:dLbl>
              <c:idx val="0"/>
              <c:tx>
                <c:rich>
                  <a:bodyPr wrap="square" lIns="38100" tIns="0" rIns="38100" bIns="182880" anchor="ctr">
                    <a:spAutoFit/>
                  </a:bodyPr>
                  <a:lstStyle/>
                  <a:p>
                    <a:pPr>
                      <a:defRPr sz="1400" b="1"/>
                    </a:pPr>
                    <a:fld id="{6E0BABE3-E46F-BD4A-8D89-FC8600E8FC5B}"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AF82-6045-8A01-414DE32948FC}"/>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SPSSPT!$K$77</c:f>
              <c:numCache>
                <c:formatCode>General</c:formatCode>
                <c:ptCount val="1"/>
                <c:pt idx="0">
                  <c:v>0</c:v>
                </c:pt>
              </c:numCache>
            </c:numRef>
          </c:xVal>
          <c:yVal>
            <c:numRef>
              <c:f>SPSSPT!$L$77</c:f>
              <c:numCache>
                <c:formatCode>General</c:formatCode>
                <c:ptCount val="1"/>
                <c:pt idx="0">
                  <c:v>0</c:v>
                </c:pt>
              </c:numCache>
            </c:numRef>
          </c:yVal>
          <c:smooth val="0"/>
          <c:extLst>
            <c:ext xmlns:c15="http://schemas.microsoft.com/office/drawing/2012/chart" uri="{02D57815-91ED-43cb-92C2-25804820EDAC}">
              <c15:datalabelsRange>
                <c15:f>SPSSPT!$M$77</c15:f>
                <c15:dlblRangeCache>
                  <c:ptCount val="1"/>
                  <c:pt idx="0">
                    <c:v>0</c:v>
                  </c:pt>
                </c15:dlblRangeCache>
              </c15:datalabelsRange>
            </c:ext>
            <c:ext xmlns:c16="http://schemas.microsoft.com/office/drawing/2014/chart" uri="{C3380CC4-5D6E-409C-BE32-E72D297353CC}">
              <c16:uniqueId val="{00000112-AF82-6045-8A01-414DE32948FC}"/>
            </c:ext>
          </c:extLst>
        </c:ser>
        <c:ser>
          <c:idx val="20"/>
          <c:order val="20"/>
          <c:tx>
            <c:strRef>
              <c:f>SPSSPT!$K$114</c:f>
              <c:strCache>
                <c:ptCount val="1"/>
                <c:pt idx="0">
                  <c:v>0</c:v>
                </c:pt>
              </c:strCache>
            </c:strRef>
          </c:tx>
          <c:spPr>
            <a:ln w="44450" cap="sq">
              <a:solidFill>
                <a:srgbClr val="92D050"/>
              </a:solidFill>
              <a:headEnd type="none"/>
              <a:tailEnd type="none"/>
            </a:ln>
          </c:spPr>
          <c:marker>
            <c:symbol val="none"/>
          </c:marker>
          <c:dLbls>
            <c:dLbl>
              <c:idx val="0"/>
              <c:layout>
                <c:manualLayout>
                  <c:x val="-0.14514715664123617"/>
                  <c:y val="-7.2727170368769023E-2"/>
                </c:manualLayout>
              </c:layout>
              <c:tx>
                <c:rich>
                  <a:bodyPr/>
                  <a:lstStyle/>
                  <a:p>
                    <a:fld id="{B2E4B4D4-9E46-2D46-9D85-F470CE84149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AF82-6045-8A01-414DE32948FC}"/>
                </c:ext>
              </c:extLst>
            </c:dLbl>
            <c:dLbl>
              <c:idx val="1"/>
              <c:layout>
                <c:manualLayout>
                  <c:x val="-6.3169233503618987E-3"/>
                  <c:y val="-6.9867273775423802E-2"/>
                </c:manualLayout>
              </c:layout>
              <c:tx>
                <c:rich>
                  <a:bodyPr/>
                  <a:lstStyle/>
                  <a:p>
                    <a:fld id="{C74683DF-60BF-FD4F-8588-226D5780085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AF82-6045-8A01-414DE32948FC}"/>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SPSSPT!$M$121:$M$122</c:f>
              <c:numCache>
                <c:formatCode>0.00</c:formatCode>
                <c:ptCount val="2"/>
                <c:pt idx="0">
                  <c:v>0</c:v>
                </c:pt>
                <c:pt idx="1">
                  <c:v>0</c:v>
                </c:pt>
              </c:numCache>
            </c:numRef>
          </c:xVal>
          <c:yVal>
            <c:numRef>
              <c:f>SPSSPT!$N$121:$N$122</c:f>
              <c:numCache>
                <c:formatCode>General</c:formatCode>
                <c:ptCount val="2"/>
                <c:pt idx="0">
                  <c:v>0</c:v>
                </c:pt>
                <c:pt idx="1">
                  <c:v>0</c:v>
                </c:pt>
              </c:numCache>
            </c:numRef>
          </c:yVal>
          <c:smooth val="0"/>
          <c:extLst>
            <c:ext xmlns:c15="http://schemas.microsoft.com/office/drawing/2012/chart" uri="{02D57815-91ED-43cb-92C2-25804820EDAC}">
              <c15:datalabelsRange>
                <c15:f>SPSSPT!$O$121:$O$122</c15:f>
                <c15:dlblRangeCache>
                  <c:ptCount val="2"/>
                  <c:pt idx="0">
                    <c:v>0.00</c:v>
                  </c:pt>
                  <c:pt idx="1">
                    <c:v>0.00</c:v>
                  </c:pt>
                </c15:dlblRangeCache>
              </c15:datalabelsRange>
            </c:ext>
            <c:ext xmlns:c16="http://schemas.microsoft.com/office/drawing/2014/chart" uri="{C3380CC4-5D6E-409C-BE32-E72D297353CC}">
              <c16:uniqueId val="{00000115-AF82-6045-8A01-414DE32948FC}"/>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SPSSSC!$H$77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showDataLabelsRange val="1"/>
                </c:ext>
                <c:ext xmlns:c16="http://schemas.microsoft.com/office/drawing/2014/chart" uri="{C3380CC4-5D6E-409C-BE32-E72D297353CC}">
                  <c16:uniqueId val="{00000000-A83D-E040-82A0-1001DC724B34}"/>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SPSSSC!$F$83</c:f>
              <c:numCache>
                <c:formatCode>General</c:formatCode>
                <c:ptCount val="1"/>
              </c:numCache>
            </c:numRef>
          </c:xVal>
          <c:yVal>
            <c:numRef>
              <c:f>SPSSSC!$G$83</c:f>
              <c:numCache>
                <c:formatCode>General</c:formatCode>
                <c:ptCount val="1"/>
              </c:numCache>
            </c:numRef>
          </c:yVal>
          <c:smooth val="0"/>
          <c:extLst>
            <c:ext xmlns:c15="http://schemas.microsoft.com/office/drawing/2012/chart" uri="{02D57815-91ED-43cb-92C2-25804820EDAC}">
              <c15:datalabelsRange>
                <c15:f>SPSSSC!$H$83</c15:f>
                <c15:dlblRangeCache>
                  <c:ptCount val="1"/>
                </c15:dlblRangeCache>
              </c15:datalabelsRange>
            </c:ext>
            <c:ext xmlns:c16="http://schemas.microsoft.com/office/drawing/2014/chart" uri="{C3380CC4-5D6E-409C-BE32-E72D297353CC}">
              <c16:uniqueId val="{00000001-A83D-E040-82A0-1001DC724B34}"/>
            </c:ext>
          </c:extLst>
        </c:ser>
        <c:ser>
          <c:idx val="14"/>
          <c:order val="1"/>
          <c:tx>
            <c:v>equationRIGHT</c:v>
          </c:tx>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A83D-E040-82A0-1001DC724B34}"/>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SPSSSC!$J$83</c:f>
              <c:numCache>
                <c:formatCode>General</c:formatCode>
                <c:ptCount val="1"/>
              </c:numCache>
            </c:numRef>
          </c:xVal>
          <c:yVal>
            <c:numRef>
              <c:f>SPSSSC!$K$83</c:f>
              <c:numCache>
                <c:formatCode>General</c:formatCode>
                <c:ptCount val="1"/>
              </c:numCache>
            </c:numRef>
          </c:yVal>
          <c:smooth val="0"/>
          <c:extLst>
            <c:ext xmlns:c15="http://schemas.microsoft.com/office/drawing/2012/chart" uri="{02D57815-91ED-43cb-92C2-25804820EDAC}">
              <c15:datalabelsRange>
                <c15:f>SPSSSC!$L$83</c15:f>
                <c15:dlblRangeCache>
                  <c:ptCount val="1"/>
                </c15:dlblRangeCache>
              </c15:datalabelsRange>
            </c:ext>
            <c:ext xmlns:c16="http://schemas.microsoft.com/office/drawing/2014/chart" uri="{C3380CC4-5D6E-409C-BE32-E72D297353CC}">
              <c16:uniqueId val="{00000003-A83D-E040-82A0-1001DC724B34}"/>
            </c:ext>
          </c:extLst>
        </c:ser>
        <c:ser>
          <c:idx val="0"/>
          <c:order val="2"/>
          <c:tx>
            <c:strRef>
              <c:f>SPSSSC!$U$51</c:f>
              <c:strCache>
                <c:ptCount val="1"/>
              </c:strCache>
            </c:strRef>
          </c:tx>
          <c:spPr>
            <a:ln w="19050" cap="rnd">
              <a:solidFill>
                <a:srgbClr val="00B0F0"/>
              </a:solidFill>
              <a:round/>
            </a:ln>
            <a:effectLst/>
          </c:spPr>
          <c:marker>
            <c:symbol val="none"/>
          </c:marker>
          <c:xVal>
            <c:numRef>
              <c:f>SPSSSC!$T$52:$T$196</c:f>
              <c:numCache>
                <c:formatCode>0.00</c:formatCode>
                <c:ptCount val="145"/>
              </c:numCache>
            </c:numRef>
          </c:xVal>
          <c:yVal>
            <c:numRef>
              <c:f>SPSSSC!$U$52:$U$196</c:f>
              <c:numCache>
                <c:formatCode>0.000</c:formatCode>
                <c:ptCount val="145"/>
              </c:numCache>
            </c:numRef>
          </c:yVal>
          <c:smooth val="0"/>
          <c:extLst>
            <c:ext xmlns:c16="http://schemas.microsoft.com/office/drawing/2014/chart" uri="{C3380CC4-5D6E-409C-BE32-E72D297353CC}">
              <c16:uniqueId val="{00000004-A83D-E040-82A0-1001DC724B34}"/>
            </c:ext>
          </c:extLst>
        </c:ser>
        <c:ser>
          <c:idx val="1"/>
          <c:order val="3"/>
          <c:tx>
            <c:strRef>
              <c:f>SPSSSC!$V$51</c:f>
              <c:strCache>
                <c:ptCount val="1"/>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SPSSSC!$T$52:$T$196</c:f>
              <c:numCache>
                <c:formatCode>0.00</c:formatCode>
                <c:ptCount val="145"/>
              </c:numCache>
            </c:numRef>
          </c:xVal>
          <c:yVal>
            <c:numRef>
              <c:f>SPSSSC!$V$52:$V$196</c:f>
              <c:numCache>
                <c:formatCode>0.000</c:formatCode>
                <c:ptCount val="145"/>
              </c:numCache>
            </c:numRef>
          </c:yVal>
          <c:smooth val="0"/>
          <c:extLst>
            <c:ext xmlns:c16="http://schemas.microsoft.com/office/drawing/2014/chart" uri="{C3380CC4-5D6E-409C-BE32-E72D297353CC}">
              <c16:uniqueId val="{00000005-A83D-E040-82A0-1001DC724B34}"/>
            </c:ext>
          </c:extLst>
        </c:ser>
        <c:ser>
          <c:idx val="19"/>
          <c:order val="4"/>
          <c:tx>
            <c:strRef>
              <c:f>SPSSSC!$W$51</c:f>
              <c:strCache>
                <c:ptCount val="1"/>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SPSSSC!$T$52:$T$196</c:f>
              <c:numCache>
                <c:formatCode>0.00</c:formatCode>
                <c:ptCount val="145"/>
              </c:numCache>
            </c:numRef>
          </c:xVal>
          <c:yVal>
            <c:numRef>
              <c:f>SPSSSC!$W$52:$W$196</c:f>
              <c:numCache>
                <c:formatCode>0.000</c:formatCode>
                <c:ptCount val="145"/>
              </c:numCache>
            </c:numRef>
          </c:yVal>
          <c:smooth val="0"/>
          <c:extLst>
            <c:ext xmlns:c16="http://schemas.microsoft.com/office/drawing/2014/chart" uri="{C3380CC4-5D6E-409C-BE32-E72D297353CC}">
              <c16:uniqueId val="{00000006-A83D-E040-82A0-1001DC724B34}"/>
            </c:ext>
          </c:extLst>
        </c:ser>
        <c:ser>
          <c:idx val="2"/>
          <c:order val="5"/>
          <c:tx>
            <c:strRef>
              <c:f>SPSSSC!$X$51</c:f>
              <c:strCache>
                <c:ptCount val="1"/>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SPSSSC!$T$52:$T$196</c:f>
              <c:numCache>
                <c:formatCode>0.00</c:formatCode>
                <c:ptCount val="145"/>
              </c:numCache>
            </c:numRef>
          </c:xVal>
          <c:yVal>
            <c:numRef>
              <c:f>SPSSSC!$X$52:$X$196</c:f>
              <c:numCache>
                <c:formatCode>0.000</c:formatCode>
                <c:ptCount val="145"/>
              </c:numCache>
            </c:numRef>
          </c:yVal>
          <c:smooth val="0"/>
          <c:extLst>
            <c:ext xmlns:c16="http://schemas.microsoft.com/office/drawing/2014/chart" uri="{C3380CC4-5D6E-409C-BE32-E72D297353CC}">
              <c16:uniqueId val="{00000007-A83D-E040-82A0-1001DC724B34}"/>
            </c:ext>
          </c:extLst>
        </c:ser>
        <c:ser>
          <c:idx val="3"/>
          <c:order val="6"/>
          <c:tx>
            <c:strRef>
              <c:f>SPSSSC!$I$115</c:f>
              <c:strCache>
                <c:ptCount val="1"/>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SPSSSC!$F$117:$F$123</c:f>
              <c:numCache>
                <c:formatCode>General</c:formatCode>
                <c:ptCount val="7"/>
              </c:numCache>
            </c:numRef>
          </c:xVal>
          <c:yVal>
            <c:numRef>
              <c:f>SPSSSC!$I$117:$I$123</c:f>
              <c:numCache>
                <c:formatCode>0.000</c:formatCode>
                <c:ptCount val="7"/>
              </c:numCache>
            </c:numRef>
          </c:yVal>
          <c:smooth val="0"/>
          <c:extLst>
            <c:ext xmlns:c16="http://schemas.microsoft.com/office/drawing/2014/chart" uri="{C3380CC4-5D6E-409C-BE32-E72D297353CC}">
              <c16:uniqueId val="{00000008-A83D-E040-82A0-1001DC724B34}"/>
            </c:ext>
          </c:extLst>
        </c:ser>
        <c:ser>
          <c:idx val="10"/>
          <c:order val="7"/>
          <c:tx>
            <c:strRef>
              <c:f>SPSSSC!$F$115</c:f>
              <c:strCache>
                <c:ptCount val="1"/>
              </c:strCache>
            </c:strRef>
          </c:tx>
          <c:spPr>
            <a:ln w="1270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A83D-E040-82A0-1001DC724B34}"/>
                </c:ext>
              </c:extLst>
            </c:dLbl>
            <c:dLbl>
              <c:idx val="1"/>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A83D-E040-82A0-1001DC724B34}"/>
                </c:ext>
              </c:extLst>
            </c:dLbl>
            <c:dLbl>
              <c:idx val="2"/>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A83D-E040-82A0-1001DC724B34}"/>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A83D-E040-82A0-1001DC724B34}"/>
                </c:ext>
              </c:extLst>
            </c:dLbl>
            <c:dLbl>
              <c:idx val="4"/>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A83D-E040-82A0-1001DC724B34}"/>
                </c:ext>
              </c:extLst>
            </c:dLbl>
            <c:dLbl>
              <c:idx val="5"/>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A83D-E040-82A0-1001DC724B34}"/>
                </c:ext>
              </c:extLst>
            </c:dLbl>
            <c:dLbl>
              <c:idx val="6"/>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A83D-E040-82A0-1001DC724B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SPSSSC!$F$117:$F$123</c:f>
              <c:numCache>
                <c:formatCode>General</c:formatCode>
                <c:ptCount val="7"/>
              </c:numCache>
            </c:numRef>
          </c:xVal>
          <c:yVal>
            <c:numRef>
              <c:f>SPSSSC!$G$117:$G$123</c:f>
              <c:numCache>
                <c:formatCode>General</c:formatCode>
                <c:ptCount val="7"/>
              </c:numCache>
            </c:numRef>
          </c:yVal>
          <c:smooth val="0"/>
          <c:extLst>
            <c:ext xmlns:c15="http://schemas.microsoft.com/office/drawing/2012/chart" uri="{02D57815-91ED-43cb-92C2-25804820EDAC}">
              <c15:datalabelsRange>
                <c15:f>SPSSSC!$H$117:$H$123</c15:f>
                <c15:dlblRangeCache>
                  <c:ptCount val="7"/>
                </c15:dlblRangeCache>
              </c15:datalabelsRange>
            </c:ext>
            <c:ext xmlns:c16="http://schemas.microsoft.com/office/drawing/2014/chart" uri="{C3380CC4-5D6E-409C-BE32-E72D297353CC}">
              <c16:uniqueId val="{00000010-A83D-E040-82A0-1001DC724B34}"/>
            </c:ext>
          </c:extLst>
        </c:ser>
        <c:ser>
          <c:idx val="9"/>
          <c:order val="8"/>
          <c:tx>
            <c:strRef>
              <c:f>SPSSSC!$H$126</c:f>
              <c:strCache>
                <c:ptCount val="1"/>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83D-E040-82A0-1001DC724B34}"/>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83D-E040-82A0-1001DC724B3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83D-E040-82A0-1001DC724B34}"/>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SPSSSC!$F$127:$F$134</c:f>
              <c:numCache>
                <c:formatCode>General</c:formatCode>
                <c:ptCount val="8"/>
              </c:numCache>
            </c:numRef>
          </c:xVal>
          <c:yVal>
            <c:numRef>
              <c:f>SPSSSC!$G$127:$G$134</c:f>
              <c:numCache>
                <c:formatCode>General</c:formatCode>
                <c:ptCount val="8"/>
              </c:numCache>
            </c:numRef>
          </c:yVal>
          <c:smooth val="0"/>
          <c:extLst>
            <c:ext xmlns:c15="http://schemas.microsoft.com/office/drawing/2012/chart" uri="{02D57815-91ED-43cb-92C2-25804820EDAC}">
              <c15:datalabelsRange>
                <c15:f>SPSSSC!$H$127:$H$134</c15:f>
                <c15:dlblRangeCache>
                  <c:ptCount val="8"/>
                </c15:dlblRangeCache>
              </c15:datalabelsRange>
            </c:ext>
            <c:ext xmlns:c16="http://schemas.microsoft.com/office/drawing/2014/chart" uri="{C3380CC4-5D6E-409C-BE32-E72D297353CC}">
              <c16:uniqueId val="{00000019-A83D-E040-82A0-1001DC724B34}"/>
            </c:ext>
          </c:extLst>
        </c:ser>
        <c:ser>
          <c:idx val="8"/>
          <c:order val="9"/>
          <c:tx>
            <c:strRef>
              <c:f>SPSSSC!$F$137</c:f>
              <c:strCache>
                <c:ptCount val="1"/>
              </c:strCache>
            </c:strRef>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83D-E040-82A0-1001DC724B34}"/>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83D-E040-82A0-1001DC724B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SPSSSC!$F$138:$F$144</c:f>
              <c:numCache>
                <c:formatCode>General</c:formatCode>
                <c:ptCount val="7"/>
              </c:numCache>
            </c:numRef>
          </c:xVal>
          <c:yVal>
            <c:numRef>
              <c:f>SPSSSC!$G$138:$G$144</c:f>
              <c:numCache>
                <c:formatCode>General</c:formatCode>
                <c:ptCount val="7"/>
              </c:numCache>
            </c:numRef>
          </c:yVal>
          <c:smooth val="0"/>
          <c:extLst>
            <c:ext xmlns:c15="http://schemas.microsoft.com/office/drawing/2012/chart" uri="{02D57815-91ED-43cb-92C2-25804820EDAC}">
              <c15:datalabelsRange>
                <c15:f>SPSSSC!$I$138:$I$144</c15:f>
                <c15:dlblRangeCache>
                  <c:ptCount val="7"/>
                </c15:dlblRangeCache>
              </c15:datalabelsRange>
            </c:ext>
            <c:ext xmlns:c16="http://schemas.microsoft.com/office/drawing/2014/chart" uri="{C3380CC4-5D6E-409C-BE32-E72D297353CC}">
              <c16:uniqueId val="{00000021-A83D-E040-82A0-1001DC724B34}"/>
            </c:ext>
          </c:extLst>
        </c:ser>
        <c:ser>
          <c:idx val="11"/>
          <c:order val="10"/>
          <c:tx>
            <c:strRef>
              <c:f>SPSSSC!$D$157</c:f>
              <c:strCache>
                <c:ptCount val="1"/>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showDataLabelsRange val="1"/>
                </c:ext>
                <c:ext xmlns:c16="http://schemas.microsoft.com/office/drawing/2014/chart" uri="{C3380CC4-5D6E-409C-BE32-E72D297353CC}">
                  <c16:uniqueId val="{00000022-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4-A83D-E040-82A0-1001DC724B34}"/>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A83D-E040-82A0-1001DC724B34}"/>
                </c:ext>
              </c:extLst>
            </c:dLbl>
            <c:dLbl>
              <c:idx val="4"/>
              <c:delete val="1"/>
              <c:extLst>
                <c:ext xmlns:c15="http://schemas.microsoft.com/office/drawing/2012/chart" uri="{CE6537A1-D6FC-4f65-9D91-7224C49458BB}"/>
                <c:ext xmlns:c16="http://schemas.microsoft.com/office/drawing/2014/chart" uri="{C3380CC4-5D6E-409C-BE32-E72D297353CC}">
                  <c16:uniqueId val="{00000026-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7-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8-A83D-E040-82A0-1001DC724B34}"/>
                </c:ext>
              </c:extLst>
            </c:dLbl>
            <c:dLbl>
              <c:idx val="7"/>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A83D-E040-82A0-1001DC724B34}"/>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SPSSSC!$F$159:$F$166</c:f>
              <c:numCache>
                <c:formatCode>General</c:formatCode>
                <c:ptCount val="8"/>
              </c:numCache>
            </c:numRef>
          </c:xVal>
          <c:yVal>
            <c:numRef>
              <c:f>SPSSSC!$G$159:$G$166</c:f>
              <c:numCache>
                <c:formatCode>General</c:formatCode>
                <c:ptCount val="8"/>
              </c:numCache>
            </c:numRef>
          </c:yVal>
          <c:smooth val="0"/>
          <c:extLst>
            <c:ext xmlns:c15="http://schemas.microsoft.com/office/drawing/2012/chart" uri="{02D57815-91ED-43cb-92C2-25804820EDAC}">
              <c15:datalabelsRange>
                <c15:f>SPSSSC!$J$159:$J$166</c15:f>
                <c15:dlblRangeCache>
                  <c:ptCount val="8"/>
                </c15:dlblRangeCache>
              </c15:datalabelsRange>
            </c:ext>
            <c:ext xmlns:c16="http://schemas.microsoft.com/office/drawing/2014/chart" uri="{C3380CC4-5D6E-409C-BE32-E72D297353CC}">
              <c16:uniqueId val="{0000002A-A83D-E040-82A0-1001DC724B34}"/>
            </c:ext>
          </c:extLst>
        </c:ser>
        <c:ser>
          <c:idx val="4"/>
          <c:order val="11"/>
          <c:tx>
            <c:strRef>
              <c:f>SPSSSC!$F$147</c:f>
              <c:strCache>
                <c:ptCount val="1"/>
              </c:strCache>
            </c:strRef>
          </c:tx>
          <c:spPr>
            <a:ln>
              <a:noFill/>
            </a:ln>
          </c:spPr>
          <c:marker>
            <c:symbol val="none"/>
          </c:marker>
          <c:dPt>
            <c:idx val="1"/>
            <c:bubble3D val="0"/>
            <c:extLst>
              <c:ext xmlns:c16="http://schemas.microsoft.com/office/drawing/2014/chart" uri="{C3380CC4-5D6E-409C-BE32-E72D297353CC}">
                <c16:uniqueId val="{0000002B-A83D-E040-82A0-1001DC724B34}"/>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showDataLabelsRange val="1"/>
                </c:ext>
                <c:ext xmlns:c16="http://schemas.microsoft.com/office/drawing/2014/chart" uri="{C3380CC4-5D6E-409C-BE32-E72D297353CC}">
                  <c16:uniqueId val="{0000002C-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83D-E040-82A0-1001DC724B34}"/>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2F-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83D-E040-82A0-1001DC724B3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83D-E040-82A0-1001DC724B34}"/>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SPSSSC!$F$148:$F$155</c:f>
              <c:numCache>
                <c:formatCode>General</c:formatCode>
                <c:ptCount val="8"/>
              </c:numCache>
            </c:numRef>
          </c:xVal>
          <c:yVal>
            <c:numRef>
              <c:f>SPSSSC!$G$148:$G$155</c:f>
              <c:numCache>
                <c:formatCode>General</c:formatCode>
                <c:ptCount val="8"/>
              </c:numCache>
            </c:numRef>
          </c:yVal>
          <c:smooth val="0"/>
          <c:extLst>
            <c:ext xmlns:c15="http://schemas.microsoft.com/office/drawing/2012/chart" uri="{02D57815-91ED-43cb-92C2-25804820EDAC}">
              <c15:datalabelsRange>
                <c15:f>SPSSSC!$H$148:$H$155</c15:f>
                <c15:dlblRangeCache>
                  <c:ptCount val="8"/>
                </c15:dlblRangeCache>
              </c15:datalabelsRange>
            </c:ext>
            <c:ext xmlns:c16="http://schemas.microsoft.com/office/drawing/2014/chart" uri="{C3380CC4-5D6E-409C-BE32-E72D297353CC}">
              <c16:uniqueId val="{00000033-A83D-E040-82A0-1001DC724B34}"/>
            </c:ext>
          </c:extLst>
        </c:ser>
        <c:ser>
          <c:idx val="12"/>
          <c:order val="12"/>
          <c:tx>
            <c:strRef>
              <c:f>SPSSSC!$D$178</c:f>
              <c:strCache>
                <c:ptCount val="1"/>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83D-E040-82A0-1001DC724B34}"/>
                </c:ext>
              </c:extLst>
            </c:dLbl>
            <c:dLbl>
              <c:idx val="4"/>
              <c:delete val="1"/>
              <c:extLst>
                <c:ext xmlns:c15="http://schemas.microsoft.com/office/drawing/2012/chart" uri="{CE6537A1-D6FC-4f65-9D91-7224C49458BB}"/>
                <c:ext xmlns:c16="http://schemas.microsoft.com/office/drawing/2014/chart" uri="{C3380CC4-5D6E-409C-BE32-E72D297353CC}">
                  <c16:uniqueId val="{00000038-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83D-E040-82A0-1001DC724B3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83D-E040-82A0-1001DC724B34}"/>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SPSSSC!$F$180:$F$187</c:f>
              <c:numCache>
                <c:formatCode>General</c:formatCode>
                <c:ptCount val="8"/>
              </c:numCache>
            </c:numRef>
          </c:xVal>
          <c:yVal>
            <c:numRef>
              <c:f>SPSSSC!$G$180:$G$187</c:f>
              <c:numCache>
                <c:formatCode>General</c:formatCode>
                <c:ptCount val="8"/>
              </c:numCache>
            </c:numRef>
          </c:yVal>
          <c:smooth val="0"/>
          <c:extLst>
            <c:ext xmlns:c15="http://schemas.microsoft.com/office/drawing/2012/chart" uri="{02D57815-91ED-43cb-92C2-25804820EDAC}">
              <c15:datalabelsRange>
                <c15:f>SPSSSC!$J$180:$J$187</c15:f>
                <c15:dlblRangeCache>
                  <c:ptCount val="8"/>
                </c15:dlblRangeCache>
              </c15:datalabelsRange>
            </c:ext>
            <c:ext xmlns:c16="http://schemas.microsoft.com/office/drawing/2014/chart" uri="{C3380CC4-5D6E-409C-BE32-E72D297353CC}">
              <c16:uniqueId val="{0000003C-A83D-E040-82A0-1001DC724B34}"/>
            </c:ext>
          </c:extLst>
        </c:ser>
        <c:ser>
          <c:idx val="5"/>
          <c:order val="13"/>
          <c:tx>
            <c:strRef>
              <c:f>SPSSSC!$F$168</c:f>
              <c:strCache>
                <c:ptCount val="1"/>
              </c:strCache>
            </c:strRef>
          </c:tx>
          <c:spPr>
            <a:ln>
              <a:noFill/>
            </a:ln>
          </c:spPr>
          <c:marker>
            <c:symbol val="none"/>
          </c:marker>
          <c:dPt>
            <c:idx val="1"/>
            <c:bubble3D val="0"/>
            <c:extLst>
              <c:ext xmlns:c16="http://schemas.microsoft.com/office/drawing/2014/chart" uri="{C3380CC4-5D6E-409C-BE32-E72D297353CC}">
                <c16:uniqueId val="{0000003D-A83D-E040-82A0-1001DC724B34}"/>
              </c:ext>
            </c:extLst>
          </c:dPt>
          <c:dPt>
            <c:idx val="3"/>
            <c:bubble3D val="0"/>
            <c:extLst>
              <c:ext xmlns:c16="http://schemas.microsoft.com/office/drawing/2014/chart" uri="{C3380CC4-5D6E-409C-BE32-E72D297353CC}">
                <c16:uniqueId val="{0000003E-A83D-E040-82A0-1001DC724B34}"/>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83D-E040-82A0-1001DC724B34}"/>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83D-E040-82A0-1001DC724B3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83D-E040-82A0-1001DC724B34}"/>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SPSSSC!$F$169:$F$176</c:f>
              <c:numCache>
                <c:formatCode>General</c:formatCode>
                <c:ptCount val="8"/>
              </c:numCache>
            </c:numRef>
          </c:xVal>
          <c:yVal>
            <c:numRef>
              <c:f>SPSSSC!$G$169:$G$176</c:f>
              <c:numCache>
                <c:formatCode>General</c:formatCode>
                <c:ptCount val="8"/>
              </c:numCache>
            </c:numRef>
          </c:yVal>
          <c:smooth val="0"/>
          <c:extLst>
            <c:ext xmlns:c15="http://schemas.microsoft.com/office/drawing/2012/chart" uri="{02D57815-91ED-43cb-92C2-25804820EDAC}">
              <c15:datalabelsRange>
                <c15:f>SPSSSC!$H$169:$H$176</c15:f>
                <c15:dlblRangeCache>
                  <c:ptCount val="8"/>
                </c15:dlblRangeCache>
              </c15:datalabelsRange>
            </c:ext>
            <c:ext xmlns:c16="http://schemas.microsoft.com/office/drawing/2014/chart" uri="{C3380CC4-5D6E-409C-BE32-E72D297353CC}">
              <c16:uniqueId val="{00000045-A83D-E040-82A0-1001DC724B34}"/>
            </c:ext>
          </c:extLst>
        </c:ser>
        <c:ser>
          <c:idx val="6"/>
          <c:order val="14"/>
          <c:tx>
            <c:strRef>
              <c:f>SPSSSC!$D$106</c:f>
              <c:strCache>
                <c:ptCount val="1"/>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A83D-E040-82A0-1001DC724B3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SPSSSC!$F$106</c:f>
              <c:numCache>
                <c:formatCode>0.000</c:formatCode>
                <c:ptCount val="1"/>
              </c:numCache>
            </c:numRef>
          </c:xVal>
          <c:yVal>
            <c:numRef>
              <c:f>SPSSSC!$G$106</c:f>
              <c:numCache>
                <c:formatCode>0.000</c:formatCode>
                <c:ptCount val="1"/>
              </c:numCache>
            </c:numRef>
          </c:yVal>
          <c:smooth val="0"/>
          <c:extLst>
            <c:ext xmlns:c15="http://schemas.microsoft.com/office/drawing/2012/chart" uri="{02D57815-91ED-43cb-92C2-25804820EDAC}">
              <c15:datalabelsRange>
                <c15:f>SPSSSC!$M$106</c15:f>
                <c15:dlblRangeCache>
                  <c:ptCount val="1"/>
                </c15:dlblRangeCache>
              </c15:datalabelsRange>
            </c:ext>
            <c:ext xmlns:c16="http://schemas.microsoft.com/office/drawing/2014/chart" uri="{C3380CC4-5D6E-409C-BE32-E72D297353CC}">
              <c16:uniqueId val="{00000047-A83D-E040-82A0-1001DC724B34}"/>
            </c:ext>
          </c:extLst>
        </c:ser>
        <c:ser>
          <c:idx val="16"/>
          <c:order val="15"/>
          <c:tx>
            <c:strRef>
              <c:f>SPSSSC!$D$107</c:f>
              <c:strCache>
                <c:ptCount val="1"/>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A83D-E040-82A0-1001DC724B34}"/>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SPSSSC!$F$107</c:f>
              <c:numCache>
                <c:formatCode>0.000</c:formatCode>
                <c:ptCount val="1"/>
              </c:numCache>
            </c:numRef>
          </c:xVal>
          <c:yVal>
            <c:numRef>
              <c:f>SPSSSC!$G$107</c:f>
              <c:numCache>
                <c:formatCode>0.000</c:formatCode>
                <c:ptCount val="1"/>
              </c:numCache>
            </c:numRef>
          </c:yVal>
          <c:smooth val="0"/>
          <c:extLst>
            <c:ext xmlns:c15="http://schemas.microsoft.com/office/drawing/2012/chart" uri="{02D57815-91ED-43cb-92C2-25804820EDAC}">
              <c15:datalabelsRange>
                <c15:f>SPSSSC!$M$107</c15:f>
                <c15:dlblRangeCache>
                  <c:ptCount val="1"/>
                </c15:dlblRangeCache>
              </c15:datalabelsRange>
            </c:ext>
            <c:ext xmlns:c16="http://schemas.microsoft.com/office/drawing/2014/chart" uri="{C3380CC4-5D6E-409C-BE32-E72D297353CC}">
              <c16:uniqueId val="{00000049-A83D-E040-82A0-1001DC724B34}"/>
            </c:ext>
          </c:extLst>
        </c:ser>
        <c:ser>
          <c:idx val="7"/>
          <c:order val="16"/>
          <c:tx>
            <c:strRef>
              <c:f>SPSSSC!$D$111</c:f>
              <c:strCache>
                <c:ptCount val="1"/>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A83D-E040-82A0-1001DC724B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SPSSSC!$F$111</c:f>
              <c:numCache>
                <c:formatCode>0.000</c:formatCode>
                <c:ptCount val="1"/>
              </c:numCache>
            </c:numRef>
          </c:xVal>
          <c:yVal>
            <c:numRef>
              <c:f>SPSSSC!$G$111</c:f>
              <c:numCache>
                <c:formatCode>0.000</c:formatCode>
                <c:ptCount val="1"/>
              </c:numCache>
            </c:numRef>
          </c:yVal>
          <c:smooth val="0"/>
          <c:extLst>
            <c:ext xmlns:c15="http://schemas.microsoft.com/office/drawing/2012/chart" uri="{02D57815-91ED-43cb-92C2-25804820EDAC}">
              <c15:datalabelsRange>
                <c15:f>SPSSSC!$M$111</c15:f>
                <c15:dlblRangeCache>
                  <c:ptCount val="1"/>
                </c15:dlblRangeCache>
              </c15:datalabelsRange>
            </c:ext>
            <c:ext xmlns:c16="http://schemas.microsoft.com/office/drawing/2014/chart" uri="{C3380CC4-5D6E-409C-BE32-E72D297353CC}">
              <c16:uniqueId val="{0000004B-A83D-E040-82A0-1001DC724B34}"/>
            </c:ext>
          </c:extLst>
        </c:ser>
        <c:ser>
          <c:idx val="18"/>
          <c:order val="17"/>
          <c:tx>
            <c:v>xbars</c:v>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83D-E040-82A0-1001DC724B3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83D-E040-82A0-1001DC724B3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83D-E040-82A0-1001DC724B3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83D-E040-82A0-1001DC724B34}"/>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83D-E040-82A0-1001DC724B3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83D-E040-82A0-1001DC724B3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83D-E040-82A0-1001DC724B3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83D-E040-82A0-1001DC724B34}"/>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83D-E040-82A0-1001DC724B34}"/>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83D-E040-82A0-1001DC724B34}"/>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83D-E040-82A0-1001DC724B34}"/>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83D-E040-82A0-1001DC724B34}"/>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83D-E040-82A0-1001DC724B34}"/>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83D-E040-82A0-1001DC724B34}"/>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83D-E040-82A0-1001DC724B34}"/>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83D-E040-82A0-1001DC724B34}"/>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83D-E040-82A0-1001DC724B34}"/>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83D-E040-82A0-1001DC724B34}"/>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83D-E040-82A0-1001DC724B34}"/>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83D-E040-82A0-1001DC724B34}"/>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83D-E040-82A0-1001DC724B34}"/>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83D-E040-82A0-1001DC724B34}"/>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83D-E040-82A0-1001DC724B34}"/>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83D-E040-82A0-1001DC724B34}"/>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83D-E040-82A0-1001DC724B34}"/>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83D-E040-82A0-1001DC724B34}"/>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83D-E040-82A0-1001DC724B34}"/>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83D-E040-82A0-1001DC724B34}"/>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83D-E040-82A0-1001DC724B34}"/>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83D-E040-82A0-1001DC724B34}"/>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83D-E040-82A0-1001DC724B34}"/>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83D-E040-82A0-1001DC724B34}"/>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83D-E040-82A0-1001DC724B34}"/>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83D-E040-82A0-1001DC724B34}"/>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83D-E040-82A0-1001DC724B34}"/>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83D-E040-82A0-1001DC724B34}"/>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83D-E040-82A0-1001DC724B34}"/>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83D-E040-82A0-1001DC724B34}"/>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83D-E040-82A0-1001DC724B34}"/>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83D-E040-82A0-1001DC724B34}"/>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83D-E040-82A0-1001DC724B34}"/>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83D-E040-82A0-1001DC724B34}"/>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83D-E040-82A0-1001DC724B34}"/>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83D-E040-82A0-1001DC724B34}"/>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83D-E040-82A0-1001DC724B34}"/>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83D-E040-82A0-1001DC724B34}"/>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83D-E040-82A0-1001DC724B34}"/>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83D-E040-82A0-1001DC724B34}"/>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83D-E040-82A0-1001DC724B34}"/>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83D-E040-82A0-1001DC724B34}"/>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83D-E040-82A0-1001DC724B34}"/>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83D-E040-82A0-1001DC724B34}"/>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83D-E040-82A0-1001DC724B34}"/>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83D-E040-82A0-1001DC724B34}"/>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83D-E040-82A0-1001DC724B34}"/>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83D-E040-82A0-1001DC724B34}"/>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83D-E040-82A0-1001DC724B34}"/>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83D-E040-82A0-1001DC724B34}"/>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83D-E040-82A0-1001DC724B34}"/>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83D-E040-82A0-1001DC724B34}"/>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83D-E040-82A0-1001DC724B34}"/>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83D-E040-82A0-1001DC724B34}"/>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83D-E040-82A0-1001DC724B34}"/>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83D-E040-82A0-1001DC724B34}"/>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83D-E040-82A0-1001DC724B34}"/>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83D-E040-82A0-1001DC724B34}"/>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83D-E040-82A0-1001DC724B34}"/>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83D-E040-82A0-1001DC724B34}"/>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83D-E040-82A0-1001DC724B34}"/>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83D-E040-82A0-1001DC724B34}"/>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83D-E040-82A0-1001DC724B34}"/>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83D-E040-82A0-1001DC724B34}"/>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83D-E040-82A0-1001DC724B34}"/>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83D-E040-82A0-1001DC724B34}"/>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83D-E040-82A0-1001DC724B34}"/>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83D-E040-82A0-1001DC724B34}"/>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83D-E040-82A0-1001DC724B34}"/>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83D-E040-82A0-1001DC724B34}"/>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83D-E040-82A0-1001DC724B34}"/>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83D-E040-82A0-1001DC724B34}"/>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83D-E040-82A0-1001DC724B34}"/>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83D-E040-82A0-1001DC724B34}"/>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83D-E040-82A0-1001DC724B34}"/>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83D-E040-82A0-1001DC724B34}"/>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83D-E040-82A0-1001DC724B34}"/>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83D-E040-82A0-1001DC724B34}"/>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83D-E040-82A0-1001DC724B34}"/>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83D-E040-82A0-1001DC724B34}"/>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83D-E040-82A0-1001DC724B34}"/>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83D-E040-82A0-1001DC724B34}"/>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83D-E040-82A0-1001DC724B34}"/>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83D-E040-82A0-1001DC724B34}"/>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83D-E040-82A0-1001DC724B34}"/>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83D-E040-82A0-1001DC724B34}"/>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83D-E040-82A0-1001DC724B34}"/>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83D-E040-82A0-1001DC724B34}"/>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83D-E040-82A0-1001DC724B34}"/>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83D-E040-82A0-1001DC724B34}"/>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83D-E040-82A0-1001DC724B34}"/>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83D-E040-82A0-1001DC724B34}"/>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83D-E040-82A0-1001DC724B34}"/>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83D-E040-82A0-1001DC724B34}"/>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83D-E040-82A0-1001DC724B34}"/>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83D-E040-82A0-1001DC724B34}"/>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83D-E040-82A0-1001DC724B34}"/>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83D-E040-82A0-1001DC724B34}"/>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83D-E040-82A0-1001DC724B34}"/>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83D-E040-82A0-1001DC724B34}"/>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83D-E040-82A0-1001DC724B34}"/>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83D-E040-82A0-1001DC724B34}"/>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83D-E040-82A0-1001DC724B34}"/>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83D-E040-82A0-1001DC724B34}"/>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83D-E040-82A0-1001DC724B34}"/>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83D-E040-82A0-1001DC724B34}"/>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83D-E040-82A0-1001DC724B34}"/>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83D-E040-82A0-1001DC724B34}"/>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83D-E040-82A0-1001DC724B34}"/>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83D-E040-82A0-1001DC724B34}"/>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83D-E040-82A0-1001DC724B34}"/>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83D-E040-82A0-1001DC724B34}"/>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83D-E040-82A0-1001DC724B34}"/>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A83D-E040-82A0-1001DC724B34}"/>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A83D-E040-82A0-1001DC724B34}"/>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A83D-E040-82A0-1001DC724B34}"/>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A83D-E040-82A0-1001DC724B34}"/>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A83D-E040-82A0-1001DC724B34}"/>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A83D-E040-82A0-1001DC724B34}"/>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A83D-E040-82A0-1001DC724B34}"/>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A83D-E040-82A0-1001DC724B34}"/>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A83D-E040-82A0-1001DC724B34}"/>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A83D-E040-82A0-1001DC724B34}"/>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A83D-E040-82A0-1001DC724B34}"/>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A83D-E040-82A0-1001DC724B34}"/>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A83D-E040-82A0-1001DC724B34}"/>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A83D-E040-82A0-1001DC724B34}"/>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A83D-E040-82A0-1001DC724B34}"/>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A83D-E040-82A0-1001DC724B34}"/>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A83D-E040-82A0-1001DC724B34}"/>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A83D-E040-82A0-1001DC724B34}"/>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A83D-E040-82A0-1001DC724B34}"/>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A83D-E040-82A0-1001DC724B34}"/>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A83D-E040-82A0-1001DC724B34}"/>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A83D-E040-82A0-1001DC724B34}"/>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A83D-E040-82A0-1001DC724B34}"/>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A83D-E040-82A0-1001DC724B34}"/>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A83D-E040-82A0-1001DC724B34}"/>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A83D-E040-82A0-1001DC724B34}"/>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A83D-E040-82A0-1001DC724B34}"/>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A83D-E040-82A0-1001DC724B34}"/>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A83D-E040-82A0-1001DC724B34}"/>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A83D-E040-82A0-1001DC724B34}"/>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A83D-E040-82A0-1001DC724B34}"/>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A83D-E040-82A0-1001DC724B34}"/>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A83D-E040-82A0-1001DC724B34}"/>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A83D-E040-82A0-1001DC724B34}"/>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A83D-E040-82A0-1001DC724B34}"/>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A83D-E040-82A0-1001DC724B34}"/>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A83D-E040-82A0-1001DC724B34}"/>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A83D-E040-82A0-1001DC724B34}"/>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A83D-E040-82A0-1001DC724B34}"/>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A83D-E040-82A0-1001DC724B34}"/>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A83D-E040-82A0-1001DC724B34}"/>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A83D-E040-82A0-1001DC724B34}"/>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A83D-E040-82A0-1001DC724B34}"/>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A83D-E040-82A0-1001DC724B34}"/>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A83D-E040-82A0-1001DC724B34}"/>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A83D-E040-82A0-1001DC724B34}"/>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A83D-E040-82A0-1001DC724B34}"/>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A83D-E040-82A0-1001DC724B34}"/>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A83D-E040-82A0-1001DC724B34}"/>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A83D-E040-82A0-1001DC724B34}"/>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A83D-E040-82A0-1001DC724B34}"/>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A83D-E040-82A0-1001DC724B34}"/>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A83D-E040-82A0-1001DC724B34}"/>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A83D-E040-82A0-1001DC724B34}"/>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A83D-E040-82A0-1001DC724B34}"/>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A83D-E040-82A0-1001DC724B34}"/>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A83D-E040-82A0-1001DC724B34}"/>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A83D-E040-82A0-1001DC724B34}"/>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A83D-E040-82A0-1001DC724B34}"/>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A83D-E040-82A0-1001DC724B34}"/>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A83D-E040-82A0-1001DC724B34}"/>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A83D-E040-82A0-1001DC724B34}"/>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A83D-E040-82A0-1001DC724B34}"/>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A83D-E040-82A0-1001DC724B34}"/>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A83D-E040-82A0-1001DC724B34}"/>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A83D-E040-82A0-1001DC724B34}"/>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A83D-E040-82A0-1001DC724B34}"/>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A83D-E040-82A0-1001DC724B34}"/>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A83D-E040-82A0-1001DC724B34}"/>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A83D-E040-82A0-1001DC724B34}"/>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A83D-E040-82A0-1001DC724B34}"/>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A83D-E040-82A0-1001DC724B34}"/>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A83D-E040-82A0-1001DC724B34}"/>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SPSSSC!$Z$6:$Z$199</c:f>
              <c:numCache>
                <c:formatCode>General</c:formatCode>
                <c:ptCount val="194"/>
              </c:numCache>
            </c:numRef>
          </c:xVal>
          <c:yVal>
            <c:numRef>
              <c:f>SPSSSC!$AB$6:$AB$199</c:f>
              <c:numCache>
                <c:formatCode>General</c:formatCode>
                <c:ptCount val="194"/>
              </c:numCache>
            </c:numRef>
          </c:yVal>
          <c:smooth val="0"/>
          <c:extLst>
            <c:ext xmlns:c15="http://schemas.microsoft.com/office/drawing/2012/chart" uri="{02D57815-91ED-43cb-92C2-25804820EDAC}">
              <c15:datalabelsRange>
                <c15:f>SPSSSC!$AC$6:$AC$199</c15:f>
                <c15:dlblRangeCache>
                  <c:ptCount val="194"/>
                </c15:dlblRangeCache>
              </c15:datalabelsRange>
            </c:ext>
            <c:ext xmlns:c16="http://schemas.microsoft.com/office/drawing/2014/chart" uri="{C3380CC4-5D6E-409C-BE32-E72D297353CC}">
              <c16:uniqueId val="{0000010E-A83D-E040-82A0-1001DC724B34}"/>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A83D-E040-82A0-1001DC724B34}"/>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SPSSSC!$F$92</c:f>
              <c:numCache>
                <c:formatCode>General</c:formatCode>
                <c:ptCount val="1"/>
              </c:numCache>
            </c:numRef>
          </c:xVal>
          <c:yVal>
            <c:numRef>
              <c:f>SPSSSC!$G$92</c:f>
              <c:numCache>
                <c:formatCode>General</c:formatCode>
                <c:ptCount val="1"/>
              </c:numCache>
            </c:numRef>
          </c:yVal>
          <c:smooth val="0"/>
          <c:extLst>
            <c:ext xmlns:c15="http://schemas.microsoft.com/office/drawing/2012/chart" uri="{02D57815-91ED-43cb-92C2-25804820EDAC}">
              <c15:datalabelsRange>
                <c15:f>SPSSSC!$J$92</c15:f>
                <c15:dlblRangeCache>
                  <c:ptCount val="1"/>
                </c15:dlblRangeCache>
              </c15:datalabelsRange>
            </c:ext>
            <c:ext xmlns:c16="http://schemas.microsoft.com/office/drawing/2014/chart" uri="{C3380CC4-5D6E-409C-BE32-E72D297353CC}">
              <c16:uniqueId val="{00000110-A83D-E040-82A0-1001DC724B34}"/>
            </c:ext>
          </c:extLst>
        </c:ser>
        <c:ser>
          <c:idx val="17"/>
          <c:order val="19"/>
          <c:tx>
            <c:strRef>
              <c:f>SPSSSC!$J$76</c:f>
              <c:strCache>
                <c:ptCount val="1"/>
              </c:strCache>
            </c:strRef>
          </c:tx>
          <c:marker>
            <c:symbol val="none"/>
          </c:marker>
          <c:dLbls>
            <c:dLbl>
              <c:idx val="0"/>
              <c:tx>
                <c:rich>
                  <a:bodyPr wrap="square" lIns="38100" tIns="0" rIns="38100" bIns="182880" anchor="ctr">
                    <a:spAutoFit/>
                  </a:bodyPr>
                  <a:lstStyle/>
                  <a:p>
                    <a:pPr>
                      <a:defRPr sz="1400" b="1"/>
                    </a:pPr>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111-A83D-E040-82A0-1001DC724B34}"/>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SPSSSC!$K$77</c:f>
              <c:numCache>
                <c:formatCode>General</c:formatCode>
                <c:ptCount val="1"/>
              </c:numCache>
            </c:numRef>
          </c:xVal>
          <c:yVal>
            <c:numRef>
              <c:f>SPSSSC!$L$77</c:f>
              <c:numCache>
                <c:formatCode>General</c:formatCode>
                <c:ptCount val="1"/>
              </c:numCache>
            </c:numRef>
          </c:yVal>
          <c:smooth val="0"/>
          <c:extLst>
            <c:ext xmlns:c15="http://schemas.microsoft.com/office/drawing/2012/chart" uri="{02D57815-91ED-43cb-92C2-25804820EDAC}">
              <c15:datalabelsRange>
                <c15:f>SPSSSC!$M$77</c15:f>
                <c15:dlblRangeCache>
                  <c:ptCount val="1"/>
                </c15:dlblRangeCache>
              </c15:datalabelsRange>
            </c:ext>
            <c:ext xmlns:c16="http://schemas.microsoft.com/office/drawing/2014/chart" uri="{C3380CC4-5D6E-409C-BE32-E72D297353CC}">
              <c16:uniqueId val="{00000112-A83D-E040-82A0-1001DC724B34}"/>
            </c:ext>
          </c:extLst>
        </c:ser>
        <c:ser>
          <c:idx val="20"/>
          <c:order val="20"/>
          <c:tx>
            <c:strRef>
              <c:f>SPSSSC!$K$114</c:f>
              <c:strCache>
                <c:ptCount val="1"/>
              </c:strCache>
            </c:strRef>
          </c:tx>
          <c:spPr>
            <a:ln w="44450" cap="sq">
              <a:solidFill>
                <a:srgbClr val="92D050"/>
              </a:solidFill>
              <a:headEnd type="none"/>
              <a:tailEnd type="none"/>
            </a:ln>
          </c:spPr>
          <c:marker>
            <c:symbol val="none"/>
          </c:marker>
          <c:dLbls>
            <c:dLbl>
              <c:idx val="0"/>
              <c:layout>
                <c:manualLayout>
                  <c:x val="-0.14514715664123617"/>
                  <c:y val="-7.2727170368769023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A83D-E040-82A0-1001DC724B34}"/>
                </c:ext>
              </c:extLst>
            </c:dLbl>
            <c:dLbl>
              <c:idx val="1"/>
              <c:layout>
                <c:manualLayout>
                  <c:x val="-6.3169233503618987E-3"/>
                  <c:y val="-6.986727377542380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A83D-E040-82A0-1001DC724B34}"/>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SPSSSC!$M$121:$M$122</c:f>
              <c:numCache>
                <c:formatCode>0.00</c:formatCode>
                <c:ptCount val="2"/>
              </c:numCache>
            </c:numRef>
          </c:xVal>
          <c:yVal>
            <c:numRef>
              <c:f>SPSSSC!$N$121:$N$122</c:f>
              <c:numCache>
                <c:formatCode>General</c:formatCode>
                <c:ptCount val="2"/>
              </c:numCache>
            </c:numRef>
          </c:yVal>
          <c:smooth val="0"/>
          <c:extLst>
            <c:ext xmlns:c15="http://schemas.microsoft.com/office/drawing/2012/chart" uri="{02D57815-91ED-43cb-92C2-25804820EDAC}">
              <c15:datalabelsRange>
                <c15:f>SPSSSC!$O$121:$O$122</c15:f>
                <c15:dlblRangeCache>
                  <c:ptCount val="2"/>
                </c15:dlblRangeCache>
              </c15:datalabelsRange>
            </c:ext>
            <c:ext xmlns:c16="http://schemas.microsoft.com/office/drawing/2014/chart" uri="{C3380CC4-5D6E-409C-BE32-E72D297353CC}">
              <c16:uniqueId val="{00000115-A83D-E040-82A0-1001DC724B34}"/>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SPSS!$H$77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4EF5176B-F09D-E043-8D77-741BE7BAA2E2}"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CE6B-B644-946E-B957A331C892}"/>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SPSS!$F$83</c:f>
              <c:numCache>
                <c:formatCode>General</c:formatCode>
                <c:ptCount val="1"/>
                <c:pt idx="0">
                  <c:v>-3.5</c:v>
                </c:pt>
              </c:numCache>
            </c:numRef>
          </c:xVal>
          <c:yVal>
            <c:numRef>
              <c:f>SPSS!$G$83</c:f>
              <c:numCache>
                <c:formatCode>General</c:formatCode>
                <c:ptCount val="1"/>
                <c:pt idx="0">
                  <c:v>0.49</c:v>
                </c:pt>
              </c:numCache>
            </c:numRef>
          </c:yVal>
          <c:smooth val="0"/>
          <c:extLst>
            <c:ext xmlns:c15="http://schemas.microsoft.com/office/drawing/2012/chart" uri="{02D57815-91ED-43cb-92C2-25804820EDAC}">
              <c15:datalabelsRange>
                <c15:f>SPSS!$H$83</c15:f>
                <c15:dlblRangeCache>
                  <c:ptCount val="1"/>
                </c15:dlblRangeCache>
              </c15:datalabelsRange>
            </c:ext>
            <c:ext xmlns:c16="http://schemas.microsoft.com/office/drawing/2014/chart" uri="{C3380CC4-5D6E-409C-BE32-E72D297353CC}">
              <c16:uniqueId val="{00000001-CE6B-B644-946E-B957A331C892}"/>
            </c:ext>
          </c:extLst>
        </c:ser>
        <c:ser>
          <c:idx val="14"/>
          <c:order val="1"/>
          <c:tx>
            <c:v>equationRIGHT</c:v>
          </c:tx>
          <c:marker>
            <c:symbol val="none"/>
          </c:marker>
          <c:dLbls>
            <c:dLbl>
              <c:idx val="0"/>
              <c:tx>
                <c:rich>
                  <a:bodyPr/>
                  <a:lstStyle/>
                  <a:p>
                    <a:fld id="{B69D2D44-9742-DB48-B508-C1501A8956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E6B-B644-946E-B957A331C892}"/>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SPSS!$J$83</c:f>
              <c:numCache>
                <c:formatCode>General</c:formatCode>
                <c:ptCount val="1"/>
                <c:pt idx="0">
                  <c:v>3.5</c:v>
                </c:pt>
              </c:numCache>
            </c:numRef>
          </c:xVal>
          <c:yVal>
            <c:numRef>
              <c:f>SPSS!$K$83</c:f>
              <c:numCache>
                <c:formatCode>General</c:formatCode>
                <c:ptCount val="1"/>
                <c:pt idx="0">
                  <c:v>0.49</c:v>
                </c:pt>
              </c:numCache>
            </c:numRef>
          </c:yVal>
          <c:smooth val="0"/>
          <c:extLst>
            <c:ext xmlns:c15="http://schemas.microsoft.com/office/drawing/2012/chart" uri="{02D57815-91ED-43cb-92C2-25804820EDAC}">
              <c15:datalabelsRange>
                <c15:f>SPSS!$L$83</c15:f>
                <c15:dlblRangeCache>
                  <c:ptCount val="1"/>
                </c15:dlblRangeCache>
              </c15:datalabelsRange>
            </c:ext>
            <c:ext xmlns:c16="http://schemas.microsoft.com/office/drawing/2014/chart" uri="{C3380CC4-5D6E-409C-BE32-E72D297353CC}">
              <c16:uniqueId val="{00000003-CE6B-B644-946E-B957A331C892}"/>
            </c:ext>
          </c:extLst>
        </c:ser>
        <c:ser>
          <c:idx val="0"/>
          <c:order val="2"/>
          <c:tx>
            <c:strRef>
              <c:f>SPSS!$U$51</c:f>
              <c:strCache>
                <c:ptCount val="1"/>
                <c:pt idx="0">
                  <c:v>Z or T</c:v>
                </c:pt>
              </c:strCache>
            </c:strRef>
          </c:tx>
          <c:spPr>
            <a:ln w="19050" cap="rnd">
              <a:solidFill>
                <a:srgbClr val="00B0F0"/>
              </a:solidFill>
              <a:round/>
            </a:ln>
            <a:effectLst/>
          </c:spPr>
          <c:marker>
            <c:symbol val="none"/>
          </c:marker>
          <c:xVal>
            <c:numRef>
              <c:f>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SPSS!$U$52:$U$196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CE6B-B644-946E-B957A331C892}"/>
            </c:ext>
          </c:extLst>
        </c:ser>
        <c:ser>
          <c:idx val="1"/>
          <c:order val="3"/>
          <c:tx>
            <c:strRef>
              <c:f>SPSS!$V$51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SPSS!$V$52:$V$196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CE6B-B644-946E-B957A331C892}"/>
            </c:ext>
          </c:extLst>
        </c:ser>
        <c:ser>
          <c:idx val="19"/>
          <c:order val="4"/>
          <c:tx>
            <c:strRef>
              <c:f>SPSS!$W$51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SPSS!$W$52:$W$196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CE6B-B644-946E-B957A331C892}"/>
            </c:ext>
          </c:extLst>
        </c:ser>
        <c:ser>
          <c:idx val="2"/>
          <c:order val="5"/>
          <c:tx>
            <c:strRef>
              <c:f>SPSS!$X$51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SPSS!$X$52:$X$196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CE6B-B644-946E-B957A331C892}"/>
            </c:ext>
          </c:extLst>
        </c:ser>
        <c:ser>
          <c:idx val="3"/>
          <c:order val="6"/>
          <c:tx>
            <c:strRef>
              <c:f>SPSS!$I$115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SPSS!$F$117:$F$123</c:f>
              <c:numCache>
                <c:formatCode>General</c:formatCode>
                <c:ptCount val="7"/>
                <c:pt idx="0">
                  <c:v>-3</c:v>
                </c:pt>
                <c:pt idx="1">
                  <c:v>-2</c:v>
                </c:pt>
                <c:pt idx="2">
                  <c:v>-1</c:v>
                </c:pt>
                <c:pt idx="3">
                  <c:v>0</c:v>
                </c:pt>
                <c:pt idx="4">
                  <c:v>1</c:v>
                </c:pt>
                <c:pt idx="5">
                  <c:v>2</c:v>
                </c:pt>
                <c:pt idx="6">
                  <c:v>3</c:v>
                </c:pt>
              </c:numCache>
            </c:numRef>
          </c:xVal>
          <c:yVal>
            <c:numRef>
              <c:f>SPSS!$I$117:$I$123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CE6B-B644-946E-B957A331C892}"/>
            </c:ext>
          </c:extLst>
        </c:ser>
        <c:ser>
          <c:idx val="10"/>
          <c:order val="7"/>
          <c:tx>
            <c:strRef>
              <c:f>SPSS!$F$115</c:f>
              <c:strCache>
                <c:ptCount val="1"/>
                <c:pt idx="0">
                  <c:v>stdev</c:v>
                </c:pt>
              </c:strCache>
            </c:strRef>
          </c:tx>
          <c:spPr>
            <a:ln w="12700" cap="rnd">
              <a:noFill/>
              <a:round/>
            </a:ln>
            <a:effectLst/>
          </c:spPr>
          <c:marker>
            <c:symbol val="none"/>
          </c:marker>
          <c:dLbls>
            <c:dLbl>
              <c:idx val="0"/>
              <c:tx>
                <c:rich>
                  <a:bodyPr/>
                  <a:lstStyle/>
                  <a:p>
                    <a:fld id="{1957F53F-A02B-7347-9D1B-3B85EA2602A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6B-B644-946E-B957A331C892}"/>
                </c:ext>
              </c:extLst>
            </c:dLbl>
            <c:dLbl>
              <c:idx val="1"/>
              <c:tx>
                <c:rich>
                  <a:bodyPr/>
                  <a:lstStyle/>
                  <a:p>
                    <a:fld id="{00083576-95C7-3348-883A-FB60F8958867}"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6B-B644-946E-B957A331C892}"/>
                </c:ext>
              </c:extLst>
            </c:dLbl>
            <c:dLbl>
              <c:idx val="2"/>
              <c:tx>
                <c:rich>
                  <a:bodyPr/>
                  <a:lstStyle/>
                  <a:p>
                    <a:fld id="{1B402427-5298-D24A-8B7C-0331098809F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6B-B644-946E-B957A331C892}"/>
                </c:ext>
              </c:extLst>
            </c:dLbl>
            <c:dLbl>
              <c:idx val="3"/>
              <c:tx>
                <c:rich>
                  <a:bodyPr/>
                  <a:lstStyle/>
                  <a:p>
                    <a:fld id="{BD4D34BC-CB83-704B-9137-32130B51E0F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6B-B644-946E-B957A331C892}"/>
                </c:ext>
              </c:extLst>
            </c:dLbl>
            <c:dLbl>
              <c:idx val="4"/>
              <c:tx>
                <c:rich>
                  <a:bodyPr/>
                  <a:lstStyle/>
                  <a:p>
                    <a:fld id="{387D29C5-C7B5-6840-AB8B-5552350E3ED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E6B-B644-946E-B957A331C892}"/>
                </c:ext>
              </c:extLst>
            </c:dLbl>
            <c:dLbl>
              <c:idx val="5"/>
              <c:tx>
                <c:rich>
                  <a:bodyPr/>
                  <a:lstStyle/>
                  <a:p>
                    <a:fld id="{5885F4D9-A23D-5540-A60B-B7B211AFC267}"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6B-B644-946E-B957A331C892}"/>
                </c:ext>
              </c:extLst>
            </c:dLbl>
            <c:dLbl>
              <c:idx val="6"/>
              <c:tx>
                <c:rich>
                  <a:bodyPr/>
                  <a:lstStyle/>
                  <a:p>
                    <a:fld id="{36811FD0-3939-D745-A6E3-2D715A6EFC2F}"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E6B-B644-946E-B957A331C89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SPSS!$F$117:$F$123</c:f>
              <c:numCache>
                <c:formatCode>General</c:formatCode>
                <c:ptCount val="7"/>
                <c:pt idx="0">
                  <c:v>-3</c:v>
                </c:pt>
                <c:pt idx="1">
                  <c:v>-2</c:v>
                </c:pt>
                <c:pt idx="2">
                  <c:v>-1</c:v>
                </c:pt>
                <c:pt idx="3">
                  <c:v>0</c:v>
                </c:pt>
                <c:pt idx="4">
                  <c:v>1</c:v>
                </c:pt>
                <c:pt idx="5">
                  <c:v>2</c:v>
                </c:pt>
                <c:pt idx="6">
                  <c:v>3</c:v>
                </c:pt>
              </c:numCache>
            </c:numRef>
          </c:xVal>
          <c:yVal>
            <c:numRef>
              <c:f>SPSS!$G$117:$G$123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SPSS!$H$117:$H$123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CE6B-B644-946E-B957A331C892}"/>
            </c:ext>
          </c:extLst>
        </c:ser>
        <c:ser>
          <c:idx val="9"/>
          <c:order val="8"/>
          <c:tx>
            <c:strRef>
              <c:f>SPSS!$H$126</c:f>
              <c:strCache>
                <c:ptCount val="1"/>
                <c:pt idx="0">
                  <c:v>emp rule labels</c:v>
                </c:pt>
              </c:strCache>
            </c:strRef>
          </c:tx>
          <c:spPr>
            <a:ln>
              <a:noFill/>
            </a:ln>
          </c:spPr>
          <c:marker>
            <c:symbol val="none"/>
          </c:marker>
          <c:dLbls>
            <c:dLbl>
              <c:idx val="0"/>
              <c:tx>
                <c:rich>
                  <a:bodyPr/>
                  <a:lstStyle/>
                  <a:p>
                    <a:fld id="{4687C5B5-FD30-D943-A72B-58CB4ACADF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6B-B644-946E-B957A331C892}"/>
                </c:ext>
              </c:extLst>
            </c:dLbl>
            <c:dLbl>
              <c:idx val="1"/>
              <c:tx>
                <c:rich>
                  <a:bodyPr/>
                  <a:lstStyle/>
                  <a:p>
                    <a:fld id="{4441C0A7-8A81-274A-995F-67F8C0B69A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6B-B644-946E-B957A331C892}"/>
                </c:ext>
              </c:extLst>
            </c:dLbl>
            <c:dLbl>
              <c:idx val="2"/>
              <c:tx>
                <c:rich>
                  <a:bodyPr/>
                  <a:lstStyle/>
                  <a:p>
                    <a:fld id="{14550B21-CD5B-764A-A477-2F732A6AD8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E6B-B644-946E-B957A331C892}"/>
                </c:ext>
              </c:extLst>
            </c:dLbl>
            <c:dLbl>
              <c:idx val="3"/>
              <c:tx>
                <c:rich>
                  <a:bodyPr/>
                  <a:lstStyle/>
                  <a:p>
                    <a:fld id="{AD2F2149-EBAD-D041-A51B-3EAF8EE989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E6B-B644-946E-B957A331C892}"/>
                </c:ext>
              </c:extLst>
            </c:dLbl>
            <c:dLbl>
              <c:idx val="4"/>
              <c:tx>
                <c:rich>
                  <a:bodyPr/>
                  <a:lstStyle/>
                  <a:p>
                    <a:fld id="{10DD7442-252B-8C4D-A8C8-18BC42C31A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E6B-B644-946E-B957A331C892}"/>
                </c:ext>
              </c:extLst>
            </c:dLbl>
            <c:dLbl>
              <c:idx val="5"/>
              <c:tx>
                <c:rich>
                  <a:bodyPr/>
                  <a:lstStyle/>
                  <a:p>
                    <a:fld id="{A79BD2B6-29C2-D14D-9EF8-B1C8CFF0A9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E6B-B644-946E-B957A331C892}"/>
                </c:ext>
              </c:extLst>
            </c:dLbl>
            <c:dLbl>
              <c:idx val="6"/>
              <c:tx>
                <c:rich>
                  <a:bodyPr/>
                  <a:lstStyle/>
                  <a:p>
                    <a:fld id="{8CA27782-499D-BB40-91F0-B673B43A55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E6B-B644-946E-B957A331C892}"/>
                </c:ext>
              </c:extLst>
            </c:dLbl>
            <c:dLbl>
              <c:idx val="7"/>
              <c:tx>
                <c:rich>
                  <a:bodyPr/>
                  <a:lstStyle/>
                  <a:p>
                    <a:fld id="{160099CD-4986-F047-B85B-54636BA28A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E6B-B644-946E-B957A331C892}"/>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SPSS!$F$127:$F$134</c:f>
              <c:numCache>
                <c:formatCode>General</c:formatCode>
                <c:ptCount val="8"/>
                <c:pt idx="0">
                  <c:v>-3.5</c:v>
                </c:pt>
                <c:pt idx="1">
                  <c:v>-2.5</c:v>
                </c:pt>
                <c:pt idx="2">
                  <c:v>-1.5</c:v>
                </c:pt>
                <c:pt idx="3">
                  <c:v>-0.5</c:v>
                </c:pt>
                <c:pt idx="4">
                  <c:v>0.5</c:v>
                </c:pt>
                <c:pt idx="5">
                  <c:v>1.5</c:v>
                </c:pt>
                <c:pt idx="6">
                  <c:v>2.5</c:v>
                </c:pt>
                <c:pt idx="7">
                  <c:v>3.5</c:v>
                </c:pt>
              </c:numCache>
            </c:numRef>
          </c:xVal>
          <c:yVal>
            <c:numRef>
              <c:f>SPSS!$G$127:$G$134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SPSS!$H$127:$H$134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CE6B-B644-946E-B957A331C892}"/>
            </c:ext>
          </c:extLst>
        </c:ser>
        <c:ser>
          <c:idx val="8"/>
          <c:order val="9"/>
          <c:tx>
            <c:strRef>
              <c:f>SPSS!$F$137</c:f>
              <c:strCache>
                <c:ptCount val="1"/>
                <c:pt idx="0">
                  <c:v>cumm prob</c:v>
                </c:pt>
              </c:strCache>
            </c:strRef>
          </c:tx>
          <c:spPr>
            <a:ln w="19050" cap="rnd">
              <a:noFill/>
              <a:round/>
            </a:ln>
            <a:effectLst/>
          </c:spPr>
          <c:marker>
            <c:symbol val="none"/>
          </c:marker>
          <c:dLbls>
            <c:dLbl>
              <c:idx val="0"/>
              <c:tx>
                <c:rich>
                  <a:bodyPr/>
                  <a:lstStyle/>
                  <a:p>
                    <a:fld id="{96B4F126-8D0F-8045-AAD1-381946BBA2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E6B-B644-946E-B957A331C892}"/>
                </c:ext>
              </c:extLst>
            </c:dLbl>
            <c:dLbl>
              <c:idx val="1"/>
              <c:tx>
                <c:rich>
                  <a:bodyPr/>
                  <a:lstStyle/>
                  <a:p>
                    <a:fld id="{1FC70EE6-0762-6F4D-8594-977F7A6ECA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E6B-B644-946E-B957A331C892}"/>
                </c:ext>
              </c:extLst>
            </c:dLbl>
            <c:dLbl>
              <c:idx val="2"/>
              <c:tx>
                <c:rich>
                  <a:bodyPr/>
                  <a:lstStyle/>
                  <a:p>
                    <a:fld id="{E42E9AF4-41B0-C143-94E0-77E6D726D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E6B-B644-946E-B957A331C892}"/>
                </c:ext>
              </c:extLst>
            </c:dLbl>
            <c:dLbl>
              <c:idx val="3"/>
              <c:tx>
                <c:rich>
                  <a:bodyPr/>
                  <a:lstStyle/>
                  <a:p>
                    <a:fld id="{92A74385-22FA-824C-BCA1-15E3647EE4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E6B-B644-946E-B957A331C892}"/>
                </c:ext>
              </c:extLst>
            </c:dLbl>
            <c:dLbl>
              <c:idx val="4"/>
              <c:tx>
                <c:rich>
                  <a:bodyPr/>
                  <a:lstStyle/>
                  <a:p>
                    <a:fld id="{DF3971EF-CCD2-BD49-81A2-C633F33321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E6B-B644-946E-B957A331C892}"/>
                </c:ext>
              </c:extLst>
            </c:dLbl>
            <c:dLbl>
              <c:idx val="5"/>
              <c:tx>
                <c:rich>
                  <a:bodyPr/>
                  <a:lstStyle/>
                  <a:p>
                    <a:fld id="{83C1B646-CB66-E244-ADC2-8F319FDA7B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E6B-B644-946E-B957A331C892}"/>
                </c:ext>
              </c:extLst>
            </c:dLbl>
            <c:dLbl>
              <c:idx val="6"/>
              <c:tx>
                <c:rich>
                  <a:bodyPr/>
                  <a:lstStyle/>
                  <a:p>
                    <a:fld id="{C343D632-89C1-424A-973E-E17548D792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E6B-B644-946E-B957A331C89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SPSS!$F$138:$F$144</c:f>
              <c:numCache>
                <c:formatCode>General</c:formatCode>
                <c:ptCount val="7"/>
                <c:pt idx="0">
                  <c:v>-3</c:v>
                </c:pt>
                <c:pt idx="1">
                  <c:v>-2</c:v>
                </c:pt>
                <c:pt idx="2">
                  <c:v>-1</c:v>
                </c:pt>
                <c:pt idx="3">
                  <c:v>0</c:v>
                </c:pt>
                <c:pt idx="4">
                  <c:v>1</c:v>
                </c:pt>
                <c:pt idx="5">
                  <c:v>2</c:v>
                </c:pt>
                <c:pt idx="6">
                  <c:v>3</c:v>
                </c:pt>
              </c:numCache>
            </c:numRef>
          </c:xVal>
          <c:yVal>
            <c:numRef>
              <c:f>SPSS!$G$138:$G$144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SPSS!$I$138:$I$144</c15:f>
                <c15:dlblRangeCache>
                  <c:ptCount val="7"/>
                </c15:dlblRangeCache>
              </c15:datalabelsRange>
            </c:ext>
            <c:ext xmlns:c16="http://schemas.microsoft.com/office/drawing/2014/chart" uri="{C3380CC4-5D6E-409C-BE32-E72D297353CC}">
              <c16:uniqueId val="{00000021-CE6B-B644-946E-B957A331C892}"/>
            </c:ext>
          </c:extLst>
        </c:ser>
        <c:ser>
          <c:idx val="11"/>
          <c:order val="10"/>
          <c:tx>
            <c:strRef>
              <c:f>SPSS!$D$157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A25A84A1-F95A-4440-A262-E98FE3502E78}"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CE6B-B644-946E-B957A331C892}"/>
                </c:ext>
              </c:extLst>
            </c:dLbl>
            <c:dLbl>
              <c:idx val="1"/>
              <c:tx>
                <c:rich>
                  <a:bodyPr/>
                  <a:lstStyle/>
                  <a:p>
                    <a:fld id="{33329304-870D-614D-8A6D-2EB20536A3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E6B-B644-946E-B957A331C892}"/>
                </c:ext>
              </c:extLst>
            </c:dLbl>
            <c:dLbl>
              <c:idx val="2"/>
              <c:tx>
                <c:rich>
                  <a:bodyPr/>
                  <a:lstStyle/>
                  <a:p>
                    <a:fld id="{A19246C3-204C-714F-BC9D-1E3ECB52B8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E6B-B644-946E-B957A331C892}"/>
                </c:ext>
              </c:extLst>
            </c:dLbl>
            <c:dLbl>
              <c:idx val="3"/>
              <c:tx>
                <c:rich>
                  <a:bodyPr/>
                  <a:lstStyle/>
                  <a:p>
                    <a:fld id="{2550F115-A867-5143-84DF-E9B4AD626B9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E6B-B644-946E-B957A331C892}"/>
                </c:ext>
              </c:extLst>
            </c:dLbl>
            <c:dLbl>
              <c:idx val="4"/>
              <c:delete val="1"/>
              <c:extLst>
                <c:ext xmlns:c15="http://schemas.microsoft.com/office/drawing/2012/chart" uri="{CE6537A1-D6FC-4f65-9D91-7224C49458BB}"/>
                <c:ext xmlns:c16="http://schemas.microsoft.com/office/drawing/2014/chart" uri="{C3380CC4-5D6E-409C-BE32-E72D297353CC}">
                  <c16:uniqueId val="{00000026-CE6B-B644-946E-B957A331C892}"/>
                </c:ext>
              </c:extLst>
            </c:dLbl>
            <c:dLbl>
              <c:idx val="5"/>
              <c:tx>
                <c:rich>
                  <a:bodyPr/>
                  <a:lstStyle/>
                  <a:p>
                    <a:fld id="{63757831-2909-C34C-ABFC-6F52034AC2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E6B-B644-946E-B957A331C892}"/>
                </c:ext>
              </c:extLst>
            </c:dLbl>
            <c:dLbl>
              <c:idx val="6"/>
              <c:tx>
                <c:rich>
                  <a:bodyPr/>
                  <a:lstStyle/>
                  <a:p>
                    <a:fld id="{B0EC0454-A843-EB48-95AB-60C1FA5A03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E6B-B644-946E-B957A331C892}"/>
                </c:ext>
              </c:extLst>
            </c:dLbl>
            <c:dLbl>
              <c:idx val="7"/>
              <c:tx>
                <c:rich>
                  <a:bodyPr/>
                  <a:lstStyle/>
                  <a:p>
                    <a:fld id="{BD1B7CF6-335C-BC4F-AAB9-16D1C330C539}"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E6B-B644-946E-B957A331C892}"/>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SPSS!$F$159:$F$166</c:f>
              <c:numCache>
                <c:formatCode>General</c:formatCode>
                <c:ptCount val="8"/>
                <c:pt idx="0">
                  <c:v>-4</c:v>
                </c:pt>
                <c:pt idx="1">
                  <c:v>-3</c:v>
                </c:pt>
                <c:pt idx="2">
                  <c:v>-2</c:v>
                </c:pt>
                <c:pt idx="3">
                  <c:v>-1</c:v>
                </c:pt>
                <c:pt idx="4">
                  <c:v>0</c:v>
                </c:pt>
                <c:pt idx="5">
                  <c:v>1</c:v>
                </c:pt>
                <c:pt idx="6">
                  <c:v>2</c:v>
                </c:pt>
                <c:pt idx="7">
                  <c:v>3</c:v>
                </c:pt>
              </c:numCache>
            </c:numRef>
          </c:xVal>
          <c:yVal>
            <c:numRef>
              <c:f>SPSS!$G$159:$G$166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SPSS!$J$159:$J$166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CE6B-B644-946E-B957A331C892}"/>
            </c:ext>
          </c:extLst>
        </c:ser>
        <c:ser>
          <c:idx val="4"/>
          <c:order val="11"/>
          <c:tx>
            <c:strRef>
              <c:f>SPSS!$F$147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CE6B-B644-946E-B957A331C892}"/>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D8CEB95D-BB70-D44E-9822-427BA2A2C412}"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CE6B-B644-946E-B957A331C892}"/>
                </c:ext>
              </c:extLst>
            </c:dLbl>
            <c:dLbl>
              <c:idx val="1"/>
              <c:tx>
                <c:rich>
                  <a:bodyPr/>
                  <a:lstStyle/>
                  <a:p>
                    <a:fld id="{BB989393-E89B-1341-A5C7-4AAED817E5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E6B-B644-946E-B957A331C892}"/>
                </c:ext>
              </c:extLst>
            </c:dLbl>
            <c:dLbl>
              <c:idx val="2"/>
              <c:tx>
                <c:rich>
                  <a:bodyPr/>
                  <a:lstStyle/>
                  <a:p>
                    <a:fld id="{F441C80E-143D-704F-8B52-2EC60A67B2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E6B-B644-946E-B957A331C892}"/>
                </c:ext>
              </c:extLst>
            </c:dLbl>
            <c:dLbl>
              <c:idx val="3"/>
              <c:tx>
                <c:rich>
                  <a:bodyPr/>
                  <a:lstStyle/>
                  <a:p>
                    <a:fld id="{3213D7E9-16CD-E64E-B033-BC577A7C61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E6B-B644-946E-B957A331C892}"/>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66510A37-2F1E-864A-BA4C-E656BCFA3453}"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CE6B-B644-946E-B957A331C892}"/>
                </c:ext>
              </c:extLst>
            </c:dLbl>
            <c:dLbl>
              <c:idx val="5"/>
              <c:tx>
                <c:rich>
                  <a:bodyPr/>
                  <a:lstStyle/>
                  <a:p>
                    <a:fld id="{899DABA5-AECB-E048-BEDB-02A77A0B33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E6B-B644-946E-B957A331C892}"/>
                </c:ext>
              </c:extLst>
            </c:dLbl>
            <c:dLbl>
              <c:idx val="6"/>
              <c:tx>
                <c:rich>
                  <a:bodyPr/>
                  <a:lstStyle/>
                  <a:p>
                    <a:fld id="{2B49D5CE-3B17-DF4E-B464-6C344AB968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E6B-B644-946E-B957A331C892}"/>
                </c:ext>
              </c:extLst>
            </c:dLbl>
            <c:dLbl>
              <c:idx val="7"/>
              <c:tx>
                <c:rich>
                  <a:bodyPr/>
                  <a:lstStyle/>
                  <a:p>
                    <a:fld id="{BDBDA4B8-57E2-6B4E-97D8-BED357E915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E6B-B644-946E-B957A331C89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SPSS!$F$148:$F$155</c:f>
              <c:numCache>
                <c:formatCode>General</c:formatCode>
                <c:ptCount val="8"/>
                <c:pt idx="0">
                  <c:v>-4</c:v>
                </c:pt>
                <c:pt idx="1">
                  <c:v>-3</c:v>
                </c:pt>
                <c:pt idx="2">
                  <c:v>-2</c:v>
                </c:pt>
                <c:pt idx="3">
                  <c:v>-1</c:v>
                </c:pt>
                <c:pt idx="4">
                  <c:v>0</c:v>
                </c:pt>
                <c:pt idx="5">
                  <c:v>1</c:v>
                </c:pt>
                <c:pt idx="6">
                  <c:v>2</c:v>
                </c:pt>
                <c:pt idx="7">
                  <c:v>3</c:v>
                </c:pt>
              </c:numCache>
            </c:numRef>
          </c:xVal>
          <c:yVal>
            <c:numRef>
              <c:f>SPSS!$G$148:$G$155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SPSS!$H$148:$H$155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CE6B-B644-946E-B957A331C892}"/>
            </c:ext>
          </c:extLst>
        </c:ser>
        <c:ser>
          <c:idx val="12"/>
          <c:order val="12"/>
          <c:tx>
            <c:strRef>
              <c:f>SPSS!$D$178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CE6B-B644-946E-B957A331C89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CE6B-B644-946E-B957A331C89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CE6B-B644-946E-B957A331C89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CE6B-B644-946E-B957A331C892}"/>
                </c:ext>
              </c:extLst>
            </c:dLbl>
            <c:dLbl>
              <c:idx val="4"/>
              <c:delete val="1"/>
              <c:extLst>
                <c:ext xmlns:c15="http://schemas.microsoft.com/office/drawing/2012/chart" uri="{CE6537A1-D6FC-4f65-9D91-7224C49458BB}"/>
                <c:ext xmlns:c16="http://schemas.microsoft.com/office/drawing/2014/chart" uri="{C3380CC4-5D6E-409C-BE32-E72D297353CC}">
                  <c16:uniqueId val="{00000038-CE6B-B644-946E-B957A331C89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CE6B-B644-946E-B957A331C89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CE6B-B644-946E-B957A331C89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CE6B-B644-946E-B957A331C892}"/>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SPSS!$F$180:$F$187</c:f>
              <c:numCache>
                <c:formatCode>General</c:formatCode>
                <c:ptCount val="8"/>
                <c:pt idx="0">
                  <c:v>-4</c:v>
                </c:pt>
                <c:pt idx="1">
                  <c:v>-3</c:v>
                </c:pt>
                <c:pt idx="2">
                  <c:v>-2</c:v>
                </c:pt>
                <c:pt idx="3">
                  <c:v>-1</c:v>
                </c:pt>
                <c:pt idx="4">
                  <c:v>0</c:v>
                </c:pt>
                <c:pt idx="5">
                  <c:v>1</c:v>
                </c:pt>
                <c:pt idx="6">
                  <c:v>2</c:v>
                </c:pt>
                <c:pt idx="7">
                  <c:v>3</c:v>
                </c:pt>
              </c:numCache>
            </c:numRef>
          </c:xVal>
          <c:yVal>
            <c:numRef>
              <c:f>SPSS!$G$180:$G$187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SPSS!$J$180:$J$187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CE6B-B644-946E-B957A331C892}"/>
            </c:ext>
          </c:extLst>
        </c:ser>
        <c:ser>
          <c:idx val="5"/>
          <c:order val="13"/>
          <c:tx>
            <c:strRef>
              <c:f>SPSS!$F$168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CE6B-B644-946E-B957A331C892}"/>
              </c:ext>
            </c:extLst>
          </c:dPt>
          <c:dPt>
            <c:idx val="3"/>
            <c:bubble3D val="0"/>
            <c:extLst>
              <c:ext xmlns:c16="http://schemas.microsoft.com/office/drawing/2014/chart" uri="{C3380CC4-5D6E-409C-BE32-E72D297353CC}">
                <c16:uniqueId val="{0000003E-CE6B-B644-946E-B957A331C892}"/>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CE6B-B644-946E-B957A331C892}"/>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CE6B-B644-946E-B957A331C892}"/>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CE6B-B644-946E-B957A331C892}"/>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CE6B-B644-946E-B957A331C892}"/>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CE6B-B644-946E-B957A331C892}"/>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CE6B-B644-946E-B957A331C892}"/>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CE6B-B644-946E-B957A331C892}"/>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CE6B-B644-946E-B957A331C892}"/>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SPSS!$F$169:$F$176</c:f>
              <c:numCache>
                <c:formatCode>General</c:formatCode>
                <c:ptCount val="8"/>
                <c:pt idx="0">
                  <c:v>-4</c:v>
                </c:pt>
                <c:pt idx="1">
                  <c:v>-3</c:v>
                </c:pt>
                <c:pt idx="2">
                  <c:v>-2</c:v>
                </c:pt>
                <c:pt idx="3">
                  <c:v>-1</c:v>
                </c:pt>
                <c:pt idx="4">
                  <c:v>0</c:v>
                </c:pt>
                <c:pt idx="5">
                  <c:v>1</c:v>
                </c:pt>
                <c:pt idx="6">
                  <c:v>2</c:v>
                </c:pt>
                <c:pt idx="7">
                  <c:v>3</c:v>
                </c:pt>
              </c:numCache>
            </c:numRef>
          </c:xVal>
          <c:yVal>
            <c:numRef>
              <c:f>SPSS!$G$169:$G$176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SPSS!$H$169:$H$176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CE6B-B644-946E-B957A331C892}"/>
            </c:ext>
          </c:extLst>
        </c:ser>
        <c:ser>
          <c:idx val="6"/>
          <c:order val="14"/>
          <c:tx>
            <c:strRef>
              <c:f>SPSS!$D$106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CE6B-B644-946E-B957A331C89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SPSS!$F$106</c:f>
              <c:numCache>
                <c:formatCode>0.000</c:formatCode>
                <c:ptCount val="1"/>
                <c:pt idx="0">
                  <c:v>0</c:v>
                </c:pt>
              </c:numCache>
            </c:numRef>
          </c:xVal>
          <c:yVal>
            <c:numRef>
              <c:f>SPSS!$G$106</c:f>
              <c:numCache>
                <c:formatCode>0.000</c:formatCode>
                <c:ptCount val="1"/>
                <c:pt idx="0">
                  <c:v>#N/A</c:v>
                </c:pt>
              </c:numCache>
            </c:numRef>
          </c:yVal>
          <c:smooth val="0"/>
          <c:extLst>
            <c:ext xmlns:c15="http://schemas.microsoft.com/office/drawing/2012/chart" uri="{02D57815-91ED-43cb-92C2-25804820EDAC}">
              <c15:datalabelsRange>
                <c15:f>SPSS!$M$106</c15:f>
                <c15:dlblRangeCache>
                  <c:ptCount val="1"/>
                  <c:pt idx="0">
                    <c:v> ⟵ ? ⟶
P(  ) = 0.0%</c:v>
                  </c:pt>
                </c15:dlblRangeCache>
              </c15:datalabelsRange>
            </c:ext>
            <c:ext xmlns:c16="http://schemas.microsoft.com/office/drawing/2014/chart" uri="{C3380CC4-5D6E-409C-BE32-E72D297353CC}">
              <c16:uniqueId val="{00000047-CE6B-B644-946E-B957A331C892}"/>
            </c:ext>
          </c:extLst>
        </c:ser>
        <c:ser>
          <c:idx val="16"/>
          <c:order val="15"/>
          <c:tx>
            <c:strRef>
              <c:f>SPSS!$D$107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CE6B-B644-946E-B957A331C892}"/>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SPSS!$F$107</c:f>
              <c:numCache>
                <c:formatCode>0.000</c:formatCode>
                <c:ptCount val="1"/>
                <c:pt idx="0">
                  <c:v>0</c:v>
                </c:pt>
              </c:numCache>
            </c:numRef>
          </c:xVal>
          <c:yVal>
            <c:numRef>
              <c:f>SPSS!$G$107</c:f>
              <c:numCache>
                <c:formatCode>0.000</c:formatCode>
                <c:ptCount val="1"/>
                <c:pt idx="0">
                  <c:v>#N/A</c:v>
                </c:pt>
              </c:numCache>
            </c:numRef>
          </c:yVal>
          <c:smooth val="0"/>
          <c:extLst>
            <c:ext xmlns:c15="http://schemas.microsoft.com/office/drawing/2012/chart" uri="{02D57815-91ED-43cb-92C2-25804820EDAC}">
              <c15:datalabelsRange>
                <c15:f>SPSS!$M$107</c15:f>
                <c15:dlblRangeCache>
                  <c:ptCount val="1"/>
                  <c:pt idx="0">
                    <c:v> ⟵ ? ⟶
P(  ) = 0.0%</c:v>
                  </c:pt>
                </c15:dlblRangeCache>
              </c15:datalabelsRange>
            </c:ext>
            <c:ext xmlns:c16="http://schemas.microsoft.com/office/drawing/2014/chart" uri="{C3380CC4-5D6E-409C-BE32-E72D297353CC}">
              <c16:uniqueId val="{00000049-CE6B-B644-946E-B957A331C892}"/>
            </c:ext>
          </c:extLst>
        </c:ser>
        <c:ser>
          <c:idx val="7"/>
          <c:order val="16"/>
          <c:tx>
            <c:strRef>
              <c:f>SPSS!$D$111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CE6B-B644-946E-B957A331C89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SPSS!$F$111</c:f>
              <c:numCache>
                <c:formatCode>0.000</c:formatCode>
                <c:ptCount val="1"/>
                <c:pt idx="0">
                  <c:v>0</c:v>
                </c:pt>
              </c:numCache>
            </c:numRef>
          </c:xVal>
          <c:yVal>
            <c:numRef>
              <c:f>SPSS!$G$111</c:f>
              <c:numCache>
                <c:formatCode>0.000</c:formatCode>
                <c:ptCount val="1"/>
                <c:pt idx="0">
                  <c:v>#N/A</c:v>
                </c:pt>
              </c:numCache>
            </c:numRef>
          </c:yVal>
          <c:smooth val="0"/>
          <c:extLst>
            <c:ext xmlns:c15="http://schemas.microsoft.com/office/drawing/2012/chart" uri="{02D57815-91ED-43cb-92C2-25804820EDAC}">
              <c15:datalabelsRange>
                <c15:f>SPSS!$M$111</c15:f>
                <c15:dlblRangeCache>
                  <c:ptCount val="1"/>
                  <c:pt idx="0">
                    <c:v>CollegeStudents x̅ ⟵ ? ⟶
P(  )</c:v>
                  </c:pt>
                </c15:dlblRangeCache>
              </c15:datalabelsRange>
            </c:ext>
            <c:ext xmlns:c16="http://schemas.microsoft.com/office/drawing/2014/chart" uri="{C3380CC4-5D6E-409C-BE32-E72D297353CC}">
              <c16:uniqueId val="{0000004B-CE6B-B644-946E-B957A331C892}"/>
            </c:ext>
          </c:extLst>
        </c:ser>
        <c:ser>
          <c:idx val="18"/>
          <c:order val="17"/>
          <c:tx>
            <c:v>xbars</c:v>
          </c:tx>
          <c:spPr>
            <a:ln>
              <a:noFill/>
            </a:ln>
          </c:spPr>
          <c:marker>
            <c:symbol val="none"/>
          </c:marker>
          <c:dLbls>
            <c:dLbl>
              <c:idx val="0"/>
              <c:tx>
                <c:rich>
                  <a:bodyPr/>
                  <a:lstStyle/>
                  <a:p>
                    <a:fld id="{6966ED6E-788C-4947-BFFD-06812F45C0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CE6B-B644-946E-B957A331C892}"/>
                </c:ext>
              </c:extLst>
            </c:dLbl>
            <c:dLbl>
              <c:idx val="1"/>
              <c:tx>
                <c:rich>
                  <a:bodyPr/>
                  <a:lstStyle/>
                  <a:p>
                    <a:fld id="{6785AAC4-2D88-344D-842D-FD2DEC49C4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CE6B-B644-946E-B957A331C892}"/>
                </c:ext>
              </c:extLst>
            </c:dLbl>
            <c:dLbl>
              <c:idx val="2"/>
              <c:tx>
                <c:rich>
                  <a:bodyPr/>
                  <a:lstStyle/>
                  <a:p>
                    <a:fld id="{DD2831FC-8D33-E448-B941-3683CCBAB3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CE6B-B644-946E-B957A331C892}"/>
                </c:ext>
              </c:extLst>
            </c:dLbl>
            <c:dLbl>
              <c:idx val="3"/>
              <c:tx>
                <c:rich>
                  <a:bodyPr/>
                  <a:lstStyle/>
                  <a:p>
                    <a:fld id="{F2279494-A682-8C49-8D8B-E013BA7070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CE6B-B644-946E-B957A331C892}"/>
                </c:ext>
              </c:extLst>
            </c:dLbl>
            <c:dLbl>
              <c:idx val="4"/>
              <c:tx>
                <c:rich>
                  <a:bodyPr/>
                  <a:lstStyle/>
                  <a:p>
                    <a:fld id="{AC193592-9FD9-4C4B-892C-0556E414FB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CE6B-B644-946E-B957A331C892}"/>
                </c:ext>
              </c:extLst>
            </c:dLbl>
            <c:dLbl>
              <c:idx val="5"/>
              <c:tx>
                <c:rich>
                  <a:bodyPr/>
                  <a:lstStyle/>
                  <a:p>
                    <a:fld id="{11C84C5B-D318-8745-8157-8FE5822EEA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CE6B-B644-946E-B957A331C892}"/>
                </c:ext>
              </c:extLst>
            </c:dLbl>
            <c:dLbl>
              <c:idx val="6"/>
              <c:tx>
                <c:rich>
                  <a:bodyPr/>
                  <a:lstStyle/>
                  <a:p>
                    <a:fld id="{47A9317B-4FD2-7D4D-B7DC-16E3B4C97C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CE6B-B644-946E-B957A331C892}"/>
                </c:ext>
              </c:extLst>
            </c:dLbl>
            <c:dLbl>
              <c:idx val="7"/>
              <c:tx>
                <c:rich>
                  <a:bodyPr/>
                  <a:lstStyle/>
                  <a:p>
                    <a:fld id="{4D4A5557-23DD-A148-A0E7-D1B4EACDF4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CE6B-B644-946E-B957A331C892}"/>
                </c:ext>
              </c:extLst>
            </c:dLbl>
            <c:dLbl>
              <c:idx val="8"/>
              <c:tx>
                <c:rich>
                  <a:bodyPr/>
                  <a:lstStyle/>
                  <a:p>
                    <a:fld id="{9A0E4916-743B-AF4D-9547-47F1C46EAB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CE6B-B644-946E-B957A331C892}"/>
                </c:ext>
              </c:extLst>
            </c:dLbl>
            <c:dLbl>
              <c:idx val="9"/>
              <c:tx>
                <c:rich>
                  <a:bodyPr/>
                  <a:lstStyle/>
                  <a:p>
                    <a:fld id="{4FCDF3CB-7A22-DD47-9AFC-84237D723B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CE6B-B644-946E-B957A331C892}"/>
                </c:ext>
              </c:extLst>
            </c:dLbl>
            <c:dLbl>
              <c:idx val="10"/>
              <c:tx>
                <c:rich>
                  <a:bodyPr/>
                  <a:lstStyle/>
                  <a:p>
                    <a:fld id="{CF988EE9-23F9-B847-BB65-988D5BD829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CE6B-B644-946E-B957A331C892}"/>
                </c:ext>
              </c:extLst>
            </c:dLbl>
            <c:dLbl>
              <c:idx val="11"/>
              <c:tx>
                <c:rich>
                  <a:bodyPr/>
                  <a:lstStyle/>
                  <a:p>
                    <a:fld id="{FE0D0965-41A7-C940-A832-2EFB8C81F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CE6B-B644-946E-B957A331C892}"/>
                </c:ext>
              </c:extLst>
            </c:dLbl>
            <c:dLbl>
              <c:idx val="12"/>
              <c:tx>
                <c:rich>
                  <a:bodyPr/>
                  <a:lstStyle/>
                  <a:p>
                    <a:fld id="{B50B8CB5-9249-8D41-B939-DD5D1AAD1C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CE6B-B644-946E-B957A331C892}"/>
                </c:ext>
              </c:extLst>
            </c:dLbl>
            <c:dLbl>
              <c:idx val="13"/>
              <c:tx>
                <c:rich>
                  <a:bodyPr/>
                  <a:lstStyle/>
                  <a:p>
                    <a:fld id="{72F8F3ED-64FB-9B48-B183-1C00458FE5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CE6B-B644-946E-B957A331C892}"/>
                </c:ext>
              </c:extLst>
            </c:dLbl>
            <c:dLbl>
              <c:idx val="14"/>
              <c:tx>
                <c:rich>
                  <a:bodyPr/>
                  <a:lstStyle/>
                  <a:p>
                    <a:fld id="{98080BC5-DE96-E54D-A76C-0A809E203D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CE6B-B644-946E-B957A331C892}"/>
                </c:ext>
              </c:extLst>
            </c:dLbl>
            <c:dLbl>
              <c:idx val="15"/>
              <c:tx>
                <c:rich>
                  <a:bodyPr/>
                  <a:lstStyle/>
                  <a:p>
                    <a:fld id="{67724900-675A-584F-86FE-FEA79890BB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CE6B-B644-946E-B957A331C892}"/>
                </c:ext>
              </c:extLst>
            </c:dLbl>
            <c:dLbl>
              <c:idx val="16"/>
              <c:tx>
                <c:rich>
                  <a:bodyPr/>
                  <a:lstStyle/>
                  <a:p>
                    <a:fld id="{A121A347-DDC5-6C44-9B3C-3DDD43A87E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CE6B-B644-946E-B957A331C892}"/>
                </c:ext>
              </c:extLst>
            </c:dLbl>
            <c:dLbl>
              <c:idx val="17"/>
              <c:tx>
                <c:rich>
                  <a:bodyPr/>
                  <a:lstStyle/>
                  <a:p>
                    <a:fld id="{E0F072DD-BB2C-6A47-B0C2-361EFA6C21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CE6B-B644-946E-B957A331C892}"/>
                </c:ext>
              </c:extLst>
            </c:dLbl>
            <c:dLbl>
              <c:idx val="18"/>
              <c:tx>
                <c:rich>
                  <a:bodyPr/>
                  <a:lstStyle/>
                  <a:p>
                    <a:fld id="{03BE8D6C-43AC-6E44-9643-A73191908F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CE6B-B644-946E-B957A331C892}"/>
                </c:ext>
              </c:extLst>
            </c:dLbl>
            <c:dLbl>
              <c:idx val="19"/>
              <c:tx>
                <c:rich>
                  <a:bodyPr/>
                  <a:lstStyle/>
                  <a:p>
                    <a:fld id="{FEBD4FB0-D989-C34C-9325-EF4158E1DB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CE6B-B644-946E-B957A331C892}"/>
                </c:ext>
              </c:extLst>
            </c:dLbl>
            <c:dLbl>
              <c:idx val="20"/>
              <c:tx>
                <c:rich>
                  <a:bodyPr/>
                  <a:lstStyle/>
                  <a:p>
                    <a:fld id="{F7506F74-3BCB-5F49-A9F7-4BEA15A92A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CE6B-B644-946E-B957A331C892}"/>
                </c:ext>
              </c:extLst>
            </c:dLbl>
            <c:dLbl>
              <c:idx val="21"/>
              <c:tx>
                <c:rich>
                  <a:bodyPr/>
                  <a:lstStyle/>
                  <a:p>
                    <a:fld id="{D1EE696D-8A04-834D-B13C-5F76429DC2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CE6B-B644-946E-B957A331C892}"/>
                </c:ext>
              </c:extLst>
            </c:dLbl>
            <c:dLbl>
              <c:idx val="22"/>
              <c:tx>
                <c:rich>
                  <a:bodyPr/>
                  <a:lstStyle/>
                  <a:p>
                    <a:fld id="{28BB39E4-F4D6-C848-BC28-19780AC51D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CE6B-B644-946E-B957A331C892}"/>
                </c:ext>
              </c:extLst>
            </c:dLbl>
            <c:dLbl>
              <c:idx val="23"/>
              <c:tx>
                <c:rich>
                  <a:bodyPr/>
                  <a:lstStyle/>
                  <a:p>
                    <a:fld id="{789A6961-B0D5-6244-A0AE-03B2800D28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CE6B-B644-946E-B957A331C892}"/>
                </c:ext>
              </c:extLst>
            </c:dLbl>
            <c:dLbl>
              <c:idx val="24"/>
              <c:tx>
                <c:rich>
                  <a:bodyPr/>
                  <a:lstStyle/>
                  <a:p>
                    <a:fld id="{D6603665-F15E-FA45-816D-065D80E035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CE6B-B644-946E-B957A331C892}"/>
                </c:ext>
              </c:extLst>
            </c:dLbl>
            <c:dLbl>
              <c:idx val="25"/>
              <c:tx>
                <c:rich>
                  <a:bodyPr/>
                  <a:lstStyle/>
                  <a:p>
                    <a:fld id="{9FBC6CE5-0132-EB48-BE57-F53943E7CF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CE6B-B644-946E-B957A331C892}"/>
                </c:ext>
              </c:extLst>
            </c:dLbl>
            <c:dLbl>
              <c:idx val="26"/>
              <c:tx>
                <c:rich>
                  <a:bodyPr/>
                  <a:lstStyle/>
                  <a:p>
                    <a:fld id="{32148A35-F454-F04A-B7BD-A9E1D3FBF2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CE6B-B644-946E-B957A331C892}"/>
                </c:ext>
              </c:extLst>
            </c:dLbl>
            <c:dLbl>
              <c:idx val="27"/>
              <c:tx>
                <c:rich>
                  <a:bodyPr/>
                  <a:lstStyle/>
                  <a:p>
                    <a:fld id="{FE540488-FAB1-B642-986C-42B9B80DE4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CE6B-B644-946E-B957A331C892}"/>
                </c:ext>
              </c:extLst>
            </c:dLbl>
            <c:dLbl>
              <c:idx val="28"/>
              <c:tx>
                <c:rich>
                  <a:bodyPr/>
                  <a:lstStyle/>
                  <a:p>
                    <a:fld id="{ECB37C5C-7AE3-D442-9E06-3909A973D7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CE6B-B644-946E-B957A331C892}"/>
                </c:ext>
              </c:extLst>
            </c:dLbl>
            <c:dLbl>
              <c:idx val="29"/>
              <c:tx>
                <c:rich>
                  <a:bodyPr/>
                  <a:lstStyle/>
                  <a:p>
                    <a:fld id="{4072F5CE-01B9-2544-91E8-769A90FF90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CE6B-B644-946E-B957A331C892}"/>
                </c:ext>
              </c:extLst>
            </c:dLbl>
            <c:dLbl>
              <c:idx val="30"/>
              <c:tx>
                <c:rich>
                  <a:bodyPr/>
                  <a:lstStyle/>
                  <a:p>
                    <a:fld id="{DACA36C3-6629-EC41-8E6B-EA5FDBC6B4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CE6B-B644-946E-B957A331C892}"/>
                </c:ext>
              </c:extLst>
            </c:dLbl>
            <c:dLbl>
              <c:idx val="31"/>
              <c:tx>
                <c:rich>
                  <a:bodyPr/>
                  <a:lstStyle/>
                  <a:p>
                    <a:fld id="{4FDFA233-348C-2546-A016-303FA58D8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CE6B-B644-946E-B957A331C892}"/>
                </c:ext>
              </c:extLst>
            </c:dLbl>
            <c:dLbl>
              <c:idx val="32"/>
              <c:tx>
                <c:rich>
                  <a:bodyPr/>
                  <a:lstStyle/>
                  <a:p>
                    <a:fld id="{0E5C639F-8F12-0A43-B775-D506D0AB3E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CE6B-B644-946E-B957A331C892}"/>
                </c:ext>
              </c:extLst>
            </c:dLbl>
            <c:dLbl>
              <c:idx val="33"/>
              <c:tx>
                <c:rich>
                  <a:bodyPr/>
                  <a:lstStyle/>
                  <a:p>
                    <a:fld id="{92D202EC-8406-4645-ABA7-BB6609B232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CE6B-B644-946E-B957A331C892}"/>
                </c:ext>
              </c:extLst>
            </c:dLbl>
            <c:dLbl>
              <c:idx val="34"/>
              <c:tx>
                <c:rich>
                  <a:bodyPr/>
                  <a:lstStyle/>
                  <a:p>
                    <a:fld id="{BD2235F2-6DD3-5E48-8ABE-17AB63FB24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CE6B-B644-946E-B957A331C892}"/>
                </c:ext>
              </c:extLst>
            </c:dLbl>
            <c:dLbl>
              <c:idx val="35"/>
              <c:tx>
                <c:rich>
                  <a:bodyPr/>
                  <a:lstStyle/>
                  <a:p>
                    <a:fld id="{D56322F1-7903-E644-A04C-BA09F5622C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CE6B-B644-946E-B957A331C892}"/>
                </c:ext>
              </c:extLst>
            </c:dLbl>
            <c:dLbl>
              <c:idx val="36"/>
              <c:tx>
                <c:rich>
                  <a:bodyPr/>
                  <a:lstStyle/>
                  <a:p>
                    <a:fld id="{13489D46-AC3D-E742-8339-50DCB7CF88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CE6B-B644-946E-B957A331C892}"/>
                </c:ext>
              </c:extLst>
            </c:dLbl>
            <c:dLbl>
              <c:idx val="37"/>
              <c:tx>
                <c:rich>
                  <a:bodyPr/>
                  <a:lstStyle/>
                  <a:p>
                    <a:fld id="{5DEB180C-5E5B-304F-8E59-7C6407A9D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CE6B-B644-946E-B957A331C892}"/>
                </c:ext>
              </c:extLst>
            </c:dLbl>
            <c:dLbl>
              <c:idx val="38"/>
              <c:tx>
                <c:rich>
                  <a:bodyPr/>
                  <a:lstStyle/>
                  <a:p>
                    <a:fld id="{C0C0624C-07C9-6D4F-9EA7-4AEA68C197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CE6B-B644-946E-B957A331C892}"/>
                </c:ext>
              </c:extLst>
            </c:dLbl>
            <c:dLbl>
              <c:idx val="39"/>
              <c:tx>
                <c:rich>
                  <a:bodyPr/>
                  <a:lstStyle/>
                  <a:p>
                    <a:fld id="{17F9E2E1-2E7B-384E-889E-C2DFEC6C7B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CE6B-B644-946E-B957A331C892}"/>
                </c:ext>
              </c:extLst>
            </c:dLbl>
            <c:dLbl>
              <c:idx val="40"/>
              <c:tx>
                <c:rich>
                  <a:bodyPr/>
                  <a:lstStyle/>
                  <a:p>
                    <a:fld id="{F4AB859A-2278-D847-AE31-1D39AD85A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CE6B-B644-946E-B957A331C892}"/>
                </c:ext>
              </c:extLst>
            </c:dLbl>
            <c:dLbl>
              <c:idx val="41"/>
              <c:tx>
                <c:rich>
                  <a:bodyPr/>
                  <a:lstStyle/>
                  <a:p>
                    <a:fld id="{12BD96F2-CCA7-3241-95F1-D9598962E2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CE6B-B644-946E-B957A331C892}"/>
                </c:ext>
              </c:extLst>
            </c:dLbl>
            <c:dLbl>
              <c:idx val="42"/>
              <c:tx>
                <c:rich>
                  <a:bodyPr/>
                  <a:lstStyle/>
                  <a:p>
                    <a:fld id="{EEA95A89-60E5-C747-A6D4-BCC0B8CB52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CE6B-B644-946E-B957A331C892}"/>
                </c:ext>
              </c:extLst>
            </c:dLbl>
            <c:dLbl>
              <c:idx val="43"/>
              <c:tx>
                <c:rich>
                  <a:bodyPr/>
                  <a:lstStyle/>
                  <a:p>
                    <a:fld id="{045070EC-8C89-AC45-BF11-229588526E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CE6B-B644-946E-B957A331C892}"/>
                </c:ext>
              </c:extLst>
            </c:dLbl>
            <c:dLbl>
              <c:idx val="44"/>
              <c:tx>
                <c:rich>
                  <a:bodyPr/>
                  <a:lstStyle/>
                  <a:p>
                    <a:fld id="{173D9772-858F-4D45-87BC-246F40C2DA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CE6B-B644-946E-B957A331C892}"/>
                </c:ext>
              </c:extLst>
            </c:dLbl>
            <c:dLbl>
              <c:idx val="45"/>
              <c:tx>
                <c:rich>
                  <a:bodyPr/>
                  <a:lstStyle/>
                  <a:p>
                    <a:fld id="{1B79B0CD-2B8A-1C43-A942-D285A06A5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CE6B-B644-946E-B957A331C892}"/>
                </c:ext>
              </c:extLst>
            </c:dLbl>
            <c:dLbl>
              <c:idx val="46"/>
              <c:tx>
                <c:rich>
                  <a:bodyPr/>
                  <a:lstStyle/>
                  <a:p>
                    <a:fld id="{3CEFF496-1AE1-8747-A3E7-8E21875CD2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CE6B-B644-946E-B957A331C892}"/>
                </c:ext>
              </c:extLst>
            </c:dLbl>
            <c:dLbl>
              <c:idx val="47"/>
              <c:tx>
                <c:rich>
                  <a:bodyPr/>
                  <a:lstStyle/>
                  <a:p>
                    <a:fld id="{3F61AC0B-0F94-A645-BDCA-8BA6489D19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CE6B-B644-946E-B957A331C892}"/>
                </c:ext>
              </c:extLst>
            </c:dLbl>
            <c:dLbl>
              <c:idx val="48"/>
              <c:tx>
                <c:rich>
                  <a:bodyPr/>
                  <a:lstStyle/>
                  <a:p>
                    <a:fld id="{A9B28A11-F9E8-5E46-9965-1B789A5623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CE6B-B644-946E-B957A331C892}"/>
                </c:ext>
              </c:extLst>
            </c:dLbl>
            <c:dLbl>
              <c:idx val="49"/>
              <c:tx>
                <c:rich>
                  <a:bodyPr/>
                  <a:lstStyle/>
                  <a:p>
                    <a:fld id="{24EBAD69-BF7B-E34D-9F06-F70426B71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CE6B-B644-946E-B957A331C892}"/>
                </c:ext>
              </c:extLst>
            </c:dLbl>
            <c:dLbl>
              <c:idx val="50"/>
              <c:tx>
                <c:rich>
                  <a:bodyPr/>
                  <a:lstStyle/>
                  <a:p>
                    <a:fld id="{9D3197D9-03A8-114C-A857-55B80415C0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CE6B-B644-946E-B957A331C892}"/>
                </c:ext>
              </c:extLst>
            </c:dLbl>
            <c:dLbl>
              <c:idx val="51"/>
              <c:tx>
                <c:rich>
                  <a:bodyPr/>
                  <a:lstStyle/>
                  <a:p>
                    <a:fld id="{7E9BFF08-378F-A144-80A5-FD7D28E77A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CE6B-B644-946E-B957A331C892}"/>
                </c:ext>
              </c:extLst>
            </c:dLbl>
            <c:dLbl>
              <c:idx val="52"/>
              <c:tx>
                <c:rich>
                  <a:bodyPr/>
                  <a:lstStyle/>
                  <a:p>
                    <a:fld id="{4DDF8C75-D0C9-CD4C-BFD4-F293BFEEFE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CE6B-B644-946E-B957A331C892}"/>
                </c:ext>
              </c:extLst>
            </c:dLbl>
            <c:dLbl>
              <c:idx val="53"/>
              <c:tx>
                <c:rich>
                  <a:bodyPr/>
                  <a:lstStyle/>
                  <a:p>
                    <a:fld id="{08287998-1F62-304A-8BEF-139FA91439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CE6B-B644-946E-B957A331C892}"/>
                </c:ext>
              </c:extLst>
            </c:dLbl>
            <c:dLbl>
              <c:idx val="54"/>
              <c:tx>
                <c:rich>
                  <a:bodyPr/>
                  <a:lstStyle/>
                  <a:p>
                    <a:fld id="{FAD83A6F-9C0B-D14B-887F-621C599E8D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CE6B-B644-946E-B957A331C892}"/>
                </c:ext>
              </c:extLst>
            </c:dLbl>
            <c:dLbl>
              <c:idx val="55"/>
              <c:tx>
                <c:rich>
                  <a:bodyPr/>
                  <a:lstStyle/>
                  <a:p>
                    <a:fld id="{A88E81CA-33E7-1E42-9E01-F12823CF83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CE6B-B644-946E-B957A331C892}"/>
                </c:ext>
              </c:extLst>
            </c:dLbl>
            <c:dLbl>
              <c:idx val="56"/>
              <c:tx>
                <c:rich>
                  <a:bodyPr/>
                  <a:lstStyle/>
                  <a:p>
                    <a:fld id="{74A53620-82A5-0841-AF82-CACF0B6E0B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CE6B-B644-946E-B957A331C892}"/>
                </c:ext>
              </c:extLst>
            </c:dLbl>
            <c:dLbl>
              <c:idx val="57"/>
              <c:tx>
                <c:rich>
                  <a:bodyPr/>
                  <a:lstStyle/>
                  <a:p>
                    <a:fld id="{0EA14F64-6DF7-584F-A81E-8705EBEA48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CE6B-B644-946E-B957A331C892}"/>
                </c:ext>
              </c:extLst>
            </c:dLbl>
            <c:dLbl>
              <c:idx val="58"/>
              <c:tx>
                <c:rich>
                  <a:bodyPr/>
                  <a:lstStyle/>
                  <a:p>
                    <a:fld id="{2AB5CD80-30A5-7F40-8B92-C2FF0ADD66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CE6B-B644-946E-B957A331C892}"/>
                </c:ext>
              </c:extLst>
            </c:dLbl>
            <c:dLbl>
              <c:idx val="59"/>
              <c:tx>
                <c:rich>
                  <a:bodyPr/>
                  <a:lstStyle/>
                  <a:p>
                    <a:fld id="{4D9C5DA8-65E5-3A46-BEC4-FE8FFA78A5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CE6B-B644-946E-B957A331C892}"/>
                </c:ext>
              </c:extLst>
            </c:dLbl>
            <c:dLbl>
              <c:idx val="60"/>
              <c:tx>
                <c:rich>
                  <a:bodyPr/>
                  <a:lstStyle/>
                  <a:p>
                    <a:fld id="{CE9DB9AE-05EB-464D-BCB0-C504378B89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CE6B-B644-946E-B957A331C892}"/>
                </c:ext>
              </c:extLst>
            </c:dLbl>
            <c:dLbl>
              <c:idx val="61"/>
              <c:tx>
                <c:rich>
                  <a:bodyPr/>
                  <a:lstStyle/>
                  <a:p>
                    <a:fld id="{79A5BDD4-9088-4640-926F-B4418BD0B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CE6B-B644-946E-B957A331C892}"/>
                </c:ext>
              </c:extLst>
            </c:dLbl>
            <c:dLbl>
              <c:idx val="62"/>
              <c:tx>
                <c:rich>
                  <a:bodyPr/>
                  <a:lstStyle/>
                  <a:p>
                    <a:fld id="{0157E557-6BB1-6945-988D-197E5B32C0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CE6B-B644-946E-B957A331C892}"/>
                </c:ext>
              </c:extLst>
            </c:dLbl>
            <c:dLbl>
              <c:idx val="63"/>
              <c:tx>
                <c:rich>
                  <a:bodyPr/>
                  <a:lstStyle/>
                  <a:p>
                    <a:fld id="{2B506D64-4CF5-9D49-AF10-2D84E237EA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CE6B-B644-946E-B957A331C892}"/>
                </c:ext>
              </c:extLst>
            </c:dLbl>
            <c:dLbl>
              <c:idx val="64"/>
              <c:tx>
                <c:rich>
                  <a:bodyPr/>
                  <a:lstStyle/>
                  <a:p>
                    <a:fld id="{76B6AB2E-593E-3C40-9C8B-8D05D6F268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CE6B-B644-946E-B957A331C892}"/>
                </c:ext>
              </c:extLst>
            </c:dLbl>
            <c:dLbl>
              <c:idx val="65"/>
              <c:tx>
                <c:rich>
                  <a:bodyPr/>
                  <a:lstStyle/>
                  <a:p>
                    <a:fld id="{2C3C56A8-B5D6-E54D-AAB1-F5C4AACE1F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CE6B-B644-946E-B957A331C892}"/>
                </c:ext>
              </c:extLst>
            </c:dLbl>
            <c:dLbl>
              <c:idx val="66"/>
              <c:tx>
                <c:rich>
                  <a:bodyPr/>
                  <a:lstStyle/>
                  <a:p>
                    <a:fld id="{3A48E44E-E79F-F74E-890C-ACD67CE990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CE6B-B644-946E-B957A331C892}"/>
                </c:ext>
              </c:extLst>
            </c:dLbl>
            <c:dLbl>
              <c:idx val="67"/>
              <c:tx>
                <c:rich>
                  <a:bodyPr/>
                  <a:lstStyle/>
                  <a:p>
                    <a:fld id="{62C02F0B-10BD-2942-BC5D-DF4F26A711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CE6B-B644-946E-B957A331C892}"/>
                </c:ext>
              </c:extLst>
            </c:dLbl>
            <c:dLbl>
              <c:idx val="68"/>
              <c:tx>
                <c:rich>
                  <a:bodyPr/>
                  <a:lstStyle/>
                  <a:p>
                    <a:fld id="{DDB170D0-DF1C-1C44-9D81-C743994C61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CE6B-B644-946E-B957A331C892}"/>
                </c:ext>
              </c:extLst>
            </c:dLbl>
            <c:dLbl>
              <c:idx val="69"/>
              <c:tx>
                <c:rich>
                  <a:bodyPr/>
                  <a:lstStyle/>
                  <a:p>
                    <a:fld id="{48F3E171-B64C-F745-997D-A1AB288C8C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CE6B-B644-946E-B957A331C892}"/>
                </c:ext>
              </c:extLst>
            </c:dLbl>
            <c:dLbl>
              <c:idx val="70"/>
              <c:tx>
                <c:rich>
                  <a:bodyPr/>
                  <a:lstStyle/>
                  <a:p>
                    <a:fld id="{E42F68B1-7295-5D43-A521-2FA797867D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CE6B-B644-946E-B957A331C892}"/>
                </c:ext>
              </c:extLst>
            </c:dLbl>
            <c:dLbl>
              <c:idx val="71"/>
              <c:tx>
                <c:rich>
                  <a:bodyPr/>
                  <a:lstStyle/>
                  <a:p>
                    <a:fld id="{01F6C590-5606-FD41-AF03-6A47EF9A91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CE6B-B644-946E-B957A331C892}"/>
                </c:ext>
              </c:extLst>
            </c:dLbl>
            <c:dLbl>
              <c:idx val="72"/>
              <c:tx>
                <c:rich>
                  <a:bodyPr/>
                  <a:lstStyle/>
                  <a:p>
                    <a:fld id="{6E0B875B-7A34-CD46-B671-C7DC374116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CE6B-B644-946E-B957A331C892}"/>
                </c:ext>
              </c:extLst>
            </c:dLbl>
            <c:dLbl>
              <c:idx val="73"/>
              <c:tx>
                <c:rich>
                  <a:bodyPr/>
                  <a:lstStyle/>
                  <a:p>
                    <a:fld id="{A570CAD5-0325-1C42-9605-756E58E426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CE6B-B644-946E-B957A331C892}"/>
                </c:ext>
              </c:extLst>
            </c:dLbl>
            <c:dLbl>
              <c:idx val="74"/>
              <c:tx>
                <c:rich>
                  <a:bodyPr/>
                  <a:lstStyle/>
                  <a:p>
                    <a:fld id="{B5C8F835-5250-A54D-BE99-1B866556CB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CE6B-B644-946E-B957A331C892}"/>
                </c:ext>
              </c:extLst>
            </c:dLbl>
            <c:dLbl>
              <c:idx val="75"/>
              <c:tx>
                <c:rich>
                  <a:bodyPr/>
                  <a:lstStyle/>
                  <a:p>
                    <a:fld id="{A441B178-D402-B74F-883F-F52803F72E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CE6B-B644-946E-B957A331C892}"/>
                </c:ext>
              </c:extLst>
            </c:dLbl>
            <c:dLbl>
              <c:idx val="76"/>
              <c:tx>
                <c:rich>
                  <a:bodyPr/>
                  <a:lstStyle/>
                  <a:p>
                    <a:fld id="{95A2D651-5D6C-BA4F-A4B9-1F3E61D7AB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CE6B-B644-946E-B957A331C892}"/>
                </c:ext>
              </c:extLst>
            </c:dLbl>
            <c:dLbl>
              <c:idx val="77"/>
              <c:tx>
                <c:rich>
                  <a:bodyPr/>
                  <a:lstStyle/>
                  <a:p>
                    <a:fld id="{E697052B-360B-7246-8727-6887A46B9F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CE6B-B644-946E-B957A331C892}"/>
                </c:ext>
              </c:extLst>
            </c:dLbl>
            <c:dLbl>
              <c:idx val="78"/>
              <c:tx>
                <c:rich>
                  <a:bodyPr/>
                  <a:lstStyle/>
                  <a:p>
                    <a:fld id="{B52461B8-1F37-F146-BE7E-16C2629A03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CE6B-B644-946E-B957A331C892}"/>
                </c:ext>
              </c:extLst>
            </c:dLbl>
            <c:dLbl>
              <c:idx val="79"/>
              <c:tx>
                <c:rich>
                  <a:bodyPr/>
                  <a:lstStyle/>
                  <a:p>
                    <a:fld id="{BF3D14CE-1C15-6C4E-8422-72B6F4C2B7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CE6B-B644-946E-B957A331C892}"/>
                </c:ext>
              </c:extLst>
            </c:dLbl>
            <c:dLbl>
              <c:idx val="80"/>
              <c:tx>
                <c:rich>
                  <a:bodyPr/>
                  <a:lstStyle/>
                  <a:p>
                    <a:fld id="{4EE5B095-192B-A541-86A2-DEF4F37671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CE6B-B644-946E-B957A331C892}"/>
                </c:ext>
              </c:extLst>
            </c:dLbl>
            <c:dLbl>
              <c:idx val="81"/>
              <c:tx>
                <c:rich>
                  <a:bodyPr/>
                  <a:lstStyle/>
                  <a:p>
                    <a:fld id="{2B899355-0A19-8449-9265-595911583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CE6B-B644-946E-B957A331C892}"/>
                </c:ext>
              </c:extLst>
            </c:dLbl>
            <c:dLbl>
              <c:idx val="82"/>
              <c:tx>
                <c:rich>
                  <a:bodyPr/>
                  <a:lstStyle/>
                  <a:p>
                    <a:fld id="{0137B89A-6100-D149-88DF-087A9D6FDC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CE6B-B644-946E-B957A331C892}"/>
                </c:ext>
              </c:extLst>
            </c:dLbl>
            <c:dLbl>
              <c:idx val="83"/>
              <c:tx>
                <c:rich>
                  <a:bodyPr/>
                  <a:lstStyle/>
                  <a:p>
                    <a:fld id="{B05103D4-88E2-024A-9F12-EA6A4CDA75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CE6B-B644-946E-B957A331C892}"/>
                </c:ext>
              </c:extLst>
            </c:dLbl>
            <c:dLbl>
              <c:idx val="84"/>
              <c:tx>
                <c:rich>
                  <a:bodyPr/>
                  <a:lstStyle/>
                  <a:p>
                    <a:fld id="{348DE806-80BB-9542-BF1B-B0A9A38F4D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CE6B-B644-946E-B957A331C892}"/>
                </c:ext>
              </c:extLst>
            </c:dLbl>
            <c:dLbl>
              <c:idx val="85"/>
              <c:tx>
                <c:rich>
                  <a:bodyPr/>
                  <a:lstStyle/>
                  <a:p>
                    <a:fld id="{B7CF77EA-3CA4-F846-8991-BA4CAF37DE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CE6B-B644-946E-B957A331C892}"/>
                </c:ext>
              </c:extLst>
            </c:dLbl>
            <c:dLbl>
              <c:idx val="86"/>
              <c:tx>
                <c:rich>
                  <a:bodyPr/>
                  <a:lstStyle/>
                  <a:p>
                    <a:fld id="{6607D11A-C68D-9548-914A-B722438204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CE6B-B644-946E-B957A331C892}"/>
                </c:ext>
              </c:extLst>
            </c:dLbl>
            <c:dLbl>
              <c:idx val="87"/>
              <c:tx>
                <c:rich>
                  <a:bodyPr/>
                  <a:lstStyle/>
                  <a:p>
                    <a:fld id="{C3D35FDA-C87A-0440-8DE3-37308E1511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CE6B-B644-946E-B957A331C892}"/>
                </c:ext>
              </c:extLst>
            </c:dLbl>
            <c:dLbl>
              <c:idx val="88"/>
              <c:tx>
                <c:rich>
                  <a:bodyPr/>
                  <a:lstStyle/>
                  <a:p>
                    <a:fld id="{AEF8FD83-BA2B-2846-BBF1-936F4AC574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CE6B-B644-946E-B957A331C892}"/>
                </c:ext>
              </c:extLst>
            </c:dLbl>
            <c:dLbl>
              <c:idx val="89"/>
              <c:tx>
                <c:rich>
                  <a:bodyPr/>
                  <a:lstStyle/>
                  <a:p>
                    <a:fld id="{00031474-8409-5946-8B97-7BDF9A9530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CE6B-B644-946E-B957A331C892}"/>
                </c:ext>
              </c:extLst>
            </c:dLbl>
            <c:dLbl>
              <c:idx val="90"/>
              <c:tx>
                <c:rich>
                  <a:bodyPr/>
                  <a:lstStyle/>
                  <a:p>
                    <a:fld id="{99543E89-CFDE-F249-8014-E1AB495F92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CE6B-B644-946E-B957A331C892}"/>
                </c:ext>
              </c:extLst>
            </c:dLbl>
            <c:dLbl>
              <c:idx val="91"/>
              <c:tx>
                <c:rich>
                  <a:bodyPr/>
                  <a:lstStyle/>
                  <a:p>
                    <a:fld id="{827CC7E1-CE0E-454A-975F-2836F8F25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CE6B-B644-946E-B957A331C892}"/>
                </c:ext>
              </c:extLst>
            </c:dLbl>
            <c:dLbl>
              <c:idx val="92"/>
              <c:tx>
                <c:rich>
                  <a:bodyPr/>
                  <a:lstStyle/>
                  <a:p>
                    <a:fld id="{6D8EC36D-0F40-834B-8E1E-AB42180C27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CE6B-B644-946E-B957A331C892}"/>
                </c:ext>
              </c:extLst>
            </c:dLbl>
            <c:dLbl>
              <c:idx val="93"/>
              <c:tx>
                <c:rich>
                  <a:bodyPr/>
                  <a:lstStyle/>
                  <a:p>
                    <a:fld id="{0289A28E-A4AC-784B-8054-48381D5349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CE6B-B644-946E-B957A331C892}"/>
                </c:ext>
              </c:extLst>
            </c:dLbl>
            <c:dLbl>
              <c:idx val="94"/>
              <c:tx>
                <c:rich>
                  <a:bodyPr/>
                  <a:lstStyle/>
                  <a:p>
                    <a:fld id="{58F11050-A8DA-0A4D-A5D7-FAE03A8257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CE6B-B644-946E-B957A331C892}"/>
                </c:ext>
              </c:extLst>
            </c:dLbl>
            <c:dLbl>
              <c:idx val="95"/>
              <c:tx>
                <c:rich>
                  <a:bodyPr/>
                  <a:lstStyle/>
                  <a:p>
                    <a:fld id="{5E818829-3C41-BD47-BDAF-DA32A0841F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CE6B-B644-946E-B957A331C892}"/>
                </c:ext>
              </c:extLst>
            </c:dLbl>
            <c:dLbl>
              <c:idx val="96"/>
              <c:tx>
                <c:rich>
                  <a:bodyPr/>
                  <a:lstStyle/>
                  <a:p>
                    <a:fld id="{8EE68C97-7539-0644-958F-04B914FA56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CE6B-B644-946E-B957A331C892}"/>
                </c:ext>
              </c:extLst>
            </c:dLbl>
            <c:dLbl>
              <c:idx val="97"/>
              <c:tx>
                <c:rich>
                  <a:bodyPr/>
                  <a:lstStyle/>
                  <a:p>
                    <a:fld id="{BE948D25-198F-FC49-9926-D07BF4C04C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CE6B-B644-946E-B957A331C892}"/>
                </c:ext>
              </c:extLst>
            </c:dLbl>
            <c:dLbl>
              <c:idx val="98"/>
              <c:tx>
                <c:rich>
                  <a:bodyPr/>
                  <a:lstStyle/>
                  <a:p>
                    <a:fld id="{61058611-CB6B-E74E-881E-336E94EA4F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CE6B-B644-946E-B957A331C892}"/>
                </c:ext>
              </c:extLst>
            </c:dLbl>
            <c:dLbl>
              <c:idx val="99"/>
              <c:tx>
                <c:rich>
                  <a:bodyPr/>
                  <a:lstStyle/>
                  <a:p>
                    <a:fld id="{31027D00-AB04-2241-AB2F-1E6A891B30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CE6B-B644-946E-B957A331C892}"/>
                </c:ext>
              </c:extLst>
            </c:dLbl>
            <c:dLbl>
              <c:idx val="100"/>
              <c:tx>
                <c:rich>
                  <a:bodyPr/>
                  <a:lstStyle/>
                  <a:p>
                    <a:fld id="{F0A912C3-7F5B-9242-A228-E08822B259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CE6B-B644-946E-B957A331C892}"/>
                </c:ext>
              </c:extLst>
            </c:dLbl>
            <c:dLbl>
              <c:idx val="101"/>
              <c:tx>
                <c:rich>
                  <a:bodyPr/>
                  <a:lstStyle/>
                  <a:p>
                    <a:fld id="{6730B825-1DFB-E040-A904-9888BB2C20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CE6B-B644-946E-B957A331C892}"/>
                </c:ext>
              </c:extLst>
            </c:dLbl>
            <c:dLbl>
              <c:idx val="102"/>
              <c:tx>
                <c:rich>
                  <a:bodyPr/>
                  <a:lstStyle/>
                  <a:p>
                    <a:fld id="{8FD051E0-F7C1-614D-AE80-13A21C688A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CE6B-B644-946E-B957A331C892}"/>
                </c:ext>
              </c:extLst>
            </c:dLbl>
            <c:dLbl>
              <c:idx val="103"/>
              <c:tx>
                <c:rich>
                  <a:bodyPr/>
                  <a:lstStyle/>
                  <a:p>
                    <a:fld id="{221BE13F-2DF9-FE4A-8026-CF321F4A8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CE6B-B644-946E-B957A331C892}"/>
                </c:ext>
              </c:extLst>
            </c:dLbl>
            <c:dLbl>
              <c:idx val="104"/>
              <c:tx>
                <c:rich>
                  <a:bodyPr/>
                  <a:lstStyle/>
                  <a:p>
                    <a:fld id="{363A132E-2F6D-9347-AC7D-948E4E074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CE6B-B644-946E-B957A331C892}"/>
                </c:ext>
              </c:extLst>
            </c:dLbl>
            <c:dLbl>
              <c:idx val="105"/>
              <c:tx>
                <c:rich>
                  <a:bodyPr/>
                  <a:lstStyle/>
                  <a:p>
                    <a:fld id="{6ED871E3-2C44-4B4D-824E-BAB663CE97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CE6B-B644-946E-B957A331C892}"/>
                </c:ext>
              </c:extLst>
            </c:dLbl>
            <c:dLbl>
              <c:idx val="106"/>
              <c:tx>
                <c:rich>
                  <a:bodyPr/>
                  <a:lstStyle/>
                  <a:p>
                    <a:fld id="{8AB851EA-0136-5B41-8C90-5759EEE237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CE6B-B644-946E-B957A331C892}"/>
                </c:ext>
              </c:extLst>
            </c:dLbl>
            <c:dLbl>
              <c:idx val="107"/>
              <c:tx>
                <c:rich>
                  <a:bodyPr/>
                  <a:lstStyle/>
                  <a:p>
                    <a:fld id="{CA135FBF-694A-9C41-8EB7-1CD5868463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CE6B-B644-946E-B957A331C892}"/>
                </c:ext>
              </c:extLst>
            </c:dLbl>
            <c:dLbl>
              <c:idx val="108"/>
              <c:tx>
                <c:rich>
                  <a:bodyPr/>
                  <a:lstStyle/>
                  <a:p>
                    <a:fld id="{B8A02825-7432-DD40-9581-4CB10435C2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CE6B-B644-946E-B957A331C892}"/>
                </c:ext>
              </c:extLst>
            </c:dLbl>
            <c:dLbl>
              <c:idx val="109"/>
              <c:tx>
                <c:rich>
                  <a:bodyPr/>
                  <a:lstStyle/>
                  <a:p>
                    <a:fld id="{FDF27CA5-369A-8645-A47F-6C0A86D1A4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CE6B-B644-946E-B957A331C892}"/>
                </c:ext>
              </c:extLst>
            </c:dLbl>
            <c:dLbl>
              <c:idx val="110"/>
              <c:tx>
                <c:rich>
                  <a:bodyPr/>
                  <a:lstStyle/>
                  <a:p>
                    <a:fld id="{3CA1E7D3-0BE9-C842-8348-C496E10D4C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CE6B-B644-946E-B957A331C892}"/>
                </c:ext>
              </c:extLst>
            </c:dLbl>
            <c:dLbl>
              <c:idx val="111"/>
              <c:tx>
                <c:rich>
                  <a:bodyPr/>
                  <a:lstStyle/>
                  <a:p>
                    <a:fld id="{86E84D72-FA2D-C643-AF52-DB7F4429DD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CE6B-B644-946E-B957A331C892}"/>
                </c:ext>
              </c:extLst>
            </c:dLbl>
            <c:dLbl>
              <c:idx val="112"/>
              <c:tx>
                <c:rich>
                  <a:bodyPr/>
                  <a:lstStyle/>
                  <a:p>
                    <a:fld id="{8D8D4DF4-18D6-0343-843D-8AB2F0987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CE6B-B644-946E-B957A331C892}"/>
                </c:ext>
              </c:extLst>
            </c:dLbl>
            <c:dLbl>
              <c:idx val="113"/>
              <c:tx>
                <c:rich>
                  <a:bodyPr/>
                  <a:lstStyle/>
                  <a:p>
                    <a:fld id="{887A06F6-3FCB-0A4A-A1D3-C5582F5D96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CE6B-B644-946E-B957A331C892}"/>
                </c:ext>
              </c:extLst>
            </c:dLbl>
            <c:dLbl>
              <c:idx val="114"/>
              <c:tx>
                <c:rich>
                  <a:bodyPr/>
                  <a:lstStyle/>
                  <a:p>
                    <a:fld id="{884CC68F-CB4D-C24D-A013-F61DB98A53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CE6B-B644-946E-B957A331C892}"/>
                </c:ext>
              </c:extLst>
            </c:dLbl>
            <c:dLbl>
              <c:idx val="115"/>
              <c:tx>
                <c:rich>
                  <a:bodyPr/>
                  <a:lstStyle/>
                  <a:p>
                    <a:fld id="{CB56E6BC-1D8C-924F-9672-90CB562B4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CE6B-B644-946E-B957A331C892}"/>
                </c:ext>
              </c:extLst>
            </c:dLbl>
            <c:dLbl>
              <c:idx val="116"/>
              <c:tx>
                <c:rich>
                  <a:bodyPr/>
                  <a:lstStyle/>
                  <a:p>
                    <a:fld id="{D2A10652-262D-A041-9A2B-1ED60BC860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CE6B-B644-946E-B957A331C892}"/>
                </c:ext>
              </c:extLst>
            </c:dLbl>
            <c:dLbl>
              <c:idx val="117"/>
              <c:tx>
                <c:rich>
                  <a:bodyPr/>
                  <a:lstStyle/>
                  <a:p>
                    <a:fld id="{145AF95F-7ED0-3047-B0C2-0F082D4FBD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CE6B-B644-946E-B957A331C892}"/>
                </c:ext>
              </c:extLst>
            </c:dLbl>
            <c:dLbl>
              <c:idx val="118"/>
              <c:tx>
                <c:rich>
                  <a:bodyPr/>
                  <a:lstStyle/>
                  <a:p>
                    <a:fld id="{AFC6359E-486D-4644-94F1-AD82CBDE7E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CE6B-B644-946E-B957A331C892}"/>
                </c:ext>
              </c:extLst>
            </c:dLbl>
            <c:dLbl>
              <c:idx val="119"/>
              <c:tx>
                <c:rich>
                  <a:bodyPr/>
                  <a:lstStyle/>
                  <a:p>
                    <a:fld id="{713770AB-59F2-2C42-BC2E-C028DBD12E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CE6B-B644-946E-B957A331C892}"/>
                </c:ext>
              </c:extLst>
            </c:dLbl>
            <c:dLbl>
              <c:idx val="120"/>
              <c:tx>
                <c:rich>
                  <a:bodyPr/>
                  <a:lstStyle/>
                  <a:p>
                    <a:fld id="{3071647B-2D1B-5641-B551-457B1B149F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CE6B-B644-946E-B957A331C892}"/>
                </c:ext>
              </c:extLst>
            </c:dLbl>
            <c:dLbl>
              <c:idx val="121"/>
              <c:tx>
                <c:rich>
                  <a:bodyPr/>
                  <a:lstStyle/>
                  <a:p>
                    <a:fld id="{65C8AF9C-2D5D-2B48-815B-05DC6432C9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CE6B-B644-946E-B957A331C892}"/>
                </c:ext>
              </c:extLst>
            </c:dLbl>
            <c:dLbl>
              <c:idx val="122"/>
              <c:tx>
                <c:rich>
                  <a:bodyPr/>
                  <a:lstStyle/>
                  <a:p>
                    <a:fld id="{7EFA9EE4-EF41-9F4A-A7F6-B741AE56FD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CE6B-B644-946E-B957A331C892}"/>
                </c:ext>
              </c:extLst>
            </c:dLbl>
            <c:dLbl>
              <c:idx val="123"/>
              <c:tx>
                <c:rich>
                  <a:bodyPr/>
                  <a:lstStyle/>
                  <a:p>
                    <a:fld id="{DF587B9F-96DA-5249-BFD3-DD7CFFBC36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CE6B-B644-946E-B957A331C892}"/>
                </c:ext>
              </c:extLst>
            </c:dLbl>
            <c:dLbl>
              <c:idx val="124"/>
              <c:tx>
                <c:rich>
                  <a:bodyPr/>
                  <a:lstStyle/>
                  <a:p>
                    <a:fld id="{D865365A-F8AF-764A-BD9E-D688537A09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CE6B-B644-946E-B957A331C892}"/>
                </c:ext>
              </c:extLst>
            </c:dLbl>
            <c:dLbl>
              <c:idx val="125"/>
              <c:tx>
                <c:rich>
                  <a:bodyPr/>
                  <a:lstStyle/>
                  <a:p>
                    <a:fld id="{ED4C3DBE-6BC5-F04F-AA68-AFEF022EFC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CE6B-B644-946E-B957A331C892}"/>
                </c:ext>
              </c:extLst>
            </c:dLbl>
            <c:dLbl>
              <c:idx val="126"/>
              <c:tx>
                <c:rich>
                  <a:bodyPr/>
                  <a:lstStyle/>
                  <a:p>
                    <a:fld id="{C03D1A41-F59C-944D-A5F9-CC5D14BD69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CE6B-B644-946E-B957A331C892}"/>
                </c:ext>
              </c:extLst>
            </c:dLbl>
            <c:dLbl>
              <c:idx val="127"/>
              <c:tx>
                <c:rich>
                  <a:bodyPr/>
                  <a:lstStyle/>
                  <a:p>
                    <a:fld id="{42AC051B-7181-2645-8F11-4ABA1805F6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CE6B-B644-946E-B957A331C892}"/>
                </c:ext>
              </c:extLst>
            </c:dLbl>
            <c:dLbl>
              <c:idx val="128"/>
              <c:tx>
                <c:rich>
                  <a:bodyPr/>
                  <a:lstStyle/>
                  <a:p>
                    <a:fld id="{B27E2030-02E3-324A-9EA2-FBF277E26D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CE6B-B644-946E-B957A331C892}"/>
                </c:ext>
              </c:extLst>
            </c:dLbl>
            <c:dLbl>
              <c:idx val="129"/>
              <c:tx>
                <c:rich>
                  <a:bodyPr/>
                  <a:lstStyle/>
                  <a:p>
                    <a:fld id="{F2CAD159-D916-C04B-9B8E-42935B6337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CE6B-B644-946E-B957A331C892}"/>
                </c:ext>
              </c:extLst>
            </c:dLbl>
            <c:dLbl>
              <c:idx val="130"/>
              <c:tx>
                <c:rich>
                  <a:bodyPr/>
                  <a:lstStyle/>
                  <a:p>
                    <a:fld id="{38802E1D-92A8-B14C-AE89-0AA4E10710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CE6B-B644-946E-B957A331C892}"/>
                </c:ext>
              </c:extLst>
            </c:dLbl>
            <c:dLbl>
              <c:idx val="131"/>
              <c:tx>
                <c:rich>
                  <a:bodyPr/>
                  <a:lstStyle/>
                  <a:p>
                    <a:fld id="{E95CC84B-9D06-4E45-8035-FB6A84EC23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CE6B-B644-946E-B957A331C892}"/>
                </c:ext>
              </c:extLst>
            </c:dLbl>
            <c:dLbl>
              <c:idx val="132"/>
              <c:tx>
                <c:rich>
                  <a:bodyPr/>
                  <a:lstStyle/>
                  <a:p>
                    <a:fld id="{EBC26CCA-098E-6A41-AE82-93BBD1113F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CE6B-B644-946E-B957A331C892}"/>
                </c:ext>
              </c:extLst>
            </c:dLbl>
            <c:dLbl>
              <c:idx val="133"/>
              <c:tx>
                <c:rich>
                  <a:bodyPr/>
                  <a:lstStyle/>
                  <a:p>
                    <a:fld id="{4AA9E013-A1C6-C242-819B-CE401D4ADF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CE6B-B644-946E-B957A331C892}"/>
                </c:ext>
              </c:extLst>
            </c:dLbl>
            <c:dLbl>
              <c:idx val="134"/>
              <c:tx>
                <c:rich>
                  <a:bodyPr/>
                  <a:lstStyle/>
                  <a:p>
                    <a:fld id="{7772153D-E927-FF4D-B0D2-138A349861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CE6B-B644-946E-B957A331C892}"/>
                </c:ext>
              </c:extLst>
            </c:dLbl>
            <c:dLbl>
              <c:idx val="135"/>
              <c:tx>
                <c:rich>
                  <a:bodyPr/>
                  <a:lstStyle/>
                  <a:p>
                    <a:fld id="{7D5D963C-08C8-A04D-BFD8-A35F411FA3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CE6B-B644-946E-B957A331C892}"/>
                </c:ext>
              </c:extLst>
            </c:dLbl>
            <c:dLbl>
              <c:idx val="136"/>
              <c:tx>
                <c:rich>
                  <a:bodyPr/>
                  <a:lstStyle/>
                  <a:p>
                    <a:fld id="{87CD3C8A-F25C-694E-9AE8-C8B8E164EB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CE6B-B644-946E-B957A331C892}"/>
                </c:ext>
              </c:extLst>
            </c:dLbl>
            <c:dLbl>
              <c:idx val="137"/>
              <c:tx>
                <c:rich>
                  <a:bodyPr/>
                  <a:lstStyle/>
                  <a:p>
                    <a:fld id="{ECDCAB9D-5248-2A4C-B7E8-DCCB77CB86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CE6B-B644-946E-B957A331C892}"/>
                </c:ext>
              </c:extLst>
            </c:dLbl>
            <c:dLbl>
              <c:idx val="138"/>
              <c:tx>
                <c:rich>
                  <a:bodyPr/>
                  <a:lstStyle/>
                  <a:p>
                    <a:fld id="{77D289E5-F7B9-1F4A-83D7-C7C0E2C4B3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CE6B-B644-946E-B957A331C892}"/>
                </c:ext>
              </c:extLst>
            </c:dLbl>
            <c:dLbl>
              <c:idx val="139"/>
              <c:tx>
                <c:rich>
                  <a:bodyPr/>
                  <a:lstStyle/>
                  <a:p>
                    <a:fld id="{9BA18A69-9A15-F644-9ACF-9016EEF36C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CE6B-B644-946E-B957A331C892}"/>
                </c:ext>
              </c:extLst>
            </c:dLbl>
            <c:dLbl>
              <c:idx val="140"/>
              <c:tx>
                <c:rich>
                  <a:bodyPr/>
                  <a:lstStyle/>
                  <a:p>
                    <a:fld id="{3F402EEA-D062-F645-A8F5-55A06367B1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CE6B-B644-946E-B957A331C892}"/>
                </c:ext>
              </c:extLst>
            </c:dLbl>
            <c:dLbl>
              <c:idx val="141"/>
              <c:tx>
                <c:rich>
                  <a:bodyPr/>
                  <a:lstStyle/>
                  <a:p>
                    <a:fld id="{BCD7EA16-06D8-DE4F-B830-BE1B242E39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CE6B-B644-946E-B957A331C892}"/>
                </c:ext>
              </c:extLst>
            </c:dLbl>
            <c:dLbl>
              <c:idx val="142"/>
              <c:tx>
                <c:rich>
                  <a:bodyPr/>
                  <a:lstStyle/>
                  <a:p>
                    <a:fld id="{F7510339-5FAA-DD40-90CB-27CC81DAB2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CE6B-B644-946E-B957A331C892}"/>
                </c:ext>
              </c:extLst>
            </c:dLbl>
            <c:dLbl>
              <c:idx val="143"/>
              <c:tx>
                <c:rich>
                  <a:bodyPr/>
                  <a:lstStyle/>
                  <a:p>
                    <a:fld id="{1F1D4948-0D08-CE43-98F5-909505F809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CE6B-B644-946E-B957A331C892}"/>
                </c:ext>
              </c:extLst>
            </c:dLbl>
            <c:dLbl>
              <c:idx val="144"/>
              <c:tx>
                <c:rich>
                  <a:bodyPr/>
                  <a:lstStyle/>
                  <a:p>
                    <a:fld id="{A25754FF-2BF7-584B-870B-032A9E641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CE6B-B644-946E-B957A331C892}"/>
                </c:ext>
              </c:extLst>
            </c:dLbl>
            <c:dLbl>
              <c:idx val="145"/>
              <c:tx>
                <c:rich>
                  <a:bodyPr/>
                  <a:lstStyle/>
                  <a:p>
                    <a:fld id="{99D9D84C-6997-6B42-9FAF-0E7BDB035E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CE6B-B644-946E-B957A331C892}"/>
                </c:ext>
              </c:extLst>
            </c:dLbl>
            <c:dLbl>
              <c:idx val="146"/>
              <c:tx>
                <c:rich>
                  <a:bodyPr/>
                  <a:lstStyle/>
                  <a:p>
                    <a:fld id="{A08A7CC9-3098-664A-8DC4-52BB1ABDDC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CE6B-B644-946E-B957A331C892}"/>
                </c:ext>
              </c:extLst>
            </c:dLbl>
            <c:dLbl>
              <c:idx val="147"/>
              <c:tx>
                <c:rich>
                  <a:bodyPr/>
                  <a:lstStyle/>
                  <a:p>
                    <a:fld id="{16FC88AB-97BE-F140-B4EB-0A085073B8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CE6B-B644-946E-B957A331C892}"/>
                </c:ext>
              </c:extLst>
            </c:dLbl>
            <c:dLbl>
              <c:idx val="148"/>
              <c:tx>
                <c:rich>
                  <a:bodyPr/>
                  <a:lstStyle/>
                  <a:p>
                    <a:fld id="{88E388A2-1B6B-294D-A9E8-F6BA5785D7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CE6B-B644-946E-B957A331C892}"/>
                </c:ext>
              </c:extLst>
            </c:dLbl>
            <c:dLbl>
              <c:idx val="149"/>
              <c:tx>
                <c:rich>
                  <a:bodyPr/>
                  <a:lstStyle/>
                  <a:p>
                    <a:fld id="{834A2A2B-C299-2749-B811-67E2494760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CE6B-B644-946E-B957A331C892}"/>
                </c:ext>
              </c:extLst>
            </c:dLbl>
            <c:dLbl>
              <c:idx val="150"/>
              <c:tx>
                <c:rich>
                  <a:bodyPr/>
                  <a:lstStyle/>
                  <a:p>
                    <a:fld id="{C0BC63EC-7D6C-CB4A-8F29-7F32D459D6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CE6B-B644-946E-B957A331C892}"/>
                </c:ext>
              </c:extLst>
            </c:dLbl>
            <c:dLbl>
              <c:idx val="151"/>
              <c:tx>
                <c:rich>
                  <a:bodyPr/>
                  <a:lstStyle/>
                  <a:p>
                    <a:fld id="{5FAA8655-FB0D-D945-A361-D5EEFFED0B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CE6B-B644-946E-B957A331C892}"/>
                </c:ext>
              </c:extLst>
            </c:dLbl>
            <c:dLbl>
              <c:idx val="152"/>
              <c:tx>
                <c:rich>
                  <a:bodyPr/>
                  <a:lstStyle/>
                  <a:p>
                    <a:fld id="{6D403E3C-F268-0243-ACF3-863B15EC40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CE6B-B644-946E-B957A331C892}"/>
                </c:ext>
              </c:extLst>
            </c:dLbl>
            <c:dLbl>
              <c:idx val="153"/>
              <c:tx>
                <c:rich>
                  <a:bodyPr/>
                  <a:lstStyle/>
                  <a:p>
                    <a:fld id="{057EFA26-6786-F743-90DC-D2D652320D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CE6B-B644-946E-B957A331C892}"/>
                </c:ext>
              </c:extLst>
            </c:dLbl>
            <c:dLbl>
              <c:idx val="154"/>
              <c:tx>
                <c:rich>
                  <a:bodyPr/>
                  <a:lstStyle/>
                  <a:p>
                    <a:fld id="{3823C047-E77C-B54C-8C38-EB9D2296D2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CE6B-B644-946E-B957A331C892}"/>
                </c:ext>
              </c:extLst>
            </c:dLbl>
            <c:dLbl>
              <c:idx val="155"/>
              <c:tx>
                <c:rich>
                  <a:bodyPr/>
                  <a:lstStyle/>
                  <a:p>
                    <a:fld id="{4C0B967E-A766-D546-B336-9B3BDACB75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CE6B-B644-946E-B957A331C892}"/>
                </c:ext>
              </c:extLst>
            </c:dLbl>
            <c:dLbl>
              <c:idx val="156"/>
              <c:tx>
                <c:rich>
                  <a:bodyPr/>
                  <a:lstStyle/>
                  <a:p>
                    <a:fld id="{E913E53B-F36D-B24F-8CF5-9EF24CBC72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CE6B-B644-946E-B957A331C892}"/>
                </c:ext>
              </c:extLst>
            </c:dLbl>
            <c:dLbl>
              <c:idx val="157"/>
              <c:tx>
                <c:rich>
                  <a:bodyPr/>
                  <a:lstStyle/>
                  <a:p>
                    <a:fld id="{836A75C3-07FA-944F-9069-6236E82E34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CE6B-B644-946E-B957A331C892}"/>
                </c:ext>
              </c:extLst>
            </c:dLbl>
            <c:dLbl>
              <c:idx val="158"/>
              <c:tx>
                <c:rich>
                  <a:bodyPr/>
                  <a:lstStyle/>
                  <a:p>
                    <a:fld id="{67D4AAA3-8F92-8D46-BE32-A96DBD98DD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CE6B-B644-946E-B957A331C892}"/>
                </c:ext>
              </c:extLst>
            </c:dLbl>
            <c:dLbl>
              <c:idx val="159"/>
              <c:tx>
                <c:rich>
                  <a:bodyPr/>
                  <a:lstStyle/>
                  <a:p>
                    <a:fld id="{84C837C1-2466-414D-9951-5BFEE48FD8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CE6B-B644-946E-B957A331C892}"/>
                </c:ext>
              </c:extLst>
            </c:dLbl>
            <c:dLbl>
              <c:idx val="160"/>
              <c:tx>
                <c:rich>
                  <a:bodyPr/>
                  <a:lstStyle/>
                  <a:p>
                    <a:fld id="{DD622D30-EDAE-8640-8EFF-15948B5FA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CE6B-B644-946E-B957A331C892}"/>
                </c:ext>
              </c:extLst>
            </c:dLbl>
            <c:dLbl>
              <c:idx val="161"/>
              <c:tx>
                <c:rich>
                  <a:bodyPr/>
                  <a:lstStyle/>
                  <a:p>
                    <a:fld id="{23E21AC9-DCB7-8D4B-81C4-7DC6427007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CE6B-B644-946E-B957A331C892}"/>
                </c:ext>
              </c:extLst>
            </c:dLbl>
            <c:dLbl>
              <c:idx val="162"/>
              <c:tx>
                <c:rich>
                  <a:bodyPr/>
                  <a:lstStyle/>
                  <a:p>
                    <a:fld id="{42ED6091-2F64-4C46-AFB7-EE47EDE46A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CE6B-B644-946E-B957A331C892}"/>
                </c:ext>
              </c:extLst>
            </c:dLbl>
            <c:dLbl>
              <c:idx val="163"/>
              <c:tx>
                <c:rich>
                  <a:bodyPr/>
                  <a:lstStyle/>
                  <a:p>
                    <a:fld id="{A4919C03-7B36-5243-8747-FFC8A16A12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CE6B-B644-946E-B957A331C892}"/>
                </c:ext>
              </c:extLst>
            </c:dLbl>
            <c:dLbl>
              <c:idx val="164"/>
              <c:tx>
                <c:rich>
                  <a:bodyPr/>
                  <a:lstStyle/>
                  <a:p>
                    <a:fld id="{FDED81BB-BF45-D74E-9F6B-54B36FB9EB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CE6B-B644-946E-B957A331C892}"/>
                </c:ext>
              </c:extLst>
            </c:dLbl>
            <c:dLbl>
              <c:idx val="165"/>
              <c:tx>
                <c:rich>
                  <a:bodyPr/>
                  <a:lstStyle/>
                  <a:p>
                    <a:fld id="{3C1B0903-C140-3D4E-AA0F-B14EDBCE5E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CE6B-B644-946E-B957A331C892}"/>
                </c:ext>
              </c:extLst>
            </c:dLbl>
            <c:dLbl>
              <c:idx val="166"/>
              <c:tx>
                <c:rich>
                  <a:bodyPr/>
                  <a:lstStyle/>
                  <a:p>
                    <a:fld id="{C8CC6CB7-9E2A-AA49-95C1-5719AB1859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CE6B-B644-946E-B957A331C892}"/>
                </c:ext>
              </c:extLst>
            </c:dLbl>
            <c:dLbl>
              <c:idx val="167"/>
              <c:tx>
                <c:rich>
                  <a:bodyPr/>
                  <a:lstStyle/>
                  <a:p>
                    <a:fld id="{8EBE5D52-817A-3444-815E-9B88AC2E0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CE6B-B644-946E-B957A331C892}"/>
                </c:ext>
              </c:extLst>
            </c:dLbl>
            <c:dLbl>
              <c:idx val="168"/>
              <c:tx>
                <c:rich>
                  <a:bodyPr/>
                  <a:lstStyle/>
                  <a:p>
                    <a:fld id="{73E10DF9-F51C-EF4E-807A-B5D24446EC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CE6B-B644-946E-B957A331C892}"/>
                </c:ext>
              </c:extLst>
            </c:dLbl>
            <c:dLbl>
              <c:idx val="169"/>
              <c:tx>
                <c:rich>
                  <a:bodyPr/>
                  <a:lstStyle/>
                  <a:p>
                    <a:fld id="{DEA18629-2BE1-7B45-AF00-FC91DEFEDE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CE6B-B644-946E-B957A331C892}"/>
                </c:ext>
              </c:extLst>
            </c:dLbl>
            <c:dLbl>
              <c:idx val="170"/>
              <c:tx>
                <c:rich>
                  <a:bodyPr/>
                  <a:lstStyle/>
                  <a:p>
                    <a:fld id="{E74CAAD1-3AA4-514E-ABBE-FCBDE2FE32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CE6B-B644-946E-B957A331C892}"/>
                </c:ext>
              </c:extLst>
            </c:dLbl>
            <c:dLbl>
              <c:idx val="171"/>
              <c:tx>
                <c:rich>
                  <a:bodyPr/>
                  <a:lstStyle/>
                  <a:p>
                    <a:fld id="{5B0ADCDD-C624-8748-94F3-47B8112467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CE6B-B644-946E-B957A331C892}"/>
                </c:ext>
              </c:extLst>
            </c:dLbl>
            <c:dLbl>
              <c:idx val="172"/>
              <c:tx>
                <c:rich>
                  <a:bodyPr/>
                  <a:lstStyle/>
                  <a:p>
                    <a:fld id="{4136554C-CF3A-4446-9775-D73394805B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CE6B-B644-946E-B957A331C892}"/>
                </c:ext>
              </c:extLst>
            </c:dLbl>
            <c:dLbl>
              <c:idx val="173"/>
              <c:tx>
                <c:rich>
                  <a:bodyPr/>
                  <a:lstStyle/>
                  <a:p>
                    <a:fld id="{06BBB39F-D041-7942-A162-E85F1B2E49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CE6B-B644-946E-B957A331C892}"/>
                </c:ext>
              </c:extLst>
            </c:dLbl>
            <c:dLbl>
              <c:idx val="174"/>
              <c:tx>
                <c:rich>
                  <a:bodyPr/>
                  <a:lstStyle/>
                  <a:p>
                    <a:fld id="{D54C3205-7682-694E-9F14-E043131FEC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CE6B-B644-946E-B957A331C892}"/>
                </c:ext>
              </c:extLst>
            </c:dLbl>
            <c:dLbl>
              <c:idx val="175"/>
              <c:tx>
                <c:rich>
                  <a:bodyPr/>
                  <a:lstStyle/>
                  <a:p>
                    <a:fld id="{06858B2A-6B8A-0346-A91D-5A45D5063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CE6B-B644-946E-B957A331C892}"/>
                </c:ext>
              </c:extLst>
            </c:dLbl>
            <c:dLbl>
              <c:idx val="176"/>
              <c:tx>
                <c:rich>
                  <a:bodyPr/>
                  <a:lstStyle/>
                  <a:p>
                    <a:fld id="{7513F78F-F5AF-5A4C-9321-E7367793B6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CE6B-B644-946E-B957A331C892}"/>
                </c:ext>
              </c:extLst>
            </c:dLbl>
            <c:dLbl>
              <c:idx val="177"/>
              <c:tx>
                <c:rich>
                  <a:bodyPr/>
                  <a:lstStyle/>
                  <a:p>
                    <a:fld id="{69547273-E1C7-5743-AEA2-A23D6A24CF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CE6B-B644-946E-B957A331C892}"/>
                </c:ext>
              </c:extLst>
            </c:dLbl>
            <c:dLbl>
              <c:idx val="178"/>
              <c:tx>
                <c:rich>
                  <a:bodyPr/>
                  <a:lstStyle/>
                  <a:p>
                    <a:fld id="{AF84626A-DD12-244F-B8B7-B0E017653E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CE6B-B644-946E-B957A331C892}"/>
                </c:ext>
              </c:extLst>
            </c:dLbl>
            <c:dLbl>
              <c:idx val="179"/>
              <c:tx>
                <c:rich>
                  <a:bodyPr/>
                  <a:lstStyle/>
                  <a:p>
                    <a:fld id="{3D9B9504-45E0-0442-9291-CB286CDD81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CE6B-B644-946E-B957A331C892}"/>
                </c:ext>
              </c:extLst>
            </c:dLbl>
            <c:dLbl>
              <c:idx val="180"/>
              <c:tx>
                <c:rich>
                  <a:bodyPr/>
                  <a:lstStyle/>
                  <a:p>
                    <a:fld id="{EC1EBDFF-6F24-784B-8683-A206571C29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CE6B-B644-946E-B957A331C892}"/>
                </c:ext>
              </c:extLst>
            </c:dLbl>
            <c:dLbl>
              <c:idx val="181"/>
              <c:tx>
                <c:rich>
                  <a:bodyPr/>
                  <a:lstStyle/>
                  <a:p>
                    <a:fld id="{19B7EF66-B8F8-4B43-AF2D-0FD8FA681C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CE6B-B644-946E-B957A331C892}"/>
                </c:ext>
              </c:extLst>
            </c:dLbl>
            <c:dLbl>
              <c:idx val="182"/>
              <c:tx>
                <c:rich>
                  <a:bodyPr/>
                  <a:lstStyle/>
                  <a:p>
                    <a:fld id="{703B62AD-BE9F-134F-B683-CF31922D71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CE6B-B644-946E-B957A331C892}"/>
                </c:ext>
              </c:extLst>
            </c:dLbl>
            <c:dLbl>
              <c:idx val="183"/>
              <c:tx>
                <c:rich>
                  <a:bodyPr/>
                  <a:lstStyle/>
                  <a:p>
                    <a:fld id="{7AF8944A-EB9A-5C48-B992-14611CE64E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CE6B-B644-946E-B957A331C892}"/>
                </c:ext>
              </c:extLst>
            </c:dLbl>
            <c:dLbl>
              <c:idx val="184"/>
              <c:tx>
                <c:rich>
                  <a:bodyPr/>
                  <a:lstStyle/>
                  <a:p>
                    <a:fld id="{D509595D-F1C5-624A-832A-9CD82B2977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CE6B-B644-946E-B957A331C892}"/>
                </c:ext>
              </c:extLst>
            </c:dLbl>
            <c:dLbl>
              <c:idx val="185"/>
              <c:tx>
                <c:rich>
                  <a:bodyPr/>
                  <a:lstStyle/>
                  <a:p>
                    <a:fld id="{0153B0C1-FE3A-3F4C-8E36-F99393D21B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CE6B-B644-946E-B957A331C892}"/>
                </c:ext>
              </c:extLst>
            </c:dLbl>
            <c:dLbl>
              <c:idx val="186"/>
              <c:tx>
                <c:rich>
                  <a:bodyPr/>
                  <a:lstStyle/>
                  <a:p>
                    <a:fld id="{CC377689-F830-DC47-9535-094B46F9E4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CE6B-B644-946E-B957A331C892}"/>
                </c:ext>
              </c:extLst>
            </c:dLbl>
            <c:dLbl>
              <c:idx val="187"/>
              <c:tx>
                <c:rich>
                  <a:bodyPr/>
                  <a:lstStyle/>
                  <a:p>
                    <a:fld id="{A35336DC-1C40-9B46-ACC6-C915FF5C8E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CE6B-B644-946E-B957A331C892}"/>
                </c:ext>
              </c:extLst>
            </c:dLbl>
            <c:dLbl>
              <c:idx val="188"/>
              <c:tx>
                <c:rich>
                  <a:bodyPr/>
                  <a:lstStyle/>
                  <a:p>
                    <a:fld id="{02F6BB91-AFBA-2348-BEA8-54AAD23998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CE6B-B644-946E-B957A331C892}"/>
                </c:ext>
              </c:extLst>
            </c:dLbl>
            <c:dLbl>
              <c:idx val="189"/>
              <c:tx>
                <c:rich>
                  <a:bodyPr/>
                  <a:lstStyle/>
                  <a:p>
                    <a:fld id="{38C82DFF-A3BC-DD40-85A4-34347C7047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CE6B-B644-946E-B957A331C892}"/>
                </c:ext>
              </c:extLst>
            </c:dLbl>
            <c:dLbl>
              <c:idx val="190"/>
              <c:tx>
                <c:rich>
                  <a:bodyPr/>
                  <a:lstStyle/>
                  <a:p>
                    <a:fld id="{F8E75904-D473-A146-9A34-210C7A0150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CE6B-B644-946E-B957A331C892}"/>
                </c:ext>
              </c:extLst>
            </c:dLbl>
            <c:dLbl>
              <c:idx val="191"/>
              <c:tx>
                <c:rich>
                  <a:bodyPr/>
                  <a:lstStyle/>
                  <a:p>
                    <a:fld id="{4A8A9F32-3CBD-3249-9CA9-0FB68CBB3D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CE6B-B644-946E-B957A331C892}"/>
                </c:ext>
              </c:extLst>
            </c:dLbl>
            <c:dLbl>
              <c:idx val="192"/>
              <c:tx>
                <c:rich>
                  <a:bodyPr/>
                  <a:lstStyle/>
                  <a:p>
                    <a:fld id="{CA95B952-2B43-7A42-B072-F634C0A358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CE6B-B644-946E-B957A331C892}"/>
                </c:ext>
              </c:extLst>
            </c:dLbl>
            <c:dLbl>
              <c:idx val="193"/>
              <c:tx>
                <c:rich>
                  <a:bodyPr/>
                  <a:lstStyle/>
                  <a:p>
                    <a:fld id="{8EA913FB-7DAC-8C4D-9D6A-D884950F88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CE6B-B644-946E-B957A331C89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SPSS!$AB$6:$AB$199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SPSS!$AC$6:$AC$199</c15:f>
                <c15:dlblRangeCache>
                  <c:ptCount val="194"/>
                </c15:dlblRangeCache>
              </c15:datalabelsRange>
            </c:ext>
            <c:ext xmlns:c16="http://schemas.microsoft.com/office/drawing/2014/chart" uri="{C3380CC4-5D6E-409C-BE32-E72D297353CC}">
              <c16:uniqueId val="{0000010E-CE6B-B644-946E-B957A331C892}"/>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CE6B-B644-946E-B957A331C892}"/>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SPSS!$F$92</c:f>
              <c:numCache>
                <c:formatCode>General</c:formatCode>
                <c:ptCount val="1"/>
                <c:pt idx="0">
                  <c:v>0</c:v>
                </c:pt>
              </c:numCache>
            </c:numRef>
          </c:xVal>
          <c:yVal>
            <c:numRef>
              <c:f>SPSS!$G$92</c:f>
              <c:numCache>
                <c:formatCode>General</c:formatCode>
                <c:ptCount val="1"/>
                <c:pt idx="0">
                  <c:v>#N/A</c:v>
                </c:pt>
              </c:numCache>
            </c:numRef>
          </c:yVal>
          <c:smooth val="0"/>
          <c:extLst>
            <c:ext xmlns:c15="http://schemas.microsoft.com/office/drawing/2012/chart" uri="{02D57815-91ED-43cb-92C2-25804820EDAC}">
              <c15:datalabelsRange>
                <c15:f>SPSS!$J$92</c15:f>
                <c15:dlblRangeCache>
                  <c:ptCount val="1"/>
                  <c:pt idx="0">
                    <c:v>HYPE!</c:v>
                  </c:pt>
                </c15:dlblRangeCache>
              </c15:datalabelsRange>
            </c:ext>
            <c:ext xmlns:c16="http://schemas.microsoft.com/office/drawing/2014/chart" uri="{C3380CC4-5D6E-409C-BE32-E72D297353CC}">
              <c16:uniqueId val="{00000110-CE6B-B644-946E-B957A331C892}"/>
            </c:ext>
          </c:extLst>
        </c:ser>
        <c:ser>
          <c:idx val="17"/>
          <c:order val="19"/>
          <c:tx>
            <c:strRef>
              <c:f>SPSS!$J$76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CBE01A7E-98B0-334B-8852-41BEA7325D01}"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CE6B-B644-946E-B957A331C892}"/>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SPSS!$K$77</c:f>
              <c:numCache>
                <c:formatCode>General</c:formatCode>
                <c:ptCount val="1"/>
                <c:pt idx="0">
                  <c:v>0</c:v>
                </c:pt>
              </c:numCache>
            </c:numRef>
          </c:xVal>
          <c:yVal>
            <c:numRef>
              <c:f>SPSS!$L$77</c:f>
              <c:numCache>
                <c:formatCode>General</c:formatCode>
                <c:ptCount val="1"/>
                <c:pt idx="0">
                  <c:v>0.09</c:v>
                </c:pt>
              </c:numCache>
            </c:numRef>
          </c:yVal>
          <c:smooth val="0"/>
          <c:extLst>
            <c:ext xmlns:c15="http://schemas.microsoft.com/office/drawing/2012/chart" uri="{02D57815-91ED-43cb-92C2-25804820EDAC}">
              <c15:datalabelsRange>
                <c15:f>SPSS!$M$77</c15:f>
                <c15:dlblRangeCache>
                  <c:ptCount val="1"/>
                  <c:pt idx="0">
                    <c:v>μCDC (μ0)</c:v>
                  </c:pt>
                </c15:dlblRangeCache>
              </c15:datalabelsRange>
            </c:ext>
            <c:ext xmlns:c16="http://schemas.microsoft.com/office/drawing/2014/chart" uri="{C3380CC4-5D6E-409C-BE32-E72D297353CC}">
              <c16:uniqueId val="{00000112-CE6B-B644-946E-B957A331C892}"/>
            </c:ext>
          </c:extLst>
        </c:ser>
        <c:ser>
          <c:idx val="20"/>
          <c:order val="20"/>
          <c:tx>
            <c:strRef>
              <c:f>SPSS!$K$114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0.14514715664123617"/>
                  <c:y val="-7.2727170368769023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CE6B-B644-946E-B957A331C892}"/>
                </c:ext>
              </c:extLst>
            </c:dLbl>
            <c:dLbl>
              <c:idx val="1"/>
              <c:layout>
                <c:manualLayout>
                  <c:x val="-6.3169233503618987E-3"/>
                  <c:y val="-6.986727377542380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CE6B-B644-946E-B957A331C892}"/>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SPSS!$M$121:$M$122</c:f>
              <c:numCache>
                <c:formatCode>0.00</c:formatCode>
                <c:ptCount val="2"/>
                <c:pt idx="0">
                  <c:v>0</c:v>
                </c:pt>
                <c:pt idx="1">
                  <c:v>0</c:v>
                </c:pt>
              </c:numCache>
            </c:numRef>
          </c:xVal>
          <c:yVal>
            <c:numRef>
              <c:f>SPSS!$N$121:$N$122</c:f>
              <c:numCache>
                <c:formatCode>General</c:formatCode>
                <c:ptCount val="2"/>
                <c:pt idx="0">
                  <c:v>#N/A</c:v>
                </c:pt>
                <c:pt idx="1">
                  <c:v>#N/A</c:v>
                </c:pt>
              </c:numCache>
            </c:numRef>
          </c:yVal>
          <c:smooth val="0"/>
          <c:extLst>
            <c:ext xmlns:c15="http://schemas.microsoft.com/office/drawing/2012/chart" uri="{02D57815-91ED-43cb-92C2-25804820EDAC}">
              <c15:datalabelsRange>
                <c15:f>SPSS!$O$121:$O$122</c15:f>
                <c15:dlblRangeCache>
                  <c:ptCount val="2"/>
                </c15:dlblRangeCache>
              </c15:datalabelsRange>
            </c:ext>
            <c:ext xmlns:c16="http://schemas.microsoft.com/office/drawing/2014/chart" uri="{C3380CC4-5D6E-409C-BE32-E72D297353CC}">
              <c16:uniqueId val="{00000115-CE6B-B644-946E-B957A331C892}"/>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'#_SPSS'!$H$77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CC83E654-80A5-A744-B5B2-69FE7B30B8D0}"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A0DF-814B-970B-E264D0DA783A}"/>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'#_SPSS'!$F$83</c:f>
              <c:numCache>
                <c:formatCode>General</c:formatCode>
                <c:ptCount val="1"/>
                <c:pt idx="0">
                  <c:v>-3.5</c:v>
                </c:pt>
              </c:numCache>
            </c:numRef>
          </c:xVal>
          <c:yVal>
            <c:numRef>
              <c:f>'#_SPSS'!$G$83</c:f>
              <c:numCache>
                <c:formatCode>General</c:formatCode>
                <c:ptCount val="1"/>
                <c:pt idx="0">
                  <c:v>0.49</c:v>
                </c:pt>
              </c:numCache>
            </c:numRef>
          </c:yVal>
          <c:smooth val="0"/>
          <c:extLst>
            <c:ext xmlns:c15="http://schemas.microsoft.com/office/drawing/2012/chart" uri="{02D57815-91ED-43cb-92C2-25804820EDAC}">
              <c15:datalabelsRange>
                <c15:f>'#_SPSS'!$H$83</c15:f>
                <c15:dlblRangeCache>
                  <c:ptCount val="1"/>
                </c15:dlblRangeCache>
              </c15:datalabelsRange>
            </c:ext>
            <c:ext xmlns:c16="http://schemas.microsoft.com/office/drawing/2014/chart" uri="{C3380CC4-5D6E-409C-BE32-E72D297353CC}">
              <c16:uniqueId val="{00000001-A0DF-814B-970B-E264D0DA783A}"/>
            </c:ext>
          </c:extLst>
        </c:ser>
        <c:ser>
          <c:idx val="14"/>
          <c:order val="1"/>
          <c:tx>
            <c:v>equationRIGHT</c:v>
          </c:tx>
          <c:marker>
            <c:symbol val="none"/>
          </c:marker>
          <c:dLbls>
            <c:dLbl>
              <c:idx val="0"/>
              <c:tx>
                <c:rich>
                  <a:bodyPr/>
                  <a:lstStyle/>
                  <a:p>
                    <a:fld id="{F90D5C72-6378-DF41-85A4-6A681032D9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0DF-814B-970B-E264D0DA783A}"/>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'#_SPSS'!$J$83</c:f>
              <c:numCache>
                <c:formatCode>General</c:formatCode>
                <c:ptCount val="1"/>
                <c:pt idx="0">
                  <c:v>3.5</c:v>
                </c:pt>
              </c:numCache>
            </c:numRef>
          </c:xVal>
          <c:yVal>
            <c:numRef>
              <c:f>'#_SPSS'!$K$83</c:f>
              <c:numCache>
                <c:formatCode>General</c:formatCode>
                <c:ptCount val="1"/>
                <c:pt idx="0">
                  <c:v>0.49</c:v>
                </c:pt>
              </c:numCache>
            </c:numRef>
          </c:yVal>
          <c:smooth val="0"/>
          <c:extLst>
            <c:ext xmlns:c15="http://schemas.microsoft.com/office/drawing/2012/chart" uri="{02D57815-91ED-43cb-92C2-25804820EDAC}">
              <c15:datalabelsRange>
                <c15:f>'#_SPSS'!$L$83</c15:f>
                <c15:dlblRangeCache>
                  <c:ptCount val="1"/>
                </c15:dlblRangeCache>
              </c15:datalabelsRange>
            </c:ext>
            <c:ext xmlns:c16="http://schemas.microsoft.com/office/drawing/2014/chart" uri="{C3380CC4-5D6E-409C-BE32-E72D297353CC}">
              <c16:uniqueId val="{00000003-A0DF-814B-970B-E264D0DA783A}"/>
            </c:ext>
          </c:extLst>
        </c:ser>
        <c:ser>
          <c:idx val="0"/>
          <c:order val="2"/>
          <c:tx>
            <c:strRef>
              <c:f>'#_SPSS'!$U$51</c:f>
              <c:strCache>
                <c:ptCount val="1"/>
                <c:pt idx="0">
                  <c:v>Z or T</c:v>
                </c:pt>
              </c:strCache>
            </c:strRef>
          </c:tx>
          <c:spPr>
            <a:ln w="19050" cap="rnd">
              <a:solidFill>
                <a:srgbClr val="00B0F0"/>
              </a:solidFill>
              <a:round/>
            </a:ln>
            <a:effectLst/>
          </c:spPr>
          <c:marker>
            <c:symbol val="none"/>
          </c:marker>
          <c:xVal>
            <c:numRef>
              <c:f>'#_SPSS'!$T$52:$T$196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'#_SPSS'!$U$52:$U$196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A0DF-814B-970B-E264D0DA783A}"/>
            </c:ext>
          </c:extLst>
        </c:ser>
        <c:ser>
          <c:idx val="1"/>
          <c:order val="3"/>
          <c:tx>
            <c:strRef>
              <c:f>'#_SPSS'!$V$51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'#_SPSS'!$T$52:$T$196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'#_SPSS'!$V$52:$V$196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A0DF-814B-970B-E264D0DA783A}"/>
            </c:ext>
          </c:extLst>
        </c:ser>
        <c:ser>
          <c:idx val="19"/>
          <c:order val="4"/>
          <c:tx>
            <c:strRef>
              <c:f>'#_SPSS'!$W$51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'#_SPSS'!$T$52:$T$196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'#_SPSS'!$W$52:$W$196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A0DF-814B-970B-E264D0DA783A}"/>
            </c:ext>
          </c:extLst>
        </c:ser>
        <c:ser>
          <c:idx val="2"/>
          <c:order val="5"/>
          <c:tx>
            <c:strRef>
              <c:f>'#_SPSS'!$X$51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'#_SPSS'!$T$52:$T$196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'#_SPSS'!$X$52:$X$196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A0DF-814B-970B-E264D0DA783A}"/>
            </c:ext>
          </c:extLst>
        </c:ser>
        <c:ser>
          <c:idx val="3"/>
          <c:order val="6"/>
          <c:tx>
            <c:strRef>
              <c:f>'#_SPSS'!$I$115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'#_SPSS'!$F$117:$F$123</c:f>
              <c:numCache>
                <c:formatCode>General</c:formatCode>
                <c:ptCount val="7"/>
                <c:pt idx="0">
                  <c:v>-3</c:v>
                </c:pt>
                <c:pt idx="1">
                  <c:v>-2</c:v>
                </c:pt>
                <c:pt idx="2">
                  <c:v>-1</c:v>
                </c:pt>
                <c:pt idx="3">
                  <c:v>0</c:v>
                </c:pt>
                <c:pt idx="4">
                  <c:v>1</c:v>
                </c:pt>
                <c:pt idx="5">
                  <c:v>2</c:v>
                </c:pt>
                <c:pt idx="6">
                  <c:v>3</c:v>
                </c:pt>
              </c:numCache>
            </c:numRef>
          </c:xVal>
          <c:yVal>
            <c:numRef>
              <c:f>'#_SPSS'!$I$117:$I$123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A0DF-814B-970B-E264D0DA783A}"/>
            </c:ext>
          </c:extLst>
        </c:ser>
        <c:ser>
          <c:idx val="10"/>
          <c:order val="7"/>
          <c:tx>
            <c:strRef>
              <c:f>'#_SPSS'!$F$115</c:f>
              <c:strCache>
                <c:ptCount val="1"/>
                <c:pt idx="0">
                  <c:v>stdev</c:v>
                </c:pt>
              </c:strCache>
            </c:strRef>
          </c:tx>
          <c:spPr>
            <a:ln w="12700" cap="rnd">
              <a:noFill/>
              <a:round/>
            </a:ln>
            <a:effectLst/>
          </c:spPr>
          <c:marker>
            <c:symbol val="none"/>
          </c:marker>
          <c:dLbls>
            <c:dLbl>
              <c:idx val="0"/>
              <c:tx>
                <c:rich>
                  <a:bodyPr/>
                  <a:lstStyle/>
                  <a:p>
                    <a:fld id="{865D0D56-D6D3-2E41-BC3C-02E51616C5D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DF-814B-970B-E264D0DA783A}"/>
                </c:ext>
              </c:extLst>
            </c:dLbl>
            <c:dLbl>
              <c:idx val="1"/>
              <c:tx>
                <c:rich>
                  <a:bodyPr/>
                  <a:lstStyle/>
                  <a:p>
                    <a:fld id="{189E98C7-F307-3041-A6BA-62DA0F807CD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DF-814B-970B-E264D0DA783A}"/>
                </c:ext>
              </c:extLst>
            </c:dLbl>
            <c:dLbl>
              <c:idx val="2"/>
              <c:tx>
                <c:rich>
                  <a:bodyPr/>
                  <a:lstStyle/>
                  <a:p>
                    <a:fld id="{C5F7D9B5-06E3-534C-8FE0-03E673AD0D8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0DF-814B-970B-E264D0DA783A}"/>
                </c:ext>
              </c:extLst>
            </c:dLbl>
            <c:dLbl>
              <c:idx val="3"/>
              <c:tx>
                <c:rich>
                  <a:bodyPr/>
                  <a:lstStyle/>
                  <a:p>
                    <a:fld id="{57C8CEC8-9650-A84C-9F5E-BD16C504A87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0DF-814B-970B-E264D0DA783A}"/>
                </c:ext>
              </c:extLst>
            </c:dLbl>
            <c:dLbl>
              <c:idx val="4"/>
              <c:tx>
                <c:rich>
                  <a:bodyPr/>
                  <a:lstStyle/>
                  <a:p>
                    <a:fld id="{4AD4D6C4-E8AC-994E-92C1-6E1E3BEA2F8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0DF-814B-970B-E264D0DA783A}"/>
                </c:ext>
              </c:extLst>
            </c:dLbl>
            <c:dLbl>
              <c:idx val="5"/>
              <c:tx>
                <c:rich>
                  <a:bodyPr/>
                  <a:lstStyle/>
                  <a:p>
                    <a:fld id="{F8647877-3B07-6047-B604-0870024E41E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0DF-814B-970B-E264D0DA783A}"/>
                </c:ext>
              </c:extLst>
            </c:dLbl>
            <c:dLbl>
              <c:idx val="6"/>
              <c:tx>
                <c:rich>
                  <a:bodyPr/>
                  <a:lstStyle/>
                  <a:p>
                    <a:fld id="{B2D9EB40-123E-EA40-91C3-CC5B1857964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0DF-814B-970B-E264D0DA783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'#_SPSS'!$F$117:$F$123</c:f>
              <c:numCache>
                <c:formatCode>General</c:formatCode>
                <c:ptCount val="7"/>
                <c:pt idx="0">
                  <c:v>-3</c:v>
                </c:pt>
                <c:pt idx="1">
                  <c:v>-2</c:v>
                </c:pt>
                <c:pt idx="2">
                  <c:v>-1</c:v>
                </c:pt>
                <c:pt idx="3">
                  <c:v>0</c:v>
                </c:pt>
                <c:pt idx="4">
                  <c:v>1</c:v>
                </c:pt>
                <c:pt idx="5">
                  <c:v>2</c:v>
                </c:pt>
                <c:pt idx="6">
                  <c:v>3</c:v>
                </c:pt>
              </c:numCache>
            </c:numRef>
          </c:xVal>
          <c:yVal>
            <c:numRef>
              <c:f>'#_SPSS'!$G$117:$G$123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'#_SPSS'!$H$117:$H$123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A0DF-814B-970B-E264D0DA783A}"/>
            </c:ext>
          </c:extLst>
        </c:ser>
        <c:ser>
          <c:idx val="9"/>
          <c:order val="8"/>
          <c:tx>
            <c:strRef>
              <c:f>'#_SPSS'!$H$126</c:f>
              <c:strCache>
                <c:ptCount val="1"/>
                <c:pt idx="0">
                  <c:v>emp rule labels</c:v>
                </c:pt>
              </c:strCache>
            </c:strRef>
          </c:tx>
          <c:spPr>
            <a:ln>
              <a:noFill/>
            </a:ln>
          </c:spPr>
          <c:marker>
            <c:symbol val="none"/>
          </c:marker>
          <c:dLbls>
            <c:dLbl>
              <c:idx val="0"/>
              <c:tx>
                <c:rich>
                  <a:bodyPr/>
                  <a:lstStyle/>
                  <a:p>
                    <a:fld id="{74366CB4-CEC1-F442-AC80-01A05DF59C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0DF-814B-970B-E264D0DA783A}"/>
                </c:ext>
              </c:extLst>
            </c:dLbl>
            <c:dLbl>
              <c:idx val="1"/>
              <c:tx>
                <c:rich>
                  <a:bodyPr/>
                  <a:lstStyle/>
                  <a:p>
                    <a:fld id="{59A69945-A313-BC4D-844B-AEF90811A0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0DF-814B-970B-E264D0DA783A}"/>
                </c:ext>
              </c:extLst>
            </c:dLbl>
            <c:dLbl>
              <c:idx val="2"/>
              <c:tx>
                <c:rich>
                  <a:bodyPr/>
                  <a:lstStyle/>
                  <a:p>
                    <a:fld id="{BAD5AD7E-CBF2-934B-823A-E7D289291A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0DF-814B-970B-E264D0DA783A}"/>
                </c:ext>
              </c:extLst>
            </c:dLbl>
            <c:dLbl>
              <c:idx val="3"/>
              <c:tx>
                <c:rich>
                  <a:bodyPr/>
                  <a:lstStyle/>
                  <a:p>
                    <a:fld id="{847002CB-18FC-8E4C-A723-178DA572DB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0DF-814B-970B-E264D0DA783A}"/>
                </c:ext>
              </c:extLst>
            </c:dLbl>
            <c:dLbl>
              <c:idx val="4"/>
              <c:tx>
                <c:rich>
                  <a:bodyPr/>
                  <a:lstStyle/>
                  <a:p>
                    <a:fld id="{B61827C9-83FF-3642-9AE8-498F63D145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0DF-814B-970B-E264D0DA783A}"/>
                </c:ext>
              </c:extLst>
            </c:dLbl>
            <c:dLbl>
              <c:idx val="5"/>
              <c:tx>
                <c:rich>
                  <a:bodyPr/>
                  <a:lstStyle/>
                  <a:p>
                    <a:fld id="{46D15DBB-4D84-7648-BC99-1E49F88DBD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0DF-814B-970B-E264D0DA783A}"/>
                </c:ext>
              </c:extLst>
            </c:dLbl>
            <c:dLbl>
              <c:idx val="6"/>
              <c:tx>
                <c:rich>
                  <a:bodyPr/>
                  <a:lstStyle/>
                  <a:p>
                    <a:fld id="{9D8EC9DA-0C4F-0F42-B7ED-A9F9700711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0DF-814B-970B-E264D0DA783A}"/>
                </c:ext>
              </c:extLst>
            </c:dLbl>
            <c:dLbl>
              <c:idx val="7"/>
              <c:tx>
                <c:rich>
                  <a:bodyPr/>
                  <a:lstStyle/>
                  <a:p>
                    <a:fld id="{70248440-9D92-0849-B2E3-39ACAD42E2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0DF-814B-970B-E264D0DA783A}"/>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'#_SPSS'!$F$127:$F$134</c:f>
              <c:numCache>
                <c:formatCode>General</c:formatCode>
                <c:ptCount val="8"/>
                <c:pt idx="0">
                  <c:v>-3.5</c:v>
                </c:pt>
                <c:pt idx="1">
                  <c:v>-2.5</c:v>
                </c:pt>
                <c:pt idx="2">
                  <c:v>-1.5</c:v>
                </c:pt>
                <c:pt idx="3">
                  <c:v>-0.5</c:v>
                </c:pt>
                <c:pt idx="4">
                  <c:v>0.5</c:v>
                </c:pt>
                <c:pt idx="5">
                  <c:v>1.5</c:v>
                </c:pt>
                <c:pt idx="6">
                  <c:v>2.5</c:v>
                </c:pt>
                <c:pt idx="7">
                  <c:v>3.5</c:v>
                </c:pt>
              </c:numCache>
            </c:numRef>
          </c:xVal>
          <c:yVal>
            <c:numRef>
              <c:f>'#_SPSS'!$G$127:$G$134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'#_SPSS'!$H$127:$H$134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A0DF-814B-970B-E264D0DA783A}"/>
            </c:ext>
          </c:extLst>
        </c:ser>
        <c:ser>
          <c:idx val="8"/>
          <c:order val="9"/>
          <c:tx>
            <c:strRef>
              <c:f>'#_SPSS'!$F$137</c:f>
              <c:strCache>
                <c:ptCount val="1"/>
                <c:pt idx="0">
                  <c:v>cumm prob</c:v>
                </c:pt>
              </c:strCache>
            </c:strRef>
          </c:tx>
          <c:spPr>
            <a:ln w="19050" cap="rnd">
              <a:noFill/>
              <a:round/>
            </a:ln>
            <a:effectLst/>
          </c:spPr>
          <c:marker>
            <c:symbol val="none"/>
          </c:marker>
          <c:dLbls>
            <c:dLbl>
              <c:idx val="0"/>
              <c:tx>
                <c:rich>
                  <a:bodyPr/>
                  <a:lstStyle/>
                  <a:p>
                    <a:fld id="{2BE8FCBB-E8EA-EB41-9F6A-7BBE506C74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0DF-814B-970B-E264D0DA783A}"/>
                </c:ext>
              </c:extLst>
            </c:dLbl>
            <c:dLbl>
              <c:idx val="1"/>
              <c:tx>
                <c:rich>
                  <a:bodyPr/>
                  <a:lstStyle/>
                  <a:p>
                    <a:fld id="{D3760474-A876-9F42-853E-91335AE3A8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0DF-814B-970B-E264D0DA783A}"/>
                </c:ext>
              </c:extLst>
            </c:dLbl>
            <c:dLbl>
              <c:idx val="2"/>
              <c:tx>
                <c:rich>
                  <a:bodyPr/>
                  <a:lstStyle/>
                  <a:p>
                    <a:fld id="{EF68B342-F754-D148-90B2-C5ADC6D545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0DF-814B-970B-E264D0DA783A}"/>
                </c:ext>
              </c:extLst>
            </c:dLbl>
            <c:dLbl>
              <c:idx val="3"/>
              <c:tx>
                <c:rich>
                  <a:bodyPr/>
                  <a:lstStyle/>
                  <a:p>
                    <a:fld id="{4C6747C0-99FA-E549-B36E-4D909586CC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0DF-814B-970B-E264D0DA783A}"/>
                </c:ext>
              </c:extLst>
            </c:dLbl>
            <c:dLbl>
              <c:idx val="4"/>
              <c:tx>
                <c:rich>
                  <a:bodyPr/>
                  <a:lstStyle/>
                  <a:p>
                    <a:fld id="{21A1537F-8EB0-7046-9685-A3B5A97BE1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0DF-814B-970B-E264D0DA783A}"/>
                </c:ext>
              </c:extLst>
            </c:dLbl>
            <c:dLbl>
              <c:idx val="5"/>
              <c:tx>
                <c:rich>
                  <a:bodyPr/>
                  <a:lstStyle/>
                  <a:p>
                    <a:fld id="{386EE712-7C20-3E42-9CB8-32730F8462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0DF-814B-970B-E264D0DA783A}"/>
                </c:ext>
              </c:extLst>
            </c:dLbl>
            <c:dLbl>
              <c:idx val="6"/>
              <c:tx>
                <c:rich>
                  <a:bodyPr/>
                  <a:lstStyle/>
                  <a:p>
                    <a:fld id="{D794AE65-8F84-9042-85A7-9363EF4AF7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0DF-814B-970B-E264D0DA783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'#_SPSS'!$F$138:$F$144</c:f>
              <c:numCache>
                <c:formatCode>General</c:formatCode>
                <c:ptCount val="7"/>
                <c:pt idx="0">
                  <c:v>-3</c:v>
                </c:pt>
                <c:pt idx="1">
                  <c:v>-2</c:v>
                </c:pt>
                <c:pt idx="2">
                  <c:v>-1</c:v>
                </c:pt>
                <c:pt idx="3">
                  <c:v>0</c:v>
                </c:pt>
                <c:pt idx="4">
                  <c:v>1</c:v>
                </c:pt>
                <c:pt idx="5">
                  <c:v>2</c:v>
                </c:pt>
                <c:pt idx="6">
                  <c:v>3</c:v>
                </c:pt>
              </c:numCache>
            </c:numRef>
          </c:xVal>
          <c:yVal>
            <c:numRef>
              <c:f>'#_SPSS'!$G$138:$G$144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'#_SPSS'!$I$138:$I$144</c15:f>
                <c15:dlblRangeCache>
                  <c:ptCount val="7"/>
                </c15:dlblRangeCache>
              </c15:datalabelsRange>
            </c:ext>
            <c:ext xmlns:c16="http://schemas.microsoft.com/office/drawing/2014/chart" uri="{C3380CC4-5D6E-409C-BE32-E72D297353CC}">
              <c16:uniqueId val="{00000021-A0DF-814B-970B-E264D0DA783A}"/>
            </c:ext>
          </c:extLst>
        </c:ser>
        <c:ser>
          <c:idx val="11"/>
          <c:order val="10"/>
          <c:tx>
            <c:strRef>
              <c:f>'#_SPSS'!$D$157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F60A33CC-63A8-9F41-B616-C05F278F3257}"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A0DF-814B-970B-E264D0DA783A}"/>
                </c:ext>
              </c:extLst>
            </c:dLbl>
            <c:dLbl>
              <c:idx val="1"/>
              <c:tx>
                <c:rich>
                  <a:bodyPr/>
                  <a:lstStyle/>
                  <a:p>
                    <a:fld id="{3022E2C5-B78B-2D49-8590-D5BF869AC7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0DF-814B-970B-E264D0DA783A}"/>
                </c:ext>
              </c:extLst>
            </c:dLbl>
            <c:dLbl>
              <c:idx val="2"/>
              <c:tx>
                <c:rich>
                  <a:bodyPr/>
                  <a:lstStyle/>
                  <a:p>
                    <a:fld id="{A9BDADDE-7E52-8B48-8B08-7A30601B7B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0DF-814B-970B-E264D0DA783A}"/>
                </c:ext>
              </c:extLst>
            </c:dLbl>
            <c:dLbl>
              <c:idx val="3"/>
              <c:tx>
                <c:rich>
                  <a:bodyPr/>
                  <a:lstStyle/>
                  <a:p>
                    <a:fld id="{6BDACBC3-3EC1-B447-A812-F69B2CF2762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0DF-814B-970B-E264D0DA783A}"/>
                </c:ext>
              </c:extLst>
            </c:dLbl>
            <c:dLbl>
              <c:idx val="4"/>
              <c:delete val="1"/>
              <c:extLst>
                <c:ext xmlns:c15="http://schemas.microsoft.com/office/drawing/2012/chart" uri="{CE6537A1-D6FC-4f65-9D91-7224C49458BB}"/>
                <c:ext xmlns:c16="http://schemas.microsoft.com/office/drawing/2014/chart" uri="{C3380CC4-5D6E-409C-BE32-E72D297353CC}">
                  <c16:uniqueId val="{00000026-A0DF-814B-970B-E264D0DA783A}"/>
                </c:ext>
              </c:extLst>
            </c:dLbl>
            <c:dLbl>
              <c:idx val="5"/>
              <c:tx>
                <c:rich>
                  <a:bodyPr/>
                  <a:lstStyle/>
                  <a:p>
                    <a:fld id="{1B3D68B5-94F5-C142-BDB2-3B62CCB0DA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0DF-814B-970B-E264D0DA783A}"/>
                </c:ext>
              </c:extLst>
            </c:dLbl>
            <c:dLbl>
              <c:idx val="6"/>
              <c:tx>
                <c:rich>
                  <a:bodyPr/>
                  <a:lstStyle/>
                  <a:p>
                    <a:fld id="{7F504F86-A33F-614D-8453-8A568DD5F9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0DF-814B-970B-E264D0DA783A}"/>
                </c:ext>
              </c:extLst>
            </c:dLbl>
            <c:dLbl>
              <c:idx val="7"/>
              <c:tx>
                <c:rich>
                  <a:bodyPr/>
                  <a:lstStyle/>
                  <a:p>
                    <a:fld id="{8CBFCEAD-9C5A-0749-AD0E-D4833866B4E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0DF-814B-970B-E264D0DA783A}"/>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'#_SPSS'!$F$159:$F$166</c:f>
              <c:numCache>
                <c:formatCode>General</c:formatCode>
                <c:ptCount val="8"/>
                <c:pt idx="0">
                  <c:v>-4</c:v>
                </c:pt>
                <c:pt idx="1">
                  <c:v>-3</c:v>
                </c:pt>
                <c:pt idx="2">
                  <c:v>-2</c:v>
                </c:pt>
                <c:pt idx="3">
                  <c:v>-1</c:v>
                </c:pt>
                <c:pt idx="4">
                  <c:v>0</c:v>
                </c:pt>
                <c:pt idx="5">
                  <c:v>1</c:v>
                </c:pt>
                <c:pt idx="6">
                  <c:v>2</c:v>
                </c:pt>
                <c:pt idx="7">
                  <c:v>3</c:v>
                </c:pt>
              </c:numCache>
            </c:numRef>
          </c:xVal>
          <c:yVal>
            <c:numRef>
              <c:f>'#_SPSS'!$G$159:$G$166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'#_SPSS'!$J$159:$J$166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A0DF-814B-970B-E264D0DA783A}"/>
            </c:ext>
          </c:extLst>
        </c:ser>
        <c:ser>
          <c:idx val="4"/>
          <c:order val="11"/>
          <c:tx>
            <c:strRef>
              <c:f>'#_SPSS'!$F$147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A0DF-814B-970B-E264D0DA783A}"/>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2C9A0026-75CE-114D-AFB8-D509B3CDDF52}"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A0DF-814B-970B-E264D0DA783A}"/>
                </c:ext>
              </c:extLst>
            </c:dLbl>
            <c:dLbl>
              <c:idx val="1"/>
              <c:tx>
                <c:rich>
                  <a:bodyPr/>
                  <a:lstStyle/>
                  <a:p>
                    <a:fld id="{045240ED-E6D2-D248-B20B-29719F6911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0DF-814B-970B-E264D0DA783A}"/>
                </c:ext>
              </c:extLst>
            </c:dLbl>
            <c:dLbl>
              <c:idx val="2"/>
              <c:tx>
                <c:rich>
                  <a:bodyPr/>
                  <a:lstStyle/>
                  <a:p>
                    <a:fld id="{BDED3A58-FD59-6945-A11E-364662E97D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0DF-814B-970B-E264D0DA783A}"/>
                </c:ext>
              </c:extLst>
            </c:dLbl>
            <c:dLbl>
              <c:idx val="3"/>
              <c:tx>
                <c:rich>
                  <a:bodyPr/>
                  <a:lstStyle/>
                  <a:p>
                    <a:fld id="{3DDDB4DB-870D-5B48-A543-0DC122B6E4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0DF-814B-970B-E264D0DA783A}"/>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39D1DDF1-0599-7D41-B0D5-FC2328F30100}"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A0DF-814B-970B-E264D0DA783A}"/>
                </c:ext>
              </c:extLst>
            </c:dLbl>
            <c:dLbl>
              <c:idx val="5"/>
              <c:tx>
                <c:rich>
                  <a:bodyPr/>
                  <a:lstStyle/>
                  <a:p>
                    <a:fld id="{6CB86DF0-359A-144F-B20B-A5BD1A928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0DF-814B-970B-E264D0DA783A}"/>
                </c:ext>
              </c:extLst>
            </c:dLbl>
            <c:dLbl>
              <c:idx val="6"/>
              <c:tx>
                <c:rich>
                  <a:bodyPr/>
                  <a:lstStyle/>
                  <a:p>
                    <a:fld id="{B0433E84-3EA9-514D-A90F-4A537C5384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0DF-814B-970B-E264D0DA783A}"/>
                </c:ext>
              </c:extLst>
            </c:dLbl>
            <c:dLbl>
              <c:idx val="7"/>
              <c:tx>
                <c:rich>
                  <a:bodyPr/>
                  <a:lstStyle/>
                  <a:p>
                    <a:fld id="{56182975-C8F0-2040-9C7C-B19AABB275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0DF-814B-970B-E264D0DA783A}"/>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'#_SPSS'!$F$148:$F$155</c:f>
              <c:numCache>
                <c:formatCode>General</c:formatCode>
                <c:ptCount val="8"/>
                <c:pt idx="0">
                  <c:v>-4</c:v>
                </c:pt>
                <c:pt idx="1">
                  <c:v>-3</c:v>
                </c:pt>
                <c:pt idx="2">
                  <c:v>-2</c:v>
                </c:pt>
                <c:pt idx="3">
                  <c:v>-1</c:v>
                </c:pt>
                <c:pt idx="4">
                  <c:v>0</c:v>
                </c:pt>
                <c:pt idx="5">
                  <c:v>1</c:v>
                </c:pt>
                <c:pt idx="6">
                  <c:v>2</c:v>
                </c:pt>
                <c:pt idx="7">
                  <c:v>3</c:v>
                </c:pt>
              </c:numCache>
            </c:numRef>
          </c:xVal>
          <c:yVal>
            <c:numRef>
              <c:f>'#_SPSS'!$G$148:$G$155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'#_SPSS'!$H$148:$H$155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A0DF-814B-970B-E264D0DA783A}"/>
            </c:ext>
          </c:extLst>
        </c:ser>
        <c:ser>
          <c:idx val="12"/>
          <c:order val="12"/>
          <c:tx>
            <c:strRef>
              <c:f>'#_SPSS'!$D$178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A0DF-814B-970B-E264D0DA783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0DF-814B-970B-E264D0DA783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0DF-814B-970B-E264D0DA783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0DF-814B-970B-E264D0DA783A}"/>
                </c:ext>
              </c:extLst>
            </c:dLbl>
            <c:dLbl>
              <c:idx val="4"/>
              <c:delete val="1"/>
              <c:extLst>
                <c:ext xmlns:c15="http://schemas.microsoft.com/office/drawing/2012/chart" uri="{CE6537A1-D6FC-4f65-9D91-7224C49458BB}"/>
                <c:ext xmlns:c16="http://schemas.microsoft.com/office/drawing/2014/chart" uri="{C3380CC4-5D6E-409C-BE32-E72D297353CC}">
                  <c16:uniqueId val="{00000038-A0DF-814B-970B-E264D0DA783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0DF-814B-970B-E264D0DA783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0DF-814B-970B-E264D0DA783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0DF-814B-970B-E264D0DA783A}"/>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'#_SPSS'!$F$180:$F$187</c:f>
              <c:numCache>
                <c:formatCode>General</c:formatCode>
                <c:ptCount val="8"/>
                <c:pt idx="0">
                  <c:v>-4</c:v>
                </c:pt>
                <c:pt idx="1">
                  <c:v>-3</c:v>
                </c:pt>
                <c:pt idx="2">
                  <c:v>-2</c:v>
                </c:pt>
                <c:pt idx="3">
                  <c:v>-1</c:v>
                </c:pt>
                <c:pt idx="4">
                  <c:v>0</c:v>
                </c:pt>
                <c:pt idx="5">
                  <c:v>1</c:v>
                </c:pt>
                <c:pt idx="6">
                  <c:v>2</c:v>
                </c:pt>
                <c:pt idx="7">
                  <c:v>3</c:v>
                </c:pt>
              </c:numCache>
            </c:numRef>
          </c:xVal>
          <c:yVal>
            <c:numRef>
              <c:f>'#_SPSS'!$G$180:$G$187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'#_SPSS'!$J$180:$J$187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A0DF-814B-970B-E264D0DA783A}"/>
            </c:ext>
          </c:extLst>
        </c:ser>
        <c:ser>
          <c:idx val="5"/>
          <c:order val="13"/>
          <c:tx>
            <c:strRef>
              <c:f>'#_SPSS'!$F$168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A0DF-814B-970B-E264D0DA783A}"/>
              </c:ext>
            </c:extLst>
          </c:dPt>
          <c:dPt>
            <c:idx val="3"/>
            <c:bubble3D val="0"/>
            <c:extLst>
              <c:ext xmlns:c16="http://schemas.microsoft.com/office/drawing/2014/chart" uri="{C3380CC4-5D6E-409C-BE32-E72D297353CC}">
                <c16:uniqueId val="{0000003E-A0DF-814B-970B-E264D0DA783A}"/>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A0DF-814B-970B-E264D0DA783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0DF-814B-970B-E264D0DA783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0DF-814B-970B-E264D0DA783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0DF-814B-970B-E264D0DA783A}"/>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A0DF-814B-970B-E264D0DA783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0DF-814B-970B-E264D0DA783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0DF-814B-970B-E264D0DA783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0DF-814B-970B-E264D0DA783A}"/>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'#_SPSS'!$F$169:$F$176</c:f>
              <c:numCache>
                <c:formatCode>General</c:formatCode>
                <c:ptCount val="8"/>
                <c:pt idx="0">
                  <c:v>-4</c:v>
                </c:pt>
                <c:pt idx="1">
                  <c:v>-3</c:v>
                </c:pt>
                <c:pt idx="2">
                  <c:v>-2</c:v>
                </c:pt>
                <c:pt idx="3">
                  <c:v>-1</c:v>
                </c:pt>
                <c:pt idx="4">
                  <c:v>0</c:v>
                </c:pt>
                <c:pt idx="5">
                  <c:v>1</c:v>
                </c:pt>
                <c:pt idx="6">
                  <c:v>2</c:v>
                </c:pt>
                <c:pt idx="7">
                  <c:v>3</c:v>
                </c:pt>
              </c:numCache>
            </c:numRef>
          </c:xVal>
          <c:yVal>
            <c:numRef>
              <c:f>'#_SPSS'!$G$169:$G$176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'#_SPSS'!$H$169:$H$176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A0DF-814B-970B-E264D0DA783A}"/>
            </c:ext>
          </c:extLst>
        </c:ser>
        <c:ser>
          <c:idx val="6"/>
          <c:order val="14"/>
          <c:tx>
            <c:strRef>
              <c:f>'#_SPSS'!$D$106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A0DF-814B-970B-E264D0DA783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'#_SPSS'!$F$106</c:f>
              <c:numCache>
                <c:formatCode>0.000</c:formatCode>
                <c:ptCount val="1"/>
                <c:pt idx="0">
                  <c:v>0</c:v>
                </c:pt>
              </c:numCache>
            </c:numRef>
          </c:xVal>
          <c:yVal>
            <c:numRef>
              <c:f>'#_SPSS'!$G$106</c:f>
              <c:numCache>
                <c:formatCode>0.000</c:formatCode>
                <c:ptCount val="1"/>
                <c:pt idx="0">
                  <c:v>#N/A</c:v>
                </c:pt>
              </c:numCache>
            </c:numRef>
          </c:yVal>
          <c:smooth val="0"/>
          <c:extLst>
            <c:ext xmlns:c15="http://schemas.microsoft.com/office/drawing/2012/chart" uri="{02D57815-91ED-43cb-92C2-25804820EDAC}">
              <c15:datalabelsRange>
                <c15:f>'#_SPSS'!$M$106</c15:f>
                <c15:dlblRangeCache>
                  <c:ptCount val="1"/>
                  <c:pt idx="0">
                    <c:v> ⟵ ? ⟶
P(  ) = 0.0%</c:v>
                  </c:pt>
                </c15:dlblRangeCache>
              </c15:datalabelsRange>
            </c:ext>
            <c:ext xmlns:c16="http://schemas.microsoft.com/office/drawing/2014/chart" uri="{C3380CC4-5D6E-409C-BE32-E72D297353CC}">
              <c16:uniqueId val="{00000047-A0DF-814B-970B-E264D0DA783A}"/>
            </c:ext>
          </c:extLst>
        </c:ser>
        <c:ser>
          <c:idx val="16"/>
          <c:order val="15"/>
          <c:tx>
            <c:strRef>
              <c:f>'#_SPSS'!$D$107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A0DF-814B-970B-E264D0DA783A}"/>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'#_SPSS'!$F$107</c:f>
              <c:numCache>
                <c:formatCode>0.000</c:formatCode>
                <c:ptCount val="1"/>
                <c:pt idx="0">
                  <c:v>0</c:v>
                </c:pt>
              </c:numCache>
            </c:numRef>
          </c:xVal>
          <c:yVal>
            <c:numRef>
              <c:f>'#_SPSS'!$G$107</c:f>
              <c:numCache>
                <c:formatCode>0.000</c:formatCode>
                <c:ptCount val="1"/>
                <c:pt idx="0">
                  <c:v>#N/A</c:v>
                </c:pt>
              </c:numCache>
            </c:numRef>
          </c:yVal>
          <c:smooth val="0"/>
          <c:extLst>
            <c:ext xmlns:c15="http://schemas.microsoft.com/office/drawing/2012/chart" uri="{02D57815-91ED-43cb-92C2-25804820EDAC}">
              <c15:datalabelsRange>
                <c15:f>'#_SPSS'!$M$107</c15:f>
                <c15:dlblRangeCache>
                  <c:ptCount val="1"/>
                  <c:pt idx="0">
                    <c:v> ⟵ ? ⟶
P(  ) = 0.0%</c:v>
                  </c:pt>
                </c15:dlblRangeCache>
              </c15:datalabelsRange>
            </c:ext>
            <c:ext xmlns:c16="http://schemas.microsoft.com/office/drawing/2014/chart" uri="{C3380CC4-5D6E-409C-BE32-E72D297353CC}">
              <c16:uniqueId val="{00000049-A0DF-814B-970B-E264D0DA783A}"/>
            </c:ext>
          </c:extLst>
        </c:ser>
        <c:ser>
          <c:idx val="7"/>
          <c:order val="16"/>
          <c:tx>
            <c:strRef>
              <c:f>'#_SPSS'!$D$111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A0DF-814B-970B-E264D0DA783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'#_SPSS'!$F$111</c:f>
              <c:numCache>
                <c:formatCode>0.000</c:formatCode>
                <c:ptCount val="1"/>
                <c:pt idx="0">
                  <c:v>0</c:v>
                </c:pt>
              </c:numCache>
            </c:numRef>
          </c:xVal>
          <c:yVal>
            <c:numRef>
              <c:f>'#_SPSS'!$G$111</c:f>
              <c:numCache>
                <c:formatCode>0.000</c:formatCode>
                <c:ptCount val="1"/>
                <c:pt idx="0">
                  <c:v>#N/A</c:v>
                </c:pt>
              </c:numCache>
            </c:numRef>
          </c:yVal>
          <c:smooth val="0"/>
          <c:extLst>
            <c:ext xmlns:c15="http://schemas.microsoft.com/office/drawing/2012/chart" uri="{02D57815-91ED-43cb-92C2-25804820EDAC}">
              <c15:datalabelsRange>
                <c15:f>'#_SPSS'!$M$111</c15:f>
                <c15:dlblRangeCache>
                  <c:ptCount val="1"/>
                  <c:pt idx="0">
                    <c:v>CollegeStudents x̅ ⟵ ? ⟶
P(  )</c:v>
                  </c:pt>
                </c15:dlblRangeCache>
              </c15:datalabelsRange>
            </c:ext>
            <c:ext xmlns:c16="http://schemas.microsoft.com/office/drawing/2014/chart" uri="{C3380CC4-5D6E-409C-BE32-E72D297353CC}">
              <c16:uniqueId val="{0000004B-A0DF-814B-970B-E264D0DA783A}"/>
            </c:ext>
          </c:extLst>
        </c:ser>
        <c:ser>
          <c:idx val="18"/>
          <c:order val="17"/>
          <c:tx>
            <c:v>xbars</c:v>
          </c:tx>
          <c:spPr>
            <a:ln>
              <a:noFill/>
            </a:ln>
          </c:spPr>
          <c:marker>
            <c:symbol val="none"/>
          </c:marker>
          <c:dLbls>
            <c:dLbl>
              <c:idx val="0"/>
              <c:tx>
                <c:rich>
                  <a:bodyPr/>
                  <a:lstStyle/>
                  <a:p>
                    <a:fld id="{A65B6FB6-C721-7148-A68E-FD83CFAE39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A0DF-814B-970B-E264D0DA783A}"/>
                </c:ext>
              </c:extLst>
            </c:dLbl>
            <c:dLbl>
              <c:idx val="1"/>
              <c:tx>
                <c:rich>
                  <a:bodyPr/>
                  <a:lstStyle/>
                  <a:p>
                    <a:fld id="{DC5426F7-A94C-774E-A0F2-8ED5F52C48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A0DF-814B-970B-E264D0DA783A}"/>
                </c:ext>
              </c:extLst>
            </c:dLbl>
            <c:dLbl>
              <c:idx val="2"/>
              <c:tx>
                <c:rich>
                  <a:bodyPr/>
                  <a:lstStyle/>
                  <a:p>
                    <a:fld id="{37507CCF-2724-BA4F-841B-33E14F8727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A0DF-814B-970B-E264D0DA783A}"/>
                </c:ext>
              </c:extLst>
            </c:dLbl>
            <c:dLbl>
              <c:idx val="3"/>
              <c:tx>
                <c:rich>
                  <a:bodyPr/>
                  <a:lstStyle/>
                  <a:p>
                    <a:fld id="{250ACB5B-4CCD-1143-8675-EC018F5AC2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A0DF-814B-970B-E264D0DA783A}"/>
                </c:ext>
              </c:extLst>
            </c:dLbl>
            <c:dLbl>
              <c:idx val="4"/>
              <c:tx>
                <c:rich>
                  <a:bodyPr/>
                  <a:lstStyle/>
                  <a:p>
                    <a:fld id="{FA829458-1D40-904E-9531-D411301DEB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A0DF-814B-970B-E264D0DA783A}"/>
                </c:ext>
              </c:extLst>
            </c:dLbl>
            <c:dLbl>
              <c:idx val="5"/>
              <c:tx>
                <c:rich>
                  <a:bodyPr/>
                  <a:lstStyle/>
                  <a:p>
                    <a:fld id="{046D622C-DF3C-7246-BCAF-2C00B9E5A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A0DF-814B-970B-E264D0DA783A}"/>
                </c:ext>
              </c:extLst>
            </c:dLbl>
            <c:dLbl>
              <c:idx val="6"/>
              <c:tx>
                <c:rich>
                  <a:bodyPr/>
                  <a:lstStyle/>
                  <a:p>
                    <a:fld id="{760D4DA2-423F-3846-AB59-2B80E15879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A0DF-814B-970B-E264D0DA783A}"/>
                </c:ext>
              </c:extLst>
            </c:dLbl>
            <c:dLbl>
              <c:idx val="7"/>
              <c:tx>
                <c:rich>
                  <a:bodyPr/>
                  <a:lstStyle/>
                  <a:p>
                    <a:fld id="{B857A9C0-3F89-014B-80F0-E9AE975C10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A0DF-814B-970B-E264D0DA783A}"/>
                </c:ext>
              </c:extLst>
            </c:dLbl>
            <c:dLbl>
              <c:idx val="8"/>
              <c:tx>
                <c:rich>
                  <a:bodyPr/>
                  <a:lstStyle/>
                  <a:p>
                    <a:fld id="{2C9EC6C1-1FE7-0144-A80E-CEE3A3C483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A0DF-814B-970B-E264D0DA783A}"/>
                </c:ext>
              </c:extLst>
            </c:dLbl>
            <c:dLbl>
              <c:idx val="9"/>
              <c:tx>
                <c:rich>
                  <a:bodyPr/>
                  <a:lstStyle/>
                  <a:p>
                    <a:fld id="{0DE42286-FD40-6F49-B87B-063ADD815A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A0DF-814B-970B-E264D0DA783A}"/>
                </c:ext>
              </c:extLst>
            </c:dLbl>
            <c:dLbl>
              <c:idx val="10"/>
              <c:tx>
                <c:rich>
                  <a:bodyPr/>
                  <a:lstStyle/>
                  <a:p>
                    <a:fld id="{1BA98D3B-FF37-164D-BD60-E2943171A4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A0DF-814B-970B-E264D0DA783A}"/>
                </c:ext>
              </c:extLst>
            </c:dLbl>
            <c:dLbl>
              <c:idx val="11"/>
              <c:tx>
                <c:rich>
                  <a:bodyPr/>
                  <a:lstStyle/>
                  <a:p>
                    <a:fld id="{E5F75693-CF54-9A4D-ADA6-A167FF1EB2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A0DF-814B-970B-E264D0DA783A}"/>
                </c:ext>
              </c:extLst>
            </c:dLbl>
            <c:dLbl>
              <c:idx val="12"/>
              <c:tx>
                <c:rich>
                  <a:bodyPr/>
                  <a:lstStyle/>
                  <a:p>
                    <a:fld id="{97C5CBFD-9494-9641-9BAA-C2FD328360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A0DF-814B-970B-E264D0DA783A}"/>
                </c:ext>
              </c:extLst>
            </c:dLbl>
            <c:dLbl>
              <c:idx val="13"/>
              <c:tx>
                <c:rich>
                  <a:bodyPr/>
                  <a:lstStyle/>
                  <a:p>
                    <a:fld id="{B6E1411D-6122-5246-A0EE-5EAD8C364B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A0DF-814B-970B-E264D0DA783A}"/>
                </c:ext>
              </c:extLst>
            </c:dLbl>
            <c:dLbl>
              <c:idx val="14"/>
              <c:tx>
                <c:rich>
                  <a:bodyPr/>
                  <a:lstStyle/>
                  <a:p>
                    <a:fld id="{CE8E234A-24DC-3048-9E4A-191E5830D2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A0DF-814B-970B-E264D0DA783A}"/>
                </c:ext>
              </c:extLst>
            </c:dLbl>
            <c:dLbl>
              <c:idx val="15"/>
              <c:tx>
                <c:rich>
                  <a:bodyPr/>
                  <a:lstStyle/>
                  <a:p>
                    <a:fld id="{F61943EB-0A0C-9D4B-8372-552B4096AE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A0DF-814B-970B-E264D0DA783A}"/>
                </c:ext>
              </c:extLst>
            </c:dLbl>
            <c:dLbl>
              <c:idx val="16"/>
              <c:tx>
                <c:rich>
                  <a:bodyPr/>
                  <a:lstStyle/>
                  <a:p>
                    <a:fld id="{BC53FE91-97C1-CB4D-8144-B32BE8A90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A0DF-814B-970B-E264D0DA783A}"/>
                </c:ext>
              </c:extLst>
            </c:dLbl>
            <c:dLbl>
              <c:idx val="17"/>
              <c:tx>
                <c:rich>
                  <a:bodyPr/>
                  <a:lstStyle/>
                  <a:p>
                    <a:fld id="{E75A193D-9CC1-F54C-8CB4-B5918201B8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A0DF-814B-970B-E264D0DA783A}"/>
                </c:ext>
              </c:extLst>
            </c:dLbl>
            <c:dLbl>
              <c:idx val="18"/>
              <c:tx>
                <c:rich>
                  <a:bodyPr/>
                  <a:lstStyle/>
                  <a:p>
                    <a:fld id="{C2D7C8BF-8877-3A48-83A1-13AAA919C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A0DF-814B-970B-E264D0DA783A}"/>
                </c:ext>
              </c:extLst>
            </c:dLbl>
            <c:dLbl>
              <c:idx val="19"/>
              <c:tx>
                <c:rich>
                  <a:bodyPr/>
                  <a:lstStyle/>
                  <a:p>
                    <a:fld id="{905217DC-3248-4D47-8505-16CC2262FC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A0DF-814B-970B-E264D0DA783A}"/>
                </c:ext>
              </c:extLst>
            </c:dLbl>
            <c:dLbl>
              <c:idx val="20"/>
              <c:tx>
                <c:rich>
                  <a:bodyPr/>
                  <a:lstStyle/>
                  <a:p>
                    <a:fld id="{74A08240-3CB5-FD47-B9FB-A6AE86B543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A0DF-814B-970B-E264D0DA783A}"/>
                </c:ext>
              </c:extLst>
            </c:dLbl>
            <c:dLbl>
              <c:idx val="21"/>
              <c:tx>
                <c:rich>
                  <a:bodyPr/>
                  <a:lstStyle/>
                  <a:p>
                    <a:fld id="{1CC1BFA2-5D7B-404D-9CF9-A445E4A4EC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A0DF-814B-970B-E264D0DA783A}"/>
                </c:ext>
              </c:extLst>
            </c:dLbl>
            <c:dLbl>
              <c:idx val="22"/>
              <c:tx>
                <c:rich>
                  <a:bodyPr/>
                  <a:lstStyle/>
                  <a:p>
                    <a:fld id="{98097A9F-17D4-0346-B766-105A45DA4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A0DF-814B-970B-E264D0DA783A}"/>
                </c:ext>
              </c:extLst>
            </c:dLbl>
            <c:dLbl>
              <c:idx val="23"/>
              <c:tx>
                <c:rich>
                  <a:bodyPr/>
                  <a:lstStyle/>
                  <a:p>
                    <a:fld id="{B31F05F2-9116-ED43-A5BF-D95CCE64EA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A0DF-814B-970B-E264D0DA783A}"/>
                </c:ext>
              </c:extLst>
            </c:dLbl>
            <c:dLbl>
              <c:idx val="24"/>
              <c:tx>
                <c:rich>
                  <a:bodyPr/>
                  <a:lstStyle/>
                  <a:p>
                    <a:fld id="{A5A0000A-D5A8-0A48-93A6-D3F6117DAF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A0DF-814B-970B-E264D0DA783A}"/>
                </c:ext>
              </c:extLst>
            </c:dLbl>
            <c:dLbl>
              <c:idx val="25"/>
              <c:tx>
                <c:rich>
                  <a:bodyPr/>
                  <a:lstStyle/>
                  <a:p>
                    <a:fld id="{2D0AF546-F7CB-2B43-BA99-D78079FA21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A0DF-814B-970B-E264D0DA783A}"/>
                </c:ext>
              </c:extLst>
            </c:dLbl>
            <c:dLbl>
              <c:idx val="26"/>
              <c:tx>
                <c:rich>
                  <a:bodyPr/>
                  <a:lstStyle/>
                  <a:p>
                    <a:fld id="{91AB7B06-FFE9-FA4F-B4D6-928EACA9BF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A0DF-814B-970B-E264D0DA783A}"/>
                </c:ext>
              </c:extLst>
            </c:dLbl>
            <c:dLbl>
              <c:idx val="27"/>
              <c:tx>
                <c:rich>
                  <a:bodyPr/>
                  <a:lstStyle/>
                  <a:p>
                    <a:fld id="{9FD53F42-1719-EE49-81C0-25BB5CDC66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A0DF-814B-970B-E264D0DA783A}"/>
                </c:ext>
              </c:extLst>
            </c:dLbl>
            <c:dLbl>
              <c:idx val="28"/>
              <c:tx>
                <c:rich>
                  <a:bodyPr/>
                  <a:lstStyle/>
                  <a:p>
                    <a:fld id="{0109511C-58CE-6B46-88A6-C28692A117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A0DF-814B-970B-E264D0DA783A}"/>
                </c:ext>
              </c:extLst>
            </c:dLbl>
            <c:dLbl>
              <c:idx val="29"/>
              <c:tx>
                <c:rich>
                  <a:bodyPr/>
                  <a:lstStyle/>
                  <a:p>
                    <a:fld id="{35C84082-09D4-7347-9411-BC83A04CB0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A0DF-814B-970B-E264D0DA783A}"/>
                </c:ext>
              </c:extLst>
            </c:dLbl>
            <c:dLbl>
              <c:idx val="30"/>
              <c:tx>
                <c:rich>
                  <a:bodyPr/>
                  <a:lstStyle/>
                  <a:p>
                    <a:fld id="{EA51CB79-21EF-E448-8105-F97DB87D15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A0DF-814B-970B-E264D0DA783A}"/>
                </c:ext>
              </c:extLst>
            </c:dLbl>
            <c:dLbl>
              <c:idx val="31"/>
              <c:tx>
                <c:rich>
                  <a:bodyPr/>
                  <a:lstStyle/>
                  <a:p>
                    <a:fld id="{FDC115A2-C3DD-B74B-B0E1-93D2745DD5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A0DF-814B-970B-E264D0DA783A}"/>
                </c:ext>
              </c:extLst>
            </c:dLbl>
            <c:dLbl>
              <c:idx val="32"/>
              <c:tx>
                <c:rich>
                  <a:bodyPr/>
                  <a:lstStyle/>
                  <a:p>
                    <a:fld id="{B9E66EAA-A13A-A747-A9C9-3DB9DC23D5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A0DF-814B-970B-E264D0DA783A}"/>
                </c:ext>
              </c:extLst>
            </c:dLbl>
            <c:dLbl>
              <c:idx val="33"/>
              <c:tx>
                <c:rich>
                  <a:bodyPr/>
                  <a:lstStyle/>
                  <a:p>
                    <a:fld id="{0D3D8045-682B-CE49-8340-0141F6186B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A0DF-814B-970B-E264D0DA783A}"/>
                </c:ext>
              </c:extLst>
            </c:dLbl>
            <c:dLbl>
              <c:idx val="34"/>
              <c:tx>
                <c:rich>
                  <a:bodyPr/>
                  <a:lstStyle/>
                  <a:p>
                    <a:fld id="{57F66CB5-AC5A-3B4D-9CD4-D4641BFFA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A0DF-814B-970B-E264D0DA783A}"/>
                </c:ext>
              </c:extLst>
            </c:dLbl>
            <c:dLbl>
              <c:idx val="35"/>
              <c:tx>
                <c:rich>
                  <a:bodyPr/>
                  <a:lstStyle/>
                  <a:p>
                    <a:fld id="{AB48CCDA-A754-E946-99DF-59F7858B4B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A0DF-814B-970B-E264D0DA783A}"/>
                </c:ext>
              </c:extLst>
            </c:dLbl>
            <c:dLbl>
              <c:idx val="36"/>
              <c:tx>
                <c:rich>
                  <a:bodyPr/>
                  <a:lstStyle/>
                  <a:p>
                    <a:fld id="{51B101BD-9935-B243-9F00-F160A86340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A0DF-814B-970B-E264D0DA783A}"/>
                </c:ext>
              </c:extLst>
            </c:dLbl>
            <c:dLbl>
              <c:idx val="37"/>
              <c:tx>
                <c:rich>
                  <a:bodyPr/>
                  <a:lstStyle/>
                  <a:p>
                    <a:fld id="{5FD812CC-0CE2-824C-8FEA-812781A8ED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A0DF-814B-970B-E264D0DA783A}"/>
                </c:ext>
              </c:extLst>
            </c:dLbl>
            <c:dLbl>
              <c:idx val="38"/>
              <c:tx>
                <c:rich>
                  <a:bodyPr/>
                  <a:lstStyle/>
                  <a:p>
                    <a:fld id="{A40D34AB-653C-674A-90D8-715441B8D0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A0DF-814B-970B-E264D0DA783A}"/>
                </c:ext>
              </c:extLst>
            </c:dLbl>
            <c:dLbl>
              <c:idx val="39"/>
              <c:tx>
                <c:rich>
                  <a:bodyPr/>
                  <a:lstStyle/>
                  <a:p>
                    <a:fld id="{E65CEE5E-2C0F-4348-8277-D39A60CF7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A0DF-814B-970B-E264D0DA783A}"/>
                </c:ext>
              </c:extLst>
            </c:dLbl>
            <c:dLbl>
              <c:idx val="40"/>
              <c:tx>
                <c:rich>
                  <a:bodyPr/>
                  <a:lstStyle/>
                  <a:p>
                    <a:fld id="{7F325E22-4FC5-B044-AF6F-B1F9135B8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A0DF-814B-970B-E264D0DA783A}"/>
                </c:ext>
              </c:extLst>
            </c:dLbl>
            <c:dLbl>
              <c:idx val="41"/>
              <c:tx>
                <c:rich>
                  <a:bodyPr/>
                  <a:lstStyle/>
                  <a:p>
                    <a:fld id="{39791EE7-7FA8-E740-9760-0EE7B6B09B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A0DF-814B-970B-E264D0DA783A}"/>
                </c:ext>
              </c:extLst>
            </c:dLbl>
            <c:dLbl>
              <c:idx val="42"/>
              <c:tx>
                <c:rich>
                  <a:bodyPr/>
                  <a:lstStyle/>
                  <a:p>
                    <a:fld id="{642BA8E1-7116-1442-9B00-75296D1B9A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A0DF-814B-970B-E264D0DA783A}"/>
                </c:ext>
              </c:extLst>
            </c:dLbl>
            <c:dLbl>
              <c:idx val="43"/>
              <c:tx>
                <c:rich>
                  <a:bodyPr/>
                  <a:lstStyle/>
                  <a:p>
                    <a:fld id="{869EEAA7-3B87-8F4B-B77D-37286241B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A0DF-814B-970B-E264D0DA783A}"/>
                </c:ext>
              </c:extLst>
            </c:dLbl>
            <c:dLbl>
              <c:idx val="44"/>
              <c:tx>
                <c:rich>
                  <a:bodyPr/>
                  <a:lstStyle/>
                  <a:p>
                    <a:fld id="{546224BA-96E3-7144-AA2F-BED4441E74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A0DF-814B-970B-E264D0DA783A}"/>
                </c:ext>
              </c:extLst>
            </c:dLbl>
            <c:dLbl>
              <c:idx val="45"/>
              <c:tx>
                <c:rich>
                  <a:bodyPr/>
                  <a:lstStyle/>
                  <a:p>
                    <a:fld id="{43F9BFBA-DF89-A14A-A7FA-EB3D9EF0BC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A0DF-814B-970B-E264D0DA783A}"/>
                </c:ext>
              </c:extLst>
            </c:dLbl>
            <c:dLbl>
              <c:idx val="46"/>
              <c:tx>
                <c:rich>
                  <a:bodyPr/>
                  <a:lstStyle/>
                  <a:p>
                    <a:fld id="{98F98E27-85FF-6943-8C6D-754FC91DC3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A0DF-814B-970B-E264D0DA783A}"/>
                </c:ext>
              </c:extLst>
            </c:dLbl>
            <c:dLbl>
              <c:idx val="47"/>
              <c:tx>
                <c:rich>
                  <a:bodyPr/>
                  <a:lstStyle/>
                  <a:p>
                    <a:fld id="{3F9AE9AC-EBDC-9840-A28B-2393102CD1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A0DF-814B-970B-E264D0DA783A}"/>
                </c:ext>
              </c:extLst>
            </c:dLbl>
            <c:dLbl>
              <c:idx val="48"/>
              <c:tx>
                <c:rich>
                  <a:bodyPr/>
                  <a:lstStyle/>
                  <a:p>
                    <a:fld id="{ABBF7AD9-5432-D748-B546-8D474F098C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A0DF-814B-970B-E264D0DA783A}"/>
                </c:ext>
              </c:extLst>
            </c:dLbl>
            <c:dLbl>
              <c:idx val="49"/>
              <c:tx>
                <c:rich>
                  <a:bodyPr/>
                  <a:lstStyle/>
                  <a:p>
                    <a:fld id="{112D1C35-E114-864B-B0EB-62EF3E7AFB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A0DF-814B-970B-E264D0DA783A}"/>
                </c:ext>
              </c:extLst>
            </c:dLbl>
            <c:dLbl>
              <c:idx val="50"/>
              <c:tx>
                <c:rich>
                  <a:bodyPr/>
                  <a:lstStyle/>
                  <a:p>
                    <a:fld id="{1E421159-5153-464B-9B46-EB98E98EBA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A0DF-814B-970B-E264D0DA783A}"/>
                </c:ext>
              </c:extLst>
            </c:dLbl>
            <c:dLbl>
              <c:idx val="51"/>
              <c:tx>
                <c:rich>
                  <a:bodyPr/>
                  <a:lstStyle/>
                  <a:p>
                    <a:fld id="{2201DBF7-C1CC-374D-BFBC-3D8F2C4662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A0DF-814B-970B-E264D0DA783A}"/>
                </c:ext>
              </c:extLst>
            </c:dLbl>
            <c:dLbl>
              <c:idx val="52"/>
              <c:tx>
                <c:rich>
                  <a:bodyPr/>
                  <a:lstStyle/>
                  <a:p>
                    <a:fld id="{4BBA4EDF-C8E2-0743-8EB2-FE14AD7DDB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A0DF-814B-970B-E264D0DA783A}"/>
                </c:ext>
              </c:extLst>
            </c:dLbl>
            <c:dLbl>
              <c:idx val="53"/>
              <c:tx>
                <c:rich>
                  <a:bodyPr/>
                  <a:lstStyle/>
                  <a:p>
                    <a:fld id="{F002A53E-52F9-DC42-8647-AF2E54C836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A0DF-814B-970B-E264D0DA783A}"/>
                </c:ext>
              </c:extLst>
            </c:dLbl>
            <c:dLbl>
              <c:idx val="54"/>
              <c:tx>
                <c:rich>
                  <a:bodyPr/>
                  <a:lstStyle/>
                  <a:p>
                    <a:fld id="{1FF2343B-74D1-FA43-A45D-DBB95B89AE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A0DF-814B-970B-E264D0DA783A}"/>
                </c:ext>
              </c:extLst>
            </c:dLbl>
            <c:dLbl>
              <c:idx val="55"/>
              <c:tx>
                <c:rich>
                  <a:bodyPr/>
                  <a:lstStyle/>
                  <a:p>
                    <a:fld id="{C441C723-6139-074C-A5E4-1A6571BC24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A0DF-814B-970B-E264D0DA783A}"/>
                </c:ext>
              </c:extLst>
            </c:dLbl>
            <c:dLbl>
              <c:idx val="56"/>
              <c:tx>
                <c:rich>
                  <a:bodyPr/>
                  <a:lstStyle/>
                  <a:p>
                    <a:fld id="{EA92048F-6671-DC4F-9B4A-1B2CFF7386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A0DF-814B-970B-E264D0DA783A}"/>
                </c:ext>
              </c:extLst>
            </c:dLbl>
            <c:dLbl>
              <c:idx val="57"/>
              <c:tx>
                <c:rich>
                  <a:bodyPr/>
                  <a:lstStyle/>
                  <a:p>
                    <a:fld id="{2D0E731F-F44E-1A49-B2E8-C2C652A9D2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A0DF-814B-970B-E264D0DA783A}"/>
                </c:ext>
              </c:extLst>
            </c:dLbl>
            <c:dLbl>
              <c:idx val="58"/>
              <c:tx>
                <c:rich>
                  <a:bodyPr/>
                  <a:lstStyle/>
                  <a:p>
                    <a:fld id="{19C88480-67EF-1E4A-90E4-0D2F7D7F2E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A0DF-814B-970B-E264D0DA783A}"/>
                </c:ext>
              </c:extLst>
            </c:dLbl>
            <c:dLbl>
              <c:idx val="59"/>
              <c:tx>
                <c:rich>
                  <a:bodyPr/>
                  <a:lstStyle/>
                  <a:p>
                    <a:fld id="{8324E23A-22B0-4648-82C3-C6F63EB6B3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A0DF-814B-970B-E264D0DA783A}"/>
                </c:ext>
              </c:extLst>
            </c:dLbl>
            <c:dLbl>
              <c:idx val="60"/>
              <c:tx>
                <c:rich>
                  <a:bodyPr/>
                  <a:lstStyle/>
                  <a:p>
                    <a:fld id="{09E335D8-4CFD-A346-9BAE-9C1CE9C4F2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A0DF-814B-970B-E264D0DA783A}"/>
                </c:ext>
              </c:extLst>
            </c:dLbl>
            <c:dLbl>
              <c:idx val="61"/>
              <c:tx>
                <c:rich>
                  <a:bodyPr/>
                  <a:lstStyle/>
                  <a:p>
                    <a:fld id="{EEE932E9-F00E-5447-AF0E-FE2CB23F2B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A0DF-814B-970B-E264D0DA783A}"/>
                </c:ext>
              </c:extLst>
            </c:dLbl>
            <c:dLbl>
              <c:idx val="62"/>
              <c:tx>
                <c:rich>
                  <a:bodyPr/>
                  <a:lstStyle/>
                  <a:p>
                    <a:fld id="{B0940E6E-881C-5D4B-9736-EA67A8BE72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A0DF-814B-970B-E264D0DA783A}"/>
                </c:ext>
              </c:extLst>
            </c:dLbl>
            <c:dLbl>
              <c:idx val="63"/>
              <c:tx>
                <c:rich>
                  <a:bodyPr/>
                  <a:lstStyle/>
                  <a:p>
                    <a:fld id="{FBE12CE4-28F2-384E-9024-16460C20DC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A0DF-814B-970B-E264D0DA783A}"/>
                </c:ext>
              </c:extLst>
            </c:dLbl>
            <c:dLbl>
              <c:idx val="64"/>
              <c:tx>
                <c:rich>
                  <a:bodyPr/>
                  <a:lstStyle/>
                  <a:p>
                    <a:fld id="{D18D7E1C-628E-D047-970A-8E02639274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A0DF-814B-970B-E264D0DA783A}"/>
                </c:ext>
              </c:extLst>
            </c:dLbl>
            <c:dLbl>
              <c:idx val="65"/>
              <c:tx>
                <c:rich>
                  <a:bodyPr/>
                  <a:lstStyle/>
                  <a:p>
                    <a:fld id="{EFDF3688-35DA-D848-A544-A7A92C1D3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A0DF-814B-970B-E264D0DA783A}"/>
                </c:ext>
              </c:extLst>
            </c:dLbl>
            <c:dLbl>
              <c:idx val="66"/>
              <c:tx>
                <c:rich>
                  <a:bodyPr/>
                  <a:lstStyle/>
                  <a:p>
                    <a:fld id="{834B5EF7-4944-E44B-8658-5B903047DB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A0DF-814B-970B-E264D0DA783A}"/>
                </c:ext>
              </c:extLst>
            </c:dLbl>
            <c:dLbl>
              <c:idx val="67"/>
              <c:tx>
                <c:rich>
                  <a:bodyPr/>
                  <a:lstStyle/>
                  <a:p>
                    <a:fld id="{C5F75EC1-18BF-3A42-AD50-BEF718864A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A0DF-814B-970B-E264D0DA783A}"/>
                </c:ext>
              </c:extLst>
            </c:dLbl>
            <c:dLbl>
              <c:idx val="68"/>
              <c:tx>
                <c:rich>
                  <a:bodyPr/>
                  <a:lstStyle/>
                  <a:p>
                    <a:fld id="{9943C1E4-1A0A-0342-90C0-6F6527D8B9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A0DF-814B-970B-E264D0DA783A}"/>
                </c:ext>
              </c:extLst>
            </c:dLbl>
            <c:dLbl>
              <c:idx val="69"/>
              <c:tx>
                <c:rich>
                  <a:bodyPr/>
                  <a:lstStyle/>
                  <a:p>
                    <a:fld id="{16D44CCE-EC93-6B44-BCF6-B705014DB1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A0DF-814B-970B-E264D0DA783A}"/>
                </c:ext>
              </c:extLst>
            </c:dLbl>
            <c:dLbl>
              <c:idx val="70"/>
              <c:tx>
                <c:rich>
                  <a:bodyPr/>
                  <a:lstStyle/>
                  <a:p>
                    <a:fld id="{7CE7B1DF-3B97-6442-B0A5-0BDBE09D5C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A0DF-814B-970B-E264D0DA783A}"/>
                </c:ext>
              </c:extLst>
            </c:dLbl>
            <c:dLbl>
              <c:idx val="71"/>
              <c:tx>
                <c:rich>
                  <a:bodyPr/>
                  <a:lstStyle/>
                  <a:p>
                    <a:fld id="{6393FC9F-DF61-514A-97F0-0617CEC46A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A0DF-814B-970B-E264D0DA783A}"/>
                </c:ext>
              </c:extLst>
            </c:dLbl>
            <c:dLbl>
              <c:idx val="72"/>
              <c:tx>
                <c:rich>
                  <a:bodyPr/>
                  <a:lstStyle/>
                  <a:p>
                    <a:fld id="{AB59D531-51BF-254D-8036-7076838EB4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A0DF-814B-970B-E264D0DA783A}"/>
                </c:ext>
              </c:extLst>
            </c:dLbl>
            <c:dLbl>
              <c:idx val="73"/>
              <c:tx>
                <c:rich>
                  <a:bodyPr/>
                  <a:lstStyle/>
                  <a:p>
                    <a:fld id="{AB329D2E-6116-4D47-81E4-16D5B47654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A0DF-814B-970B-E264D0DA783A}"/>
                </c:ext>
              </c:extLst>
            </c:dLbl>
            <c:dLbl>
              <c:idx val="74"/>
              <c:tx>
                <c:rich>
                  <a:bodyPr/>
                  <a:lstStyle/>
                  <a:p>
                    <a:fld id="{642F4838-BCB3-CC42-9CD9-5291331DC4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A0DF-814B-970B-E264D0DA783A}"/>
                </c:ext>
              </c:extLst>
            </c:dLbl>
            <c:dLbl>
              <c:idx val="75"/>
              <c:tx>
                <c:rich>
                  <a:bodyPr/>
                  <a:lstStyle/>
                  <a:p>
                    <a:fld id="{40A051DE-FFE2-C940-97A1-5E28114AAF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A0DF-814B-970B-E264D0DA783A}"/>
                </c:ext>
              </c:extLst>
            </c:dLbl>
            <c:dLbl>
              <c:idx val="76"/>
              <c:tx>
                <c:rich>
                  <a:bodyPr/>
                  <a:lstStyle/>
                  <a:p>
                    <a:fld id="{FAA666EA-EEAB-A040-AB6A-25CCB89CFD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A0DF-814B-970B-E264D0DA783A}"/>
                </c:ext>
              </c:extLst>
            </c:dLbl>
            <c:dLbl>
              <c:idx val="77"/>
              <c:tx>
                <c:rich>
                  <a:bodyPr/>
                  <a:lstStyle/>
                  <a:p>
                    <a:fld id="{B54FE553-0C57-B746-A3C0-0A2BD247C6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A0DF-814B-970B-E264D0DA783A}"/>
                </c:ext>
              </c:extLst>
            </c:dLbl>
            <c:dLbl>
              <c:idx val="78"/>
              <c:tx>
                <c:rich>
                  <a:bodyPr/>
                  <a:lstStyle/>
                  <a:p>
                    <a:fld id="{FCDC838C-86C0-6640-94E6-19C7B980E4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A0DF-814B-970B-E264D0DA783A}"/>
                </c:ext>
              </c:extLst>
            </c:dLbl>
            <c:dLbl>
              <c:idx val="79"/>
              <c:tx>
                <c:rich>
                  <a:bodyPr/>
                  <a:lstStyle/>
                  <a:p>
                    <a:fld id="{D609BB89-8DB0-AA44-8B43-A1173AC878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A0DF-814B-970B-E264D0DA783A}"/>
                </c:ext>
              </c:extLst>
            </c:dLbl>
            <c:dLbl>
              <c:idx val="80"/>
              <c:tx>
                <c:rich>
                  <a:bodyPr/>
                  <a:lstStyle/>
                  <a:p>
                    <a:fld id="{9A3F56DF-97F0-B544-83FA-F6DA74B734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A0DF-814B-970B-E264D0DA783A}"/>
                </c:ext>
              </c:extLst>
            </c:dLbl>
            <c:dLbl>
              <c:idx val="81"/>
              <c:tx>
                <c:rich>
                  <a:bodyPr/>
                  <a:lstStyle/>
                  <a:p>
                    <a:fld id="{2F0798EE-1153-FA44-96FC-FE6A4C417F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A0DF-814B-970B-E264D0DA783A}"/>
                </c:ext>
              </c:extLst>
            </c:dLbl>
            <c:dLbl>
              <c:idx val="82"/>
              <c:tx>
                <c:rich>
                  <a:bodyPr/>
                  <a:lstStyle/>
                  <a:p>
                    <a:fld id="{81700482-6CA9-F44A-89BC-5E896AE1C9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A0DF-814B-970B-E264D0DA783A}"/>
                </c:ext>
              </c:extLst>
            </c:dLbl>
            <c:dLbl>
              <c:idx val="83"/>
              <c:tx>
                <c:rich>
                  <a:bodyPr/>
                  <a:lstStyle/>
                  <a:p>
                    <a:fld id="{64626930-93C3-C845-A68C-7B29477D8E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A0DF-814B-970B-E264D0DA783A}"/>
                </c:ext>
              </c:extLst>
            </c:dLbl>
            <c:dLbl>
              <c:idx val="84"/>
              <c:tx>
                <c:rich>
                  <a:bodyPr/>
                  <a:lstStyle/>
                  <a:p>
                    <a:fld id="{2BF9D9BD-FC40-0640-9A5E-441C38695E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A0DF-814B-970B-E264D0DA783A}"/>
                </c:ext>
              </c:extLst>
            </c:dLbl>
            <c:dLbl>
              <c:idx val="85"/>
              <c:tx>
                <c:rich>
                  <a:bodyPr/>
                  <a:lstStyle/>
                  <a:p>
                    <a:fld id="{7BB93B60-0C5E-4A4A-996C-053FC04785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A0DF-814B-970B-E264D0DA783A}"/>
                </c:ext>
              </c:extLst>
            </c:dLbl>
            <c:dLbl>
              <c:idx val="86"/>
              <c:tx>
                <c:rich>
                  <a:bodyPr/>
                  <a:lstStyle/>
                  <a:p>
                    <a:fld id="{EF316FF3-6427-5C46-870F-1DABC69DAE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A0DF-814B-970B-E264D0DA783A}"/>
                </c:ext>
              </c:extLst>
            </c:dLbl>
            <c:dLbl>
              <c:idx val="87"/>
              <c:tx>
                <c:rich>
                  <a:bodyPr/>
                  <a:lstStyle/>
                  <a:p>
                    <a:fld id="{9C72A3EA-8B96-0F46-A7D7-39CF74FAC7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A0DF-814B-970B-E264D0DA783A}"/>
                </c:ext>
              </c:extLst>
            </c:dLbl>
            <c:dLbl>
              <c:idx val="88"/>
              <c:tx>
                <c:rich>
                  <a:bodyPr/>
                  <a:lstStyle/>
                  <a:p>
                    <a:fld id="{8D0A6BC6-2BB1-0540-B875-D0F9B94445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A0DF-814B-970B-E264D0DA783A}"/>
                </c:ext>
              </c:extLst>
            </c:dLbl>
            <c:dLbl>
              <c:idx val="89"/>
              <c:tx>
                <c:rich>
                  <a:bodyPr/>
                  <a:lstStyle/>
                  <a:p>
                    <a:fld id="{0DACC857-7F9D-2040-99B9-08B5B8F80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A0DF-814B-970B-E264D0DA783A}"/>
                </c:ext>
              </c:extLst>
            </c:dLbl>
            <c:dLbl>
              <c:idx val="90"/>
              <c:tx>
                <c:rich>
                  <a:bodyPr/>
                  <a:lstStyle/>
                  <a:p>
                    <a:fld id="{EDDF0CAA-EF2F-4146-AC60-4E45AB569B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A0DF-814B-970B-E264D0DA783A}"/>
                </c:ext>
              </c:extLst>
            </c:dLbl>
            <c:dLbl>
              <c:idx val="91"/>
              <c:tx>
                <c:rich>
                  <a:bodyPr/>
                  <a:lstStyle/>
                  <a:p>
                    <a:fld id="{8168B9FB-6DF3-EF45-A9C5-C79EE2320D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A0DF-814B-970B-E264D0DA783A}"/>
                </c:ext>
              </c:extLst>
            </c:dLbl>
            <c:dLbl>
              <c:idx val="92"/>
              <c:tx>
                <c:rich>
                  <a:bodyPr/>
                  <a:lstStyle/>
                  <a:p>
                    <a:fld id="{5D1AAE51-4D84-6C47-B558-DB3FFCE094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A0DF-814B-970B-E264D0DA783A}"/>
                </c:ext>
              </c:extLst>
            </c:dLbl>
            <c:dLbl>
              <c:idx val="93"/>
              <c:tx>
                <c:rich>
                  <a:bodyPr/>
                  <a:lstStyle/>
                  <a:p>
                    <a:fld id="{0D3B0E1F-FE41-454E-BAB3-834C437564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A0DF-814B-970B-E264D0DA783A}"/>
                </c:ext>
              </c:extLst>
            </c:dLbl>
            <c:dLbl>
              <c:idx val="94"/>
              <c:tx>
                <c:rich>
                  <a:bodyPr/>
                  <a:lstStyle/>
                  <a:p>
                    <a:fld id="{22E0A982-162C-0C4B-B879-28B557E560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A0DF-814B-970B-E264D0DA783A}"/>
                </c:ext>
              </c:extLst>
            </c:dLbl>
            <c:dLbl>
              <c:idx val="95"/>
              <c:tx>
                <c:rich>
                  <a:bodyPr/>
                  <a:lstStyle/>
                  <a:p>
                    <a:fld id="{A508BD93-E0A3-C647-8F65-1B15981B6A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A0DF-814B-970B-E264D0DA783A}"/>
                </c:ext>
              </c:extLst>
            </c:dLbl>
            <c:dLbl>
              <c:idx val="96"/>
              <c:tx>
                <c:rich>
                  <a:bodyPr/>
                  <a:lstStyle/>
                  <a:p>
                    <a:fld id="{BC090257-51F0-EF42-9C5D-7B98450F02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A0DF-814B-970B-E264D0DA783A}"/>
                </c:ext>
              </c:extLst>
            </c:dLbl>
            <c:dLbl>
              <c:idx val="97"/>
              <c:tx>
                <c:rich>
                  <a:bodyPr/>
                  <a:lstStyle/>
                  <a:p>
                    <a:fld id="{84E2D58C-9CAC-E24A-BC9B-24C4FA14E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A0DF-814B-970B-E264D0DA783A}"/>
                </c:ext>
              </c:extLst>
            </c:dLbl>
            <c:dLbl>
              <c:idx val="98"/>
              <c:tx>
                <c:rich>
                  <a:bodyPr/>
                  <a:lstStyle/>
                  <a:p>
                    <a:fld id="{71EDED28-AA8B-AA4C-98A6-C02FBA8133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A0DF-814B-970B-E264D0DA783A}"/>
                </c:ext>
              </c:extLst>
            </c:dLbl>
            <c:dLbl>
              <c:idx val="99"/>
              <c:tx>
                <c:rich>
                  <a:bodyPr/>
                  <a:lstStyle/>
                  <a:p>
                    <a:fld id="{CD070F39-F468-C141-9E86-E666DABDCC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A0DF-814B-970B-E264D0DA783A}"/>
                </c:ext>
              </c:extLst>
            </c:dLbl>
            <c:dLbl>
              <c:idx val="100"/>
              <c:tx>
                <c:rich>
                  <a:bodyPr/>
                  <a:lstStyle/>
                  <a:p>
                    <a:fld id="{FAE2FDAC-5ACD-F749-B4C5-7E3C46100F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A0DF-814B-970B-E264D0DA783A}"/>
                </c:ext>
              </c:extLst>
            </c:dLbl>
            <c:dLbl>
              <c:idx val="101"/>
              <c:tx>
                <c:rich>
                  <a:bodyPr/>
                  <a:lstStyle/>
                  <a:p>
                    <a:fld id="{8373D0CF-5CC7-C24A-9310-4C89D26D6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A0DF-814B-970B-E264D0DA783A}"/>
                </c:ext>
              </c:extLst>
            </c:dLbl>
            <c:dLbl>
              <c:idx val="102"/>
              <c:tx>
                <c:rich>
                  <a:bodyPr/>
                  <a:lstStyle/>
                  <a:p>
                    <a:fld id="{5EDAA991-0F40-094D-B50C-7943894906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A0DF-814B-970B-E264D0DA783A}"/>
                </c:ext>
              </c:extLst>
            </c:dLbl>
            <c:dLbl>
              <c:idx val="103"/>
              <c:tx>
                <c:rich>
                  <a:bodyPr/>
                  <a:lstStyle/>
                  <a:p>
                    <a:fld id="{1EC01BEB-A60B-5C4F-B870-D504EB28E3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A0DF-814B-970B-E264D0DA783A}"/>
                </c:ext>
              </c:extLst>
            </c:dLbl>
            <c:dLbl>
              <c:idx val="104"/>
              <c:tx>
                <c:rich>
                  <a:bodyPr/>
                  <a:lstStyle/>
                  <a:p>
                    <a:fld id="{9DFAD16D-95C9-4749-9D82-F2AA69ABC2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A0DF-814B-970B-E264D0DA783A}"/>
                </c:ext>
              </c:extLst>
            </c:dLbl>
            <c:dLbl>
              <c:idx val="105"/>
              <c:tx>
                <c:rich>
                  <a:bodyPr/>
                  <a:lstStyle/>
                  <a:p>
                    <a:fld id="{91EC4259-9AF9-0C47-97EF-506223ACE7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A0DF-814B-970B-E264D0DA783A}"/>
                </c:ext>
              </c:extLst>
            </c:dLbl>
            <c:dLbl>
              <c:idx val="106"/>
              <c:tx>
                <c:rich>
                  <a:bodyPr/>
                  <a:lstStyle/>
                  <a:p>
                    <a:fld id="{20576F2D-8F40-1940-9919-446BBC3301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A0DF-814B-970B-E264D0DA783A}"/>
                </c:ext>
              </c:extLst>
            </c:dLbl>
            <c:dLbl>
              <c:idx val="107"/>
              <c:tx>
                <c:rich>
                  <a:bodyPr/>
                  <a:lstStyle/>
                  <a:p>
                    <a:fld id="{4AE8047B-7FA7-D04F-9D2F-03D5344A23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A0DF-814B-970B-E264D0DA783A}"/>
                </c:ext>
              </c:extLst>
            </c:dLbl>
            <c:dLbl>
              <c:idx val="108"/>
              <c:tx>
                <c:rich>
                  <a:bodyPr/>
                  <a:lstStyle/>
                  <a:p>
                    <a:fld id="{87DBA716-1A84-2C43-9663-1B2A56221F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A0DF-814B-970B-E264D0DA783A}"/>
                </c:ext>
              </c:extLst>
            </c:dLbl>
            <c:dLbl>
              <c:idx val="109"/>
              <c:tx>
                <c:rich>
                  <a:bodyPr/>
                  <a:lstStyle/>
                  <a:p>
                    <a:fld id="{E8ACBCBB-DA11-CE40-87E8-180A98A42D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A0DF-814B-970B-E264D0DA783A}"/>
                </c:ext>
              </c:extLst>
            </c:dLbl>
            <c:dLbl>
              <c:idx val="110"/>
              <c:tx>
                <c:rich>
                  <a:bodyPr/>
                  <a:lstStyle/>
                  <a:p>
                    <a:fld id="{F08EEFC1-8510-774D-B976-66261AE520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A0DF-814B-970B-E264D0DA783A}"/>
                </c:ext>
              </c:extLst>
            </c:dLbl>
            <c:dLbl>
              <c:idx val="111"/>
              <c:tx>
                <c:rich>
                  <a:bodyPr/>
                  <a:lstStyle/>
                  <a:p>
                    <a:fld id="{41A6E109-7736-7049-B84E-084D3CB791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A0DF-814B-970B-E264D0DA783A}"/>
                </c:ext>
              </c:extLst>
            </c:dLbl>
            <c:dLbl>
              <c:idx val="112"/>
              <c:tx>
                <c:rich>
                  <a:bodyPr/>
                  <a:lstStyle/>
                  <a:p>
                    <a:fld id="{2EEEDFF3-F1F6-644E-943F-599A82D12D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A0DF-814B-970B-E264D0DA783A}"/>
                </c:ext>
              </c:extLst>
            </c:dLbl>
            <c:dLbl>
              <c:idx val="113"/>
              <c:tx>
                <c:rich>
                  <a:bodyPr/>
                  <a:lstStyle/>
                  <a:p>
                    <a:fld id="{3965A3A8-20C4-9F49-B6AE-03A7633A2F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A0DF-814B-970B-E264D0DA783A}"/>
                </c:ext>
              </c:extLst>
            </c:dLbl>
            <c:dLbl>
              <c:idx val="114"/>
              <c:tx>
                <c:rich>
                  <a:bodyPr/>
                  <a:lstStyle/>
                  <a:p>
                    <a:fld id="{1C9704DE-72C7-E040-8DD4-1DF167707F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A0DF-814B-970B-E264D0DA783A}"/>
                </c:ext>
              </c:extLst>
            </c:dLbl>
            <c:dLbl>
              <c:idx val="115"/>
              <c:tx>
                <c:rich>
                  <a:bodyPr/>
                  <a:lstStyle/>
                  <a:p>
                    <a:fld id="{1C2B5200-E6C8-1247-A6D6-F970415F11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A0DF-814B-970B-E264D0DA783A}"/>
                </c:ext>
              </c:extLst>
            </c:dLbl>
            <c:dLbl>
              <c:idx val="116"/>
              <c:tx>
                <c:rich>
                  <a:bodyPr/>
                  <a:lstStyle/>
                  <a:p>
                    <a:fld id="{4DD06FFA-6962-D443-BB58-689113C264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A0DF-814B-970B-E264D0DA783A}"/>
                </c:ext>
              </c:extLst>
            </c:dLbl>
            <c:dLbl>
              <c:idx val="117"/>
              <c:tx>
                <c:rich>
                  <a:bodyPr/>
                  <a:lstStyle/>
                  <a:p>
                    <a:fld id="{97DD50C1-EBC5-8349-ADF1-99EED86D4F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A0DF-814B-970B-E264D0DA783A}"/>
                </c:ext>
              </c:extLst>
            </c:dLbl>
            <c:dLbl>
              <c:idx val="118"/>
              <c:tx>
                <c:rich>
                  <a:bodyPr/>
                  <a:lstStyle/>
                  <a:p>
                    <a:fld id="{9BB52E70-0AB7-064F-AFA2-396644E8B6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A0DF-814B-970B-E264D0DA783A}"/>
                </c:ext>
              </c:extLst>
            </c:dLbl>
            <c:dLbl>
              <c:idx val="119"/>
              <c:tx>
                <c:rich>
                  <a:bodyPr/>
                  <a:lstStyle/>
                  <a:p>
                    <a:fld id="{57A09E6C-38D6-184C-AA47-2F84FD631D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A0DF-814B-970B-E264D0DA783A}"/>
                </c:ext>
              </c:extLst>
            </c:dLbl>
            <c:dLbl>
              <c:idx val="120"/>
              <c:tx>
                <c:rich>
                  <a:bodyPr/>
                  <a:lstStyle/>
                  <a:p>
                    <a:fld id="{9D9068E7-D1F0-404E-ADEC-113ADC36D8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A0DF-814B-970B-E264D0DA783A}"/>
                </c:ext>
              </c:extLst>
            </c:dLbl>
            <c:dLbl>
              <c:idx val="121"/>
              <c:tx>
                <c:rich>
                  <a:bodyPr/>
                  <a:lstStyle/>
                  <a:p>
                    <a:fld id="{CA099A98-9FAD-0E4F-9AD4-8AD66882A6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A0DF-814B-970B-E264D0DA783A}"/>
                </c:ext>
              </c:extLst>
            </c:dLbl>
            <c:dLbl>
              <c:idx val="122"/>
              <c:tx>
                <c:rich>
                  <a:bodyPr/>
                  <a:lstStyle/>
                  <a:p>
                    <a:fld id="{1AB0D7E0-F299-E641-93A0-7A2FB63256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A0DF-814B-970B-E264D0DA783A}"/>
                </c:ext>
              </c:extLst>
            </c:dLbl>
            <c:dLbl>
              <c:idx val="123"/>
              <c:tx>
                <c:rich>
                  <a:bodyPr/>
                  <a:lstStyle/>
                  <a:p>
                    <a:fld id="{05EEC8E9-5E36-4646-85CD-4A547CA10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A0DF-814B-970B-E264D0DA783A}"/>
                </c:ext>
              </c:extLst>
            </c:dLbl>
            <c:dLbl>
              <c:idx val="124"/>
              <c:tx>
                <c:rich>
                  <a:bodyPr/>
                  <a:lstStyle/>
                  <a:p>
                    <a:fld id="{204AB651-52D2-C84D-A83E-B2E5F6D53B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A0DF-814B-970B-E264D0DA783A}"/>
                </c:ext>
              </c:extLst>
            </c:dLbl>
            <c:dLbl>
              <c:idx val="125"/>
              <c:tx>
                <c:rich>
                  <a:bodyPr/>
                  <a:lstStyle/>
                  <a:p>
                    <a:fld id="{98740630-FC6E-094A-9F71-1C808998A1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A0DF-814B-970B-E264D0DA783A}"/>
                </c:ext>
              </c:extLst>
            </c:dLbl>
            <c:dLbl>
              <c:idx val="126"/>
              <c:tx>
                <c:rich>
                  <a:bodyPr/>
                  <a:lstStyle/>
                  <a:p>
                    <a:fld id="{3C3B93F8-E771-E843-BF4F-E7A301BF22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A0DF-814B-970B-E264D0DA783A}"/>
                </c:ext>
              </c:extLst>
            </c:dLbl>
            <c:dLbl>
              <c:idx val="127"/>
              <c:tx>
                <c:rich>
                  <a:bodyPr/>
                  <a:lstStyle/>
                  <a:p>
                    <a:fld id="{CB3C09B3-3FFD-334D-B342-AFA3651732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A0DF-814B-970B-E264D0DA783A}"/>
                </c:ext>
              </c:extLst>
            </c:dLbl>
            <c:dLbl>
              <c:idx val="128"/>
              <c:tx>
                <c:rich>
                  <a:bodyPr/>
                  <a:lstStyle/>
                  <a:p>
                    <a:fld id="{7E5A0EF2-4A5B-0843-8F93-8326FE48AF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A0DF-814B-970B-E264D0DA783A}"/>
                </c:ext>
              </c:extLst>
            </c:dLbl>
            <c:dLbl>
              <c:idx val="129"/>
              <c:tx>
                <c:rich>
                  <a:bodyPr/>
                  <a:lstStyle/>
                  <a:p>
                    <a:fld id="{B1FB7C82-AD11-D644-A4E6-7BB2979EDB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A0DF-814B-970B-E264D0DA783A}"/>
                </c:ext>
              </c:extLst>
            </c:dLbl>
            <c:dLbl>
              <c:idx val="130"/>
              <c:tx>
                <c:rich>
                  <a:bodyPr/>
                  <a:lstStyle/>
                  <a:p>
                    <a:fld id="{54882E7C-F33E-5744-BF80-7035B6C873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A0DF-814B-970B-E264D0DA783A}"/>
                </c:ext>
              </c:extLst>
            </c:dLbl>
            <c:dLbl>
              <c:idx val="131"/>
              <c:tx>
                <c:rich>
                  <a:bodyPr/>
                  <a:lstStyle/>
                  <a:p>
                    <a:fld id="{83DAFCBF-F3DD-F545-ADD9-9BA00CD638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A0DF-814B-970B-E264D0DA783A}"/>
                </c:ext>
              </c:extLst>
            </c:dLbl>
            <c:dLbl>
              <c:idx val="132"/>
              <c:tx>
                <c:rich>
                  <a:bodyPr/>
                  <a:lstStyle/>
                  <a:p>
                    <a:fld id="{67DB6397-35C2-1B46-9647-E817DDCBB6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A0DF-814B-970B-E264D0DA783A}"/>
                </c:ext>
              </c:extLst>
            </c:dLbl>
            <c:dLbl>
              <c:idx val="133"/>
              <c:tx>
                <c:rich>
                  <a:bodyPr/>
                  <a:lstStyle/>
                  <a:p>
                    <a:fld id="{6B1E41FF-57E7-B741-AE42-9941D0DEF9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A0DF-814B-970B-E264D0DA783A}"/>
                </c:ext>
              </c:extLst>
            </c:dLbl>
            <c:dLbl>
              <c:idx val="134"/>
              <c:tx>
                <c:rich>
                  <a:bodyPr/>
                  <a:lstStyle/>
                  <a:p>
                    <a:fld id="{2ABF5054-7DED-E94A-98A4-F3498781B0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A0DF-814B-970B-E264D0DA783A}"/>
                </c:ext>
              </c:extLst>
            </c:dLbl>
            <c:dLbl>
              <c:idx val="135"/>
              <c:tx>
                <c:rich>
                  <a:bodyPr/>
                  <a:lstStyle/>
                  <a:p>
                    <a:fld id="{76C7C56B-E174-C44D-BEF5-1CFB0CB0A5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A0DF-814B-970B-E264D0DA783A}"/>
                </c:ext>
              </c:extLst>
            </c:dLbl>
            <c:dLbl>
              <c:idx val="136"/>
              <c:tx>
                <c:rich>
                  <a:bodyPr/>
                  <a:lstStyle/>
                  <a:p>
                    <a:fld id="{1C1FAAD0-5613-9A4B-9E8B-287C60067D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A0DF-814B-970B-E264D0DA783A}"/>
                </c:ext>
              </c:extLst>
            </c:dLbl>
            <c:dLbl>
              <c:idx val="137"/>
              <c:tx>
                <c:rich>
                  <a:bodyPr/>
                  <a:lstStyle/>
                  <a:p>
                    <a:fld id="{69C4140A-1A5A-4749-B168-1DF895461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A0DF-814B-970B-E264D0DA783A}"/>
                </c:ext>
              </c:extLst>
            </c:dLbl>
            <c:dLbl>
              <c:idx val="138"/>
              <c:tx>
                <c:rich>
                  <a:bodyPr/>
                  <a:lstStyle/>
                  <a:p>
                    <a:fld id="{754E895B-E520-2B49-BA4B-FE75F5502C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A0DF-814B-970B-E264D0DA783A}"/>
                </c:ext>
              </c:extLst>
            </c:dLbl>
            <c:dLbl>
              <c:idx val="139"/>
              <c:tx>
                <c:rich>
                  <a:bodyPr/>
                  <a:lstStyle/>
                  <a:p>
                    <a:fld id="{92EC3F67-3BDF-614B-9891-BBD1AB90A6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A0DF-814B-970B-E264D0DA783A}"/>
                </c:ext>
              </c:extLst>
            </c:dLbl>
            <c:dLbl>
              <c:idx val="140"/>
              <c:tx>
                <c:rich>
                  <a:bodyPr/>
                  <a:lstStyle/>
                  <a:p>
                    <a:fld id="{E9BF6B04-A67D-6D48-8F0C-3E361DB9AA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A0DF-814B-970B-E264D0DA783A}"/>
                </c:ext>
              </c:extLst>
            </c:dLbl>
            <c:dLbl>
              <c:idx val="141"/>
              <c:tx>
                <c:rich>
                  <a:bodyPr/>
                  <a:lstStyle/>
                  <a:p>
                    <a:fld id="{9A275E90-EC08-944A-9392-FB2733A329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A0DF-814B-970B-E264D0DA783A}"/>
                </c:ext>
              </c:extLst>
            </c:dLbl>
            <c:dLbl>
              <c:idx val="142"/>
              <c:tx>
                <c:rich>
                  <a:bodyPr/>
                  <a:lstStyle/>
                  <a:p>
                    <a:fld id="{3D0192F6-C3C0-3C41-9A27-250F528DA1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A0DF-814B-970B-E264D0DA783A}"/>
                </c:ext>
              </c:extLst>
            </c:dLbl>
            <c:dLbl>
              <c:idx val="143"/>
              <c:tx>
                <c:rich>
                  <a:bodyPr/>
                  <a:lstStyle/>
                  <a:p>
                    <a:fld id="{CFD9D4D6-A717-A54A-BD8C-5052FB25F5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A0DF-814B-970B-E264D0DA783A}"/>
                </c:ext>
              </c:extLst>
            </c:dLbl>
            <c:dLbl>
              <c:idx val="144"/>
              <c:tx>
                <c:rich>
                  <a:bodyPr/>
                  <a:lstStyle/>
                  <a:p>
                    <a:fld id="{88F737FF-B85A-C942-9010-D16873F85A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A0DF-814B-970B-E264D0DA783A}"/>
                </c:ext>
              </c:extLst>
            </c:dLbl>
            <c:dLbl>
              <c:idx val="145"/>
              <c:tx>
                <c:rich>
                  <a:bodyPr/>
                  <a:lstStyle/>
                  <a:p>
                    <a:fld id="{9D8076A5-458E-B345-B46C-09FA3F7F6A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A0DF-814B-970B-E264D0DA783A}"/>
                </c:ext>
              </c:extLst>
            </c:dLbl>
            <c:dLbl>
              <c:idx val="146"/>
              <c:tx>
                <c:rich>
                  <a:bodyPr/>
                  <a:lstStyle/>
                  <a:p>
                    <a:fld id="{1EAF5129-4D06-A943-89AF-DA5396D84F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A0DF-814B-970B-E264D0DA783A}"/>
                </c:ext>
              </c:extLst>
            </c:dLbl>
            <c:dLbl>
              <c:idx val="147"/>
              <c:tx>
                <c:rich>
                  <a:bodyPr/>
                  <a:lstStyle/>
                  <a:p>
                    <a:fld id="{C725B7A5-D950-3649-9A24-0AC5D88810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A0DF-814B-970B-E264D0DA783A}"/>
                </c:ext>
              </c:extLst>
            </c:dLbl>
            <c:dLbl>
              <c:idx val="148"/>
              <c:tx>
                <c:rich>
                  <a:bodyPr/>
                  <a:lstStyle/>
                  <a:p>
                    <a:fld id="{BCEA42D7-F6E7-B44C-89B5-9856C0563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A0DF-814B-970B-E264D0DA783A}"/>
                </c:ext>
              </c:extLst>
            </c:dLbl>
            <c:dLbl>
              <c:idx val="149"/>
              <c:tx>
                <c:rich>
                  <a:bodyPr/>
                  <a:lstStyle/>
                  <a:p>
                    <a:fld id="{B2CCDD39-8419-6240-B1AE-BC548562EA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A0DF-814B-970B-E264D0DA783A}"/>
                </c:ext>
              </c:extLst>
            </c:dLbl>
            <c:dLbl>
              <c:idx val="150"/>
              <c:tx>
                <c:rich>
                  <a:bodyPr/>
                  <a:lstStyle/>
                  <a:p>
                    <a:fld id="{8C381909-827F-1049-BAB8-B6AD12C6DE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A0DF-814B-970B-E264D0DA783A}"/>
                </c:ext>
              </c:extLst>
            </c:dLbl>
            <c:dLbl>
              <c:idx val="151"/>
              <c:tx>
                <c:rich>
                  <a:bodyPr/>
                  <a:lstStyle/>
                  <a:p>
                    <a:fld id="{39C409CB-D2E5-A74D-85E4-FD30BF1013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A0DF-814B-970B-E264D0DA783A}"/>
                </c:ext>
              </c:extLst>
            </c:dLbl>
            <c:dLbl>
              <c:idx val="152"/>
              <c:tx>
                <c:rich>
                  <a:bodyPr/>
                  <a:lstStyle/>
                  <a:p>
                    <a:fld id="{F807261C-E335-B14C-AAC2-4590E8FD9A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A0DF-814B-970B-E264D0DA783A}"/>
                </c:ext>
              </c:extLst>
            </c:dLbl>
            <c:dLbl>
              <c:idx val="153"/>
              <c:tx>
                <c:rich>
                  <a:bodyPr/>
                  <a:lstStyle/>
                  <a:p>
                    <a:fld id="{1EB4B984-1999-CD4C-A9BA-DED0346CF2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A0DF-814B-970B-E264D0DA783A}"/>
                </c:ext>
              </c:extLst>
            </c:dLbl>
            <c:dLbl>
              <c:idx val="154"/>
              <c:tx>
                <c:rich>
                  <a:bodyPr/>
                  <a:lstStyle/>
                  <a:p>
                    <a:fld id="{5FED7233-FD3D-494F-BF98-C526BE7338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A0DF-814B-970B-E264D0DA783A}"/>
                </c:ext>
              </c:extLst>
            </c:dLbl>
            <c:dLbl>
              <c:idx val="155"/>
              <c:tx>
                <c:rich>
                  <a:bodyPr/>
                  <a:lstStyle/>
                  <a:p>
                    <a:fld id="{D4E1A9EC-69BF-DB4A-9501-4E2DE00AA1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A0DF-814B-970B-E264D0DA783A}"/>
                </c:ext>
              </c:extLst>
            </c:dLbl>
            <c:dLbl>
              <c:idx val="156"/>
              <c:tx>
                <c:rich>
                  <a:bodyPr/>
                  <a:lstStyle/>
                  <a:p>
                    <a:fld id="{0B88AC3F-D786-D640-A2EC-BE67171426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A0DF-814B-970B-E264D0DA783A}"/>
                </c:ext>
              </c:extLst>
            </c:dLbl>
            <c:dLbl>
              <c:idx val="157"/>
              <c:tx>
                <c:rich>
                  <a:bodyPr/>
                  <a:lstStyle/>
                  <a:p>
                    <a:fld id="{CFA29C70-31A3-E843-8016-C491632793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A0DF-814B-970B-E264D0DA783A}"/>
                </c:ext>
              </c:extLst>
            </c:dLbl>
            <c:dLbl>
              <c:idx val="158"/>
              <c:tx>
                <c:rich>
                  <a:bodyPr/>
                  <a:lstStyle/>
                  <a:p>
                    <a:fld id="{46654620-C535-4D46-87D6-BEDFC42AA2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A0DF-814B-970B-E264D0DA783A}"/>
                </c:ext>
              </c:extLst>
            </c:dLbl>
            <c:dLbl>
              <c:idx val="159"/>
              <c:tx>
                <c:rich>
                  <a:bodyPr/>
                  <a:lstStyle/>
                  <a:p>
                    <a:fld id="{3087CFC7-8FA1-D34A-9362-E4C22D1A5E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A0DF-814B-970B-E264D0DA783A}"/>
                </c:ext>
              </c:extLst>
            </c:dLbl>
            <c:dLbl>
              <c:idx val="160"/>
              <c:tx>
                <c:rich>
                  <a:bodyPr/>
                  <a:lstStyle/>
                  <a:p>
                    <a:fld id="{7007852D-6A5E-0C49-A3FD-2B75D0D706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A0DF-814B-970B-E264D0DA783A}"/>
                </c:ext>
              </c:extLst>
            </c:dLbl>
            <c:dLbl>
              <c:idx val="161"/>
              <c:tx>
                <c:rich>
                  <a:bodyPr/>
                  <a:lstStyle/>
                  <a:p>
                    <a:fld id="{1DD6DBBD-0C05-134E-BFFD-AB933611BC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A0DF-814B-970B-E264D0DA783A}"/>
                </c:ext>
              </c:extLst>
            </c:dLbl>
            <c:dLbl>
              <c:idx val="162"/>
              <c:tx>
                <c:rich>
                  <a:bodyPr/>
                  <a:lstStyle/>
                  <a:p>
                    <a:fld id="{8A41A708-7EFC-564C-B977-BD75989CFA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A0DF-814B-970B-E264D0DA783A}"/>
                </c:ext>
              </c:extLst>
            </c:dLbl>
            <c:dLbl>
              <c:idx val="163"/>
              <c:tx>
                <c:rich>
                  <a:bodyPr/>
                  <a:lstStyle/>
                  <a:p>
                    <a:fld id="{5462B740-ECB3-1246-960C-375417676D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A0DF-814B-970B-E264D0DA783A}"/>
                </c:ext>
              </c:extLst>
            </c:dLbl>
            <c:dLbl>
              <c:idx val="164"/>
              <c:tx>
                <c:rich>
                  <a:bodyPr/>
                  <a:lstStyle/>
                  <a:p>
                    <a:fld id="{9C049135-20E1-9C4A-B2C2-189DA98CA3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A0DF-814B-970B-E264D0DA783A}"/>
                </c:ext>
              </c:extLst>
            </c:dLbl>
            <c:dLbl>
              <c:idx val="165"/>
              <c:tx>
                <c:rich>
                  <a:bodyPr/>
                  <a:lstStyle/>
                  <a:p>
                    <a:fld id="{6DE1F12D-9138-754F-8E9A-D3F0340960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A0DF-814B-970B-E264D0DA783A}"/>
                </c:ext>
              </c:extLst>
            </c:dLbl>
            <c:dLbl>
              <c:idx val="166"/>
              <c:tx>
                <c:rich>
                  <a:bodyPr/>
                  <a:lstStyle/>
                  <a:p>
                    <a:fld id="{401625C0-DDFF-C345-AF5D-30EE6F4A6B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A0DF-814B-970B-E264D0DA783A}"/>
                </c:ext>
              </c:extLst>
            </c:dLbl>
            <c:dLbl>
              <c:idx val="167"/>
              <c:tx>
                <c:rich>
                  <a:bodyPr/>
                  <a:lstStyle/>
                  <a:p>
                    <a:fld id="{3E90133F-B036-D143-B58F-F4F421E78E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A0DF-814B-970B-E264D0DA783A}"/>
                </c:ext>
              </c:extLst>
            </c:dLbl>
            <c:dLbl>
              <c:idx val="168"/>
              <c:tx>
                <c:rich>
                  <a:bodyPr/>
                  <a:lstStyle/>
                  <a:p>
                    <a:fld id="{98E252E1-76DB-E74A-A9FA-D817E9C821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A0DF-814B-970B-E264D0DA783A}"/>
                </c:ext>
              </c:extLst>
            </c:dLbl>
            <c:dLbl>
              <c:idx val="169"/>
              <c:tx>
                <c:rich>
                  <a:bodyPr/>
                  <a:lstStyle/>
                  <a:p>
                    <a:fld id="{5A077F90-21F0-6244-AB2E-AF2F3AA86D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A0DF-814B-970B-E264D0DA783A}"/>
                </c:ext>
              </c:extLst>
            </c:dLbl>
            <c:dLbl>
              <c:idx val="170"/>
              <c:tx>
                <c:rich>
                  <a:bodyPr/>
                  <a:lstStyle/>
                  <a:p>
                    <a:fld id="{FBDACEA0-A0DA-4849-A635-65D05BC91F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A0DF-814B-970B-E264D0DA783A}"/>
                </c:ext>
              </c:extLst>
            </c:dLbl>
            <c:dLbl>
              <c:idx val="171"/>
              <c:tx>
                <c:rich>
                  <a:bodyPr/>
                  <a:lstStyle/>
                  <a:p>
                    <a:fld id="{86826A82-08F8-B045-8327-018EF5F428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A0DF-814B-970B-E264D0DA783A}"/>
                </c:ext>
              </c:extLst>
            </c:dLbl>
            <c:dLbl>
              <c:idx val="172"/>
              <c:tx>
                <c:rich>
                  <a:bodyPr/>
                  <a:lstStyle/>
                  <a:p>
                    <a:fld id="{2F276470-9972-874F-8455-2B4C5B0C7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A0DF-814B-970B-E264D0DA783A}"/>
                </c:ext>
              </c:extLst>
            </c:dLbl>
            <c:dLbl>
              <c:idx val="173"/>
              <c:tx>
                <c:rich>
                  <a:bodyPr/>
                  <a:lstStyle/>
                  <a:p>
                    <a:fld id="{CF30C53F-ED59-2946-AAEB-F074019656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A0DF-814B-970B-E264D0DA783A}"/>
                </c:ext>
              </c:extLst>
            </c:dLbl>
            <c:dLbl>
              <c:idx val="174"/>
              <c:tx>
                <c:rich>
                  <a:bodyPr/>
                  <a:lstStyle/>
                  <a:p>
                    <a:fld id="{16655DCD-7C46-1743-815E-36AD2539DB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A0DF-814B-970B-E264D0DA783A}"/>
                </c:ext>
              </c:extLst>
            </c:dLbl>
            <c:dLbl>
              <c:idx val="175"/>
              <c:tx>
                <c:rich>
                  <a:bodyPr/>
                  <a:lstStyle/>
                  <a:p>
                    <a:fld id="{751BC898-A66D-334C-B5EE-AFD5A9045E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A0DF-814B-970B-E264D0DA783A}"/>
                </c:ext>
              </c:extLst>
            </c:dLbl>
            <c:dLbl>
              <c:idx val="176"/>
              <c:tx>
                <c:rich>
                  <a:bodyPr/>
                  <a:lstStyle/>
                  <a:p>
                    <a:fld id="{06F7B5C7-A7DF-0B46-B071-9D74A6B441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A0DF-814B-970B-E264D0DA783A}"/>
                </c:ext>
              </c:extLst>
            </c:dLbl>
            <c:dLbl>
              <c:idx val="177"/>
              <c:tx>
                <c:rich>
                  <a:bodyPr/>
                  <a:lstStyle/>
                  <a:p>
                    <a:fld id="{97772E47-E83C-4B4B-B3CB-D9CA1EA7B4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A0DF-814B-970B-E264D0DA783A}"/>
                </c:ext>
              </c:extLst>
            </c:dLbl>
            <c:dLbl>
              <c:idx val="178"/>
              <c:tx>
                <c:rich>
                  <a:bodyPr/>
                  <a:lstStyle/>
                  <a:p>
                    <a:fld id="{40BDEDDA-91F3-8D47-86BD-BF8F555DD0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A0DF-814B-970B-E264D0DA783A}"/>
                </c:ext>
              </c:extLst>
            </c:dLbl>
            <c:dLbl>
              <c:idx val="179"/>
              <c:tx>
                <c:rich>
                  <a:bodyPr/>
                  <a:lstStyle/>
                  <a:p>
                    <a:fld id="{F6406C8E-FEB4-9C48-9527-DD253BD126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A0DF-814B-970B-E264D0DA783A}"/>
                </c:ext>
              </c:extLst>
            </c:dLbl>
            <c:dLbl>
              <c:idx val="180"/>
              <c:tx>
                <c:rich>
                  <a:bodyPr/>
                  <a:lstStyle/>
                  <a:p>
                    <a:fld id="{6266DA95-E320-0C4C-A088-AFD9EB867A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A0DF-814B-970B-E264D0DA783A}"/>
                </c:ext>
              </c:extLst>
            </c:dLbl>
            <c:dLbl>
              <c:idx val="181"/>
              <c:tx>
                <c:rich>
                  <a:bodyPr/>
                  <a:lstStyle/>
                  <a:p>
                    <a:fld id="{87E29D3A-B072-214F-953E-E1B1AD40AE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A0DF-814B-970B-E264D0DA783A}"/>
                </c:ext>
              </c:extLst>
            </c:dLbl>
            <c:dLbl>
              <c:idx val="182"/>
              <c:tx>
                <c:rich>
                  <a:bodyPr/>
                  <a:lstStyle/>
                  <a:p>
                    <a:fld id="{4932ABAE-A36E-D446-8488-5C2EDB5ED6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A0DF-814B-970B-E264D0DA783A}"/>
                </c:ext>
              </c:extLst>
            </c:dLbl>
            <c:dLbl>
              <c:idx val="183"/>
              <c:tx>
                <c:rich>
                  <a:bodyPr/>
                  <a:lstStyle/>
                  <a:p>
                    <a:fld id="{AE4699EE-8008-4D40-A99C-5C5F77E38C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A0DF-814B-970B-E264D0DA783A}"/>
                </c:ext>
              </c:extLst>
            </c:dLbl>
            <c:dLbl>
              <c:idx val="184"/>
              <c:tx>
                <c:rich>
                  <a:bodyPr/>
                  <a:lstStyle/>
                  <a:p>
                    <a:fld id="{42939901-96F3-AD4A-810A-2F25E40B2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A0DF-814B-970B-E264D0DA783A}"/>
                </c:ext>
              </c:extLst>
            </c:dLbl>
            <c:dLbl>
              <c:idx val="185"/>
              <c:tx>
                <c:rich>
                  <a:bodyPr/>
                  <a:lstStyle/>
                  <a:p>
                    <a:fld id="{AD4173BD-1646-E942-8F6F-C41D99C6E2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A0DF-814B-970B-E264D0DA783A}"/>
                </c:ext>
              </c:extLst>
            </c:dLbl>
            <c:dLbl>
              <c:idx val="186"/>
              <c:tx>
                <c:rich>
                  <a:bodyPr/>
                  <a:lstStyle/>
                  <a:p>
                    <a:fld id="{D6596B2E-8F9C-5040-99AA-8C02B53D9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A0DF-814B-970B-E264D0DA783A}"/>
                </c:ext>
              </c:extLst>
            </c:dLbl>
            <c:dLbl>
              <c:idx val="187"/>
              <c:tx>
                <c:rich>
                  <a:bodyPr/>
                  <a:lstStyle/>
                  <a:p>
                    <a:fld id="{C018586E-9532-284F-956B-5F9E604D6D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A0DF-814B-970B-E264D0DA783A}"/>
                </c:ext>
              </c:extLst>
            </c:dLbl>
            <c:dLbl>
              <c:idx val="188"/>
              <c:tx>
                <c:rich>
                  <a:bodyPr/>
                  <a:lstStyle/>
                  <a:p>
                    <a:fld id="{0257EF4B-EF7E-0042-9BF9-887FD7AE21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A0DF-814B-970B-E264D0DA783A}"/>
                </c:ext>
              </c:extLst>
            </c:dLbl>
            <c:dLbl>
              <c:idx val="189"/>
              <c:tx>
                <c:rich>
                  <a:bodyPr/>
                  <a:lstStyle/>
                  <a:p>
                    <a:fld id="{E02C7632-4C02-134D-B389-3292E2AEF1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A0DF-814B-970B-E264D0DA783A}"/>
                </c:ext>
              </c:extLst>
            </c:dLbl>
            <c:dLbl>
              <c:idx val="190"/>
              <c:tx>
                <c:rich>
                  <a:bodyPr/>
                  <a:lstStyle/>
                  <a:p>
                    <a:fld id="{A02DA3EC-ECCE-1246-A52D-9907F9DE4C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A0DF-814B-970B-E264D0DA783A}"/>
                </c:ext>
              </c:extLst>
            </c:dLbl>
            <c:dLbl>
              <c:idx val="191"/>
              <c:tx>
                <c:rich>
                  <a:bodyPr/>
                  <a:lstStyle/>
                  <a:p>
                    <a:fld id="{335D2EC4-E2C8-6A4E-B3FE-3062DD4E3F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A0DF-814B-970B-E264D0DA783A}"/>
                </c:ext>
              </c:extLst>
            </c:dLbl>
            <c:dLbl>
              <c:idx val="192"/>
              <c:tx>
                <c:rich>
                  <a:bodyPr/>
                  <a:lstStyle/>
                  <a:p>
                    <a:fld id="{6529BC56-2A16-1240-9FB7-77E0DE757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A0DF-814B-970B-E264D0DA783A}"/>
                </c:ext>
              </c:extLst>
            </c:dLbl>
            <c:dLbl>
              <c:idx val="193"/>
              <c:tx>
                <c:rich>
                  <a:bodyPr/>
                  <a:lstStyle/>
                  <a:p>
                    <a:fld id="{7F73A622-2747-E740-BAC1-B577494690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A0DF-814B-970B-E264D0DA783A}"/>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'#_SPSS'!$AB$6:$AB$199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'#_SPSS'!$AC$6:$AC$199</c15:f>
                <c15:dlblRangeCache>
                  <c:ptCount val="194"/>
                </c15:dlblRangeCache>
              </c15:datalabelsRange>
            </c:ext>
            <c:ext xmlns:c16="http://schemas.microsoft.com/office/drawing/2014/chart" uri="{C3380CC4-5D6E-409C-BE32-E72D297353CC}">
              <c16:uniqueId val="{0000010E-A0DF-814B-970B-E264D0DA783A}"/>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A0DF-814B-970B-E264D0DA783A}"/>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'#_SPSS'!$F$92</c:f>
              <c:numCache>
                <c:formatCode>General</c:formatCode>
                <c:ptCount val="1"/>
                <c:pt idx="0">
                  <c:v>0</c:v>
                </c:pt>
              </c:numCache>
            </c:numRef>
          </c:xVal>
          <c:yVal>
            <c:numRef>
              <c:f>'#_SPSS'!$G$92</c:f>
              <c:numCache>
                <c:formatCode>General</c:formatCode>
                <c:ptCount val="1"/>
                <c:pt idx="0">
                  <c:v>#N/A</c:v>
                </c:pt>
              </c:numCache>
            </c:numRef>
          </c:yVal>
          <c:smooth val="0"/>
          <c:extLst>
            <c:ext xmlns:c15="http://schemas.microsoft.com/office/drawing/2012/chart" uri="{02D57815-91ED-43cb-92C2-25804820EDAC}">
              <c15:datalabelsRange>
                <c15:f>'#_SPSS'!$J$92</c15:f>
                <c15:dlblRangeCache>
                  <c:ptCount val="1"/>
                  <c:pt idx="0">
                    <c:v>HYPE!</c:v>
                  </c:pt>
                </c15:dlblRangeCache>
              </c15:datalabelsRange>
            </c:ext>
            <c:ext xmlns:c16="http://schemas.microsoft.com/office/drawing/2014/chart" uri="{C3380CC4-5D6E-409C-BE32-E72D297353CC}">
              <c16:uniqueId val="{00000110-A0DF-814B-970B-E264D0DA783A}"/>
            </c:ext>
          </c:extLst>
        </c:ser>
        <c:ser>
          <c:idx val="17"/>
          <c:order val="19"/>
          <c:tx>
            <c:strRef>
              <c:f>'#_SPSS'!$J$76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E0425EAD-4AD3-9F45-98A4-23FBBE93C54D}"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A0DF-814B-970B-E264D0DA783A}"/>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'#_SPSS'!$K$77</c:f>
              <c:numCache>
                <c:formatCode>General</c:formatCode>
                <c:ptCount val="1"/>
                <c:pt idx="0">
                  <c:v>0</c:v>
                </c:pt>
              </c:numCache>
            </c:numRef>
          </c:xVal>
          <c:yVal>
            <c:numRef>
              <c:f>'#_SPSS'!$L$77</c:f>
              <c:numCache>
                <c:formatCode>General</c:formatCode>
                <c:ptCount val="1"/>
                <c:pt idx="0">
                  <c:v>0.09</c:v>
                </c:pt>
              </c:numCache>
            </c:numRef>
          </c:yVal>
          <c:smooth val="0"/>
          <c:extLst>
            <c:ext xmlns:c15="http://schemas.microsoft.com/office/drawing/2012/chart" uri="{02D57815-91ED-43cb-92C2-25804820EDAC}">
              <c15:datalabelsRange>
                <c15:f>'#_SPSS'!$M$77</c15:f>
                <c15:dlblRangeCache>
                  <c:ptCount val="1"/>
                  <c:pt idx="0">
                    <c:v>μCDC (μ0)</c:v>
                  </c:pt>
                </c15:dlblRangeCache>
              </c15:datalabelsRange>
            </c:ext>
            <c:ext xmlns:c16="http://schemas.microsoft.com/office/drawing/2014/chart" uri="{C3380CC4-5D6E-409C-BE32-E72D297353CC}">
              <c16:uniqueId val="{00000112-A0DF-814B-970B-E264D0DA783A}"/>
            </c:ext>
          </c:extLst>
        </c:ser>
        <c:ser>
          <c:idx val="20"/>
          <c:order val="20"/>
          <c:tx>
            <c:strRef>
              <c:f>'#_SPSS'!$K$114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0.14514715664123617"/>
                  <c:y val="-7.2727170368769023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A0DF-814B-970B-E264D0DA783A}"/>
                </c:ext>
              </c:extLst>
            </c:dLbl>
            <c:dLbl>
              <c:idx val="1"/>
              <c:layout>
                <c:manualLayout>
                  <c:x val="-6.3169233503618987E-3"/>
                  <c:y val="-6.986727377542380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A0DF-814B-970B-E264D0DA783A}"/>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'#_SPSS'!$M$121:$M$122</c:f>
              <c:numCache>
                <c:formatCode>0.00</c:formatCode>
                <c:ptCount val="2"/>
                <c:pt idx="0">
                  <c:v>0</c:v>
                </c:pt>
                <c:pt idx="1">
                  <c:v>0</c:v>
                </c:pt>
              </c:numCache>
            </c:numRef>
          </c:xVal>
          <c:yVal>
            <c:numRef>
              <c:f>'#_SPSS'!$N$121:$N$122</c:f>
              <c:numCache>
                <c:formatCode>General</c:formatCode>
                <c:ptCount val="2"/>
                <c:pt idx="0">
                  <c:v>#N/A</c:v>
                </c:pt>
                <c:pt idx="1">
                  <c:v>#N/A</c:v>
                </c:pt>
              </c:numCache>
            </c:numRef>
          </c:yVal>
          <c:smooth val="0"/>
          <c:extLst>
            <c:ext xmlns:c15="http://schemas.microsoft.com/office/drawing/2012/chart" uri="{02D57815-91ED-43cb-92C2-25804820EDAC}">
              <c15:datalabelsRange>
                <c15:f>'#_SPSS'!$O$121:$O$122</c15:f>
                <c15:dlblRangeCache>
                  <c:ptCount val="2"/>
                </c15:dlblRangeCache>
              </c15:datalabelsRange>
            </c:ext>
            <c:ext xmlns:c16="http://schemas.microsoft.com/office/drawing/2014/chart" uri="{C3380CC4-5D6E-409C-BE32-E72D297353CC}">
              <c16:uniqueId val="{00000115-A0DF-814B-970B-E264D0DA783A}"/>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SnowvilleSC!$H$77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showDataLabelsRange val="1"/>
                </c:ext>
                <c:ext xmlns:c16="http://schemas.microsoft.com/office/drawing/2014/chart" uri="{C3380CC4-5D6E-409C-BE32-E72D297353CC}">
                  <c16:uniqueId val="{00000000-76F8-7846-B8A5-358791449A1B}"/>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SnowvilleSC!$F$83</c:f>
              <c:numCache>
                <c:formatCode>General</c:formatCode>
                <c:ptCount val="1"/>
              </c:numCache>
            </c:numRef>
          </c:xVal>
          <c:yVal>
            <c:numRef>
              <c:f>SnowvilleSC!$G$83</c:f>
              <c:numCache>
                <c:formatCode>General</c:formatCode>
                <c:ptCount val="1"/>
              </c:numCache>
            </c:numRef>
          </c:yVal>
          <c:smooth val="0"/>
          <c:extLst>
            <c:ext xmlns:c15="http://schemas.microsoft.com/office/drawing/2012/chart" uri="{02D57815-91ED-43cb-92C2-25804820EDAC}">
              <c15:datalabelsRange>
                <c15:f>SnowvilleSC!$H$83</c15:f>
                <c15:dlblRangeCache>
                  <c:ptCount val="1"/>
                </c15:dlblRangeCache>
              </c15:datalabelsRange>
            </c:ext>
            <c:ext xmlns:c16="http://schemas.microsoft.com/office/drawing/2014/chart" uri="{C3380CC4-5D6E-409C-BE32-E72D297353CC}">
              <c16:uniqueId val="{00000001-76F8-7846-B8A5-358791449A1B}"/>
            </c:ext>
          </c:extLst>
        </c:ser>
        <c:ser>
          <c:idx val="14"/>
          <c:order val="1"/>
          <c:tx>
            <c:v>equationRIGHT</c:v>
          </c:tx>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76F8-7846-B8A5-358791449A1B}"/>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SnowvilleSC!$J$83</c:f>
              <c:numCache>
                <c:formatCode>General</c:formatCode>
                <c:ptCount val="1"/>
              </c:numCache>
            </c:numRef>
          </c:xVal>
          <c:yVal>
            <c:numRef>
              <c:f>SnowvilleSC!$K$83</c:f>
              <c:numCache>
                <c:formatCode>General</c:formatCode>
                <c:ptCount val="1"/>
              </c:numCache>
            </c:numRef>
          </c:yVal>
          <c:smooth val="0"/>
          <c:extLst>
            <c:ext xmlns:c15="http://schemas.microsoft.com/office/drawing/2012/chart" uri="{02D57815-91ED-43cb-92C2-25804820EDAC}">
              <c15:datalabelsRange>
                <c15:f>SnowvilleSC!$L$83</c15:f>
                <c15:dlblRangeCache>
                  <c:ptCount val="1"/>
                </c15:dlblRangeCache>
              </c15:datalabelsRange>
            </c:ext>
            <c:ext xmlns:c16="http://schemas.microsoft.com/office/drawing/2014/chart" uri="{C3380CC4-5D6E-409C-BE32-E72D297353CC}">
              <c16:uniqueId val="{00000003-76F8-7846-B8A5-358791449A1B}"/>
            </c:ext>
          </c:extLst>
        </c:ser>
        <c:ser>
          <c:idx val="0"/>
          <c:order val="2"/>
          <c:tx>
            <c:strRef>
              <c:f>SnowvilleSC!$U$51</c:f>
              <c:strCache>
                <c:ptCount val="1"/>
              </c:strCache>
            </c:strRef>
          </c:tx>
          <c:spPr>
            <a:ln w="19050" cap="rnd">
              <a:solidFill>
                <a:srgbClr val="00B0F0"/>
              </a:solidFill>
              <a:round/>
            </a:ln>
            <a:effectLst/>
          </c:spPr>
          <c:marker>
            <c:symbol val="none"/>
          </c:marker>
          <c:xVal>
            <c:numRef>
              <c:f>SnowvilleSC!$T$52:$T$196</c:f>
              <c:numCache>
                <c:formatCode>0.00</c:formatCode>
                <c:ptCount val="145"/>
              </c:numCache>
            </c:numRef>
          </c:xVal>
          <c:yVal>
            <c:numRef>
              <c:f>SnowvilleSC!$U$52:$U$196</c:f>
              <c:numCache>
                <c:formatCode>0.000</c:formatCode>
                <c:ptCount val="145"/>
              </c:numCache>
            </c:numRef>
          </c:yVal>
          <c:smooth val="0"/>
          <c:extLst>
            <c:ext xmlns:c16="http://schemas.microsoft.com/office/drawing/2014/chart" uri="{C3380CC4-5D6E-409C-BE32-E72D297353CC}">
              <c16:uniqueId val="{00000004-76F8-7846-B8A5-358791449A1B}"/>
            </c:ext>
          </c:extLst>
        </c:ser>
        <c:ser>
          <c:idx val="1"/>
          <c:order val="3"/>
          <c:tx>
            <c:strRef>
              <c:f>SnowvilleSC!$V$51</c:f>
              <c:strCache>
                <c:ptCount val="1"/>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SnowvilleSC!$T$52:$T$196</c:f>
              <c:numCache>
                <c:formatCode>0.00</c:formatCode>
                <c:ptCount val="145"/>
              </c:numCache>
            </c:numRef>
          </c:xVal>
          <c:yVal>
            <c:numRef>
              <c:f>SnowvilleSC!$V$52:$V$196</c:f>
              <c:numCache>
                <c:formatCode>0.000</c:formatCode>
                <c:ptCount val="145"/>
              </c:numCache>
            </c:numRef>
          </c:yVal>
          <c:smooth val="0"/>
          <c:extLst>
            <c:ext xmlns:c16="http://schemas.microsoft.com/office/drawing/2014/chart" uri="{C3380CC4-5D6E-409C-BE32-E72D297353CC}">
              <c16:uniqueId val="{00000005-76F8-7846-B8A5-358791449A1B}"/>
            </c:ext>
          </c:extLst>
        </c:ser>
        <c:ser>
          <c:idx val="19"/>
          <c:order val="4"/>
          <c:tx>
            <c:strRef>
              <c:f>SnowvilleSC!$W$51</c:f>
              <c:strCache>
                <c:ptCount val="1"/>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SnowvilleSC!$T$52:$T$196</c:f>
              <c:numCache>
                <c:formatCode>0.00</c:formatCode>
                <c:ptCount val="145"/>
              </c:numCache>
            </c:numRef>
          </c:xVal>
          <c:yVal>
            <c:numRef>
              <c:f>SnowvilleSC!$W$52:$W$196</c:f>
              <c:numCache>
                <c:formatCode>0.000</c:formatCode>
                <c:ptCount val="145"/>
              </c:numCache>
            </c:numRef>
          </c:yVal>
          <c:smooth val="0"/>
          <c:extLst>
            <c:ext xmlns:c16="http://schemas.microsoft.com/office/drawing/2014/chart" uri="{C3380CC4-5D6E-409C-BE32-E72D297353CC}">
              <c16:uniqueId val="{00000006-76F8-7846-B8A5-358791449A1B}"/>
            </c:ext>
          </c:extLst>
        </c:ser>
        <c:ser>
          <c:idx val="2"/>
          <c:order val="5"/>
          <c:tx>
            <c:strRef>
              <c:f>SnowvilleSC!$X$51</c:f>
              <c:strCache>
                <c:ptCount val="1"/>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SnowvilleSC!$T$52:$T$196</c:f>
              <c:numCache>
                <c:formatCode>0.00</c:formatCode>
                <c:ptCount val="145"/>
              </c:numCache>
            </c:numRef>
          </c:xVal>
          <c:yVal>
            <c:numRef>
              <c:f>SnowvilleSC!$X$52:$X$196</c:f>
              <c:numCache>
                <c:formatCode>0.000</c:formatCode>
                <c:ptCount val="145"/>
              </c:numCache>
            </c:numRef>
          </c:yVal>
          <c:smooth val="0"/>
          <c:extLst>
            <c:ext xmlns:c16="http://schemas.microsoft.com/office/drawing/2014/chart" uri="{C3380CC4-5D6E-409C-BE32-E72D297353CC}">
              <c16:uniqueId val="{00000007-76F8-7846-B8A5-358791449A1B}"/>
            </c:ext>
          </c:extLst>
        </c:ser>
        <c:ser>
          <c:idx val="3"/>
          <c:order val="6"/>
          <c:tx>
            <c:strRef>
              <c:f>SnowvilleSC!$I$115</c:f>
              <c:strCache>
                <c:ptCount val="1"/>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SnowvilleSC!$F$117:$F$123</c:f>
              <c:numCache>
                <c:formatCode>General</c:formatCode>
                <c:ptCount val="7"/>
              </c:numCache>
            </c:numRef>
          </c:xVal>
          <c:yVal>
            <c:numRef>
              <c:f>SnowvilleSC!$I$117:$I$123</c:f>
              <c:numCache>
                <c:formatCode>0.000</c:formatCode>
                <c:ptCount val="7"/>
              </c:numCache>
            </c:numRef>
          </c:yVal>
          <c:smooth val="0"/>
          <c:extLst>
            <c:ext xmlns:c16="http://schemas.microsoft.com/office/drawing/2014/chart" uri="{C3380CC4-5D6E-409C-BE32-E72D297353CC}">
              <c16:uniqueId val="{00000008-76F8-7846-B8A5-358791449A1B}"/>
            </c:ext>
          </c:extLst>
        </c:ser>
        <c:ser>
          <c:idx val="10"/>
          <c:order val="7"/>
          <c:tx>
            <c:strRef>
              <c:f>SnowvilleSC!$F$115</c:f>
              <c:strCache>
                <c:ptCount val="1"/>
              </c:strCache>
            </c:strRef>
          </c:tx>
          <c:spPr>
            <a:ln w="1270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76F8-7846-B8A5-358791449A1B}"/>
                </c:ext>
              </c:extLst>
            </c:dLbl>
            <c:dLbl>
              <c:idx val="1"/>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76F8-7846-B8A5-358791449A1B}"/>
                </c:ext>
              </c:extLst>
            </c:dLbl>
            <c:dLbl>
              <c:idx val="2"/>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76F8-7846-B8A5-358791449A1B}"/>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76F8-7846-B8A5-358791449A1B}"/>
                </c:ext>
              </c:extLst>
            </c:dLbl>
            <c:dLbl>
              <c:idx val="4"/>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76F8-7846-B8A5-358791449A1B}"/>
                </c:ext>
              </c:extLst>
            </c:dLbl>
            <c:dLbl>
              <c:idx val="5"/>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76F8-7846-B8A5-358791449A1B}"/>
                </c:ext>
              </c:extLst>
            </c:dLbl>
            <c:dLbl>
              <c:idx val="6"/>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76F8-7846-B8A5-358791449A1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SnowvilleSC!$F$117:$F$123</c:f>
              <c:numCache>
                <c:formatCode>General</c:formatCode>
                <c:ptCount val="7"/>
              </c:numCache>
            </c:numRef>
          </c:xVal>
          <c:yVal>
            <c:numRef>
              <c:f>SnowvilleSC!$G$117:$G$123</c:f>
              <c:numCache>
                <c:formatCode>General</c:formatCode>
                <c:ptCount val="7"/>
              </c:numCache>
            </c:numRef>
          </c:yVal>
          <c:smooth val="0"/>
          <c:extLst>
            <c:ext xmlns:c15="http://schemas.microsoft.com/office/drawing/2012/chart" uri="{02D57815-91ED-43cb-92C2-25804820EDAC}">
              <c15:datalabelsRange>
                <c15:f>SnowvilleSC!$H$117:$H$123</c15:f>
                <c15:dlblRangeCache>
                  <c:ptCount val="7"/>
                </c15:dlblRangeCache>
              </c15:datalabelsRange>
            </c:ext>
            <c:ext xmlns:c16="http://schemas.microsoft.com/office/drawing/2014/chart" uri="{C3380CC4-5D6E-409C-BE32-E72D297353CC}">
              <c16:uniqueId val="{00000010-76F8-7846-B8A5-358791449A1B}"/>
            </c:ext>
          </c:extLst>
        </c:ser>
        <c:ser>
          <c:idx val="9"/>
          <c:order val="8"/>
          <c:tx>
            <c:strRef>
              <c:f>SnowvilleSC!$H$126</c:f>
              <c:strCache>
                <c:ptCount val="1"/>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6F8-7846-B8A5-358791449A1B}"/>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6F8-7846-B8A5-358791449A1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6F8-7846-B8A5-358791449A1B}"/>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SnowvilleSC!$F$127:$F$134</c:f>
              <c:numCache>
                <c:formatCode>General</c:formatCode>
                <c:ptCount val="8"/>
              </c:numCache>
            </c:numRef>
          </c:xVal>
          <c:yVal>
            <c:numRef>
              <c:f>SnowvilleSC!$G$127:$G$134</c:f>
              <c:numCache>
                <c:formatCode>General</c:formatCode>
                <c:ptCount val="8"/>
              </c:numCache>
            </c:numRef>
          </c:yVal>
          <c:smooth val="0"/>
          <c:extLst>
            <c:ext xmlns:c15="http://schemas.microsoft.com/office/drawing/2012/chart" uri="{02D57815-91ED-43cb-92C2-25804820EDAC}">
              <c15:datalabelsRange>
                <c15:f>SnowvilleSC!$H$127:$H$134</c15:f>
                <c15:dlblRangeCache>
                  <c:ptCount val="8"/>
                </c15:dlblRangeCache>
              </c15:datalabelsRange>
            </c:ext>
            <c:ext xmlns:c16="http://schemas.microsoft.com/office/drawing/2014/chart" uri="{C3380CC4-5D6E-409C-BE32-E72D297353CC}">
              <c16:uniqueId val="{00000019-76F8-7846-B8A5-358791449A1B}"/>
            </c:ext>
          </c:extLst>
        </c:ser>
        <c:ser>
          <c:idx val="8"/>
          <c:order val="9"/>
          <c:tx>
            <c:strRef>
              <c:f>SnowvilleSC!$F$137</c:f>
              <c:strCache>
                <c:ptCount val="1"/>
              </c:strCache>
            </c:strRef>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6F8-7846-B8A5-358791449A1B}"/>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6F8-7846-B8A5-358791449A1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SnowvilleSC!$F$138:$F$144</c:f>
              <c:numCache>
                <c:formatCode>General</c:formatCode>
                <c:ptCount val="7"/>
              </c:numCache>
            </c:numRef>
          </c:xVal>
          <c:yVal>
            <c:numRef>
              <c:f>SnowvilleSC!$G$138:$G$144</c:f>
              <c:numCache>
                <c:formatCode>General</c:formatCode>
                <c:ptCount val="7"/>
              </c:numCache>
            </c:numRef>
          </c:yVal>
          <c:smooth val="0"/>
          <c:extLst>
            <c:ext xmlns:c15="http://schemas.microsoft.com/office/drawing/2012/chart" uri="{02D57815-91ED-43cb-92C2-25804820EDAC}">
              <c15:datalabelsRange>
                <c15:f>SnowvilleSC!$I$138:$I$144</c15:f>
                <c15:dlblRangeCache>
                  <c:ptCount val="7"/>
                </c15:dlblRangeCache>
              </c15:datalabelsRange>
            </c:ext>
            <c:ext xmlns:c16="http://schemas.microsoft.com/office/drawing/2014/chart" uri="{C3380CC4-5D6E-409C-BE32-E72D297353CC}">
              <c16:uniqueId val="{00000021-76F8-7846-B8A5-358791449A1B}"/>
            </c:ext>
          </c:extLst>
        </c:ser>
        <c:ser>
          <c:idx val="11"/>
          <c:order val="10"/>
          <c:tx>
            <c:strRef>
              <c:f>SnowvilleSC!$D$157</c:f>
              <c:strCache>
                <c:ptCount val="1"/>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showDataLabelsRange val="1"/>
                </c:ext>
                <c:ext xmlns:c16="http://schemas.microsoft.com/office/drawing/2014/chart" uri="{C3380CC4-5D6E-409C-BE32-E72D297353CC}">
                  <c16:uniqueId val="{00000022-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4-76F8-7846-B8A5-358791449A1B}"/>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76F8-7846-B8A5-358791449A1B}"/>
                </c:ext>
              </c:extLst>
            </c:dLbl>
            <c:dLbl>
              <c:idx val="4"/>
              <c:delete val="1"/>
              <c:extLst>
                <c:ext xmlns:c15="http://schemas.microsoft.com/office/drawing/2012/chart" uri="{CE6537A1-D6FC-4f65-9D91-7224C49458BB}"/>
                <c:ext xmlns:c16="http://schemas.microsoft.com/office/drawing/2014/chart" uri="{C3380CC4-5D6E-409C-BE32-E72D297353CC}">
                  <c16:uniqueId val="{00000026-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7-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8-76F8-7846-B8A5-358791449A1B}"/>
                </c:ext>
              </c:extLst>
            </c:dLbl>
            <c:dLbl>
              <c:idx val="7"/>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76F8-7846-B8A5-358791449A1B}"/>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SnowvilleSC!$F$159:$F$166</c:f>
              <c:numCache>
                <c:formatCode>General</c:formatCode>
                <c:ptCount val="8"/>
              </c:numCache>
            </c:numRef>
          </c:xVal>
          <c:yVal>
            <c:numRef>
              <c:f>SnowvilleSC!$G$159:$G$166</c:f>
              <c:numCache>
                <c:formatCode>General</c:formatCode>
                <c:ptCount val="8"/>
              </c:numCache>
            </c:numRef>
          </c:yVal>
          <c:smooth val="0"/>
          <c:extLst>
            <c:ext xmlns:c15="http://schemas.microsoft.com/office/drawing/2012/chart" uri="{02D57815-91ED-43cb-92C2-25804820EDAC}">
              <c15:datalabelsRange>
                <c15:f>SnowvilleSC!$J$159:$J$166</c15:f>
                <c15:dlblRangeCache>
                  <c:ptCount val="8"/>
                </c15:dlblRangeCache>
              </c15:datalabelsRange>
            </c:ext>
            <c:ext xmlns:c16="http://schemas.microsoft.com/office/drawing/2014/chart" uri="{C3380CC4-5D6E-409C-BE32-E72D297353CC}">
              <c16:uniqueId val="{0000002A-76F8-7846-B8A5-358791449A1B}"/>
            </c:ext>
          </c:extLst>
        </c:ser>
        <c:ser>
          <c:idx val="4"/>
          <c:order val="11"/>
          <c:tx>
            <c:strRef>
              <c:f>SnowvilleSC!$F$147</c:f>
              <c:strCache>
                <c:ptCount val="1"/>
              </c:strCache>
            </c:strRef>
          </c:tx>
          <c:spPr>
            <a:ln>
              <a:noFill/>
            </a:ln>
          </c:spPr>
          <c:marker>
            <c:symbol val="none"/>
          </c:marker>
          <c:dPt>
            <c:idx val="1"/>
            <c:bubble3D val="0"/>
            <c:extLst>
              <c:ext xmlns:c16="http://schemas.microsoft.com/office/drawing/2014/chart" uri="{C3380CC4-5D6E-409C-BE32-E72D297353CC}">
                <c16:uniqueId val="{0000002B-76F8-7846-B8A5-358791449A1B}"/>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showDataLabelsRange val="1"/>
                </c:ext>
                <c:ext xmlns:c16="http://schemas.microsoft.com/office/drawing/2014/chart" uri="{C3380CC4-5D6E-409C-BE32-E72D297353CC}">
                  <c16:uniqueId val="{0000002C-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76F8-7846-B8A5-358791449A1B}"/>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2F-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76F8-7846-B8A5-358791449A1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76F8-7846-B8A5-358791449A1B}"/>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SnowvilleSC!$F$148:$F$155</c:f>
              <c:numCache>
                <c:formatCode>General</c:formatCode>
                <c:ptCount val="8"/>
              </c:numCache>
            </c:numRef>
          </c:xVal>
          <c:yVal>
            <c:numRef>
              <c:f>SnowvilleSC!$G$148:$G$155</c:f>
              <c:numCache>
                <c:formatCode>General</c:formatCode>
                <c:ptCount val="8"/>
              </c:numCache>
            </c:numRef>
          </c:yVal>
          <c:smooth val="0"/>
          <c:extLst>
            <c:ext xmlns:c15="http://schemas.microsoft.com/office/drawing/2012/chart" uri="{02D57815-91ED-43cb-92C2-25804820EDAC}">
              <c15:datalabelsRange>
                <c15:f>SnowvilleSC!$H$148:$H$155</c15:f>
                <c15:dlblRangeCache>
                  <c:ptCount val="8"/>
                </c15:dlblRangeCache>
              </c15:datalabelsRange>
            </c:ext>
            <c:ext xmlns:c16="http://schemas.microsoft.com/office/drawing/2014/chart" uri="{C3380CC4-5D6E-409C-BE32-E72D297353CC}">
              <c16:uniqueId val="{00000033-76F8-7846-B8A5-358791449A1B}"/>
            </c:ext>
          </c:extLst>
        </c:ser>
        <c:ser>
          <c:idx val="12"/>
          <c:order val="12"/>
          <c:tx>
            <c:strRef>
              <c:f>SnowvilleSC!$D$178</c:f>
              <c:strCache>
                <c:ptCount val="1"/>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76F8-7846-B8A5-358791449A1B}"/>
                </c:ext>
              </c:extLst>
            </c:dLbl>
            <c:dLbl>
              <c:idx val="4"/>
              <c:delete val="1"/>
              <c:extLst>
                <c:ext xmlns:c15="http://schemas.microsoft.com/office/drawing/2012/chart" uri="{CE6537A1-D6FC-4f65-9D91-7224C49458BB}"/>
                <c:ext xmlns:c16="http://schemas.microsoft.com/office/drawing/2014/chart" uri="{C3380CC4-5D6E-409C-BE32-E72D297353CC}">
                  <c16:uniqueId val="{00000038-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76F8-7846-B8A5-358791449A1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76F8-7846-B8A5-358791449A1B}"/>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SnowvilleSC!$F$180:$F$187</c:f>
              <c:numCache>
                <c:formatCode>General</c:formatCode>
                <c:ptCount val="8"/>
              </c:numCache>
            </c:numRef>
          </c:xVal>
          <c:yVal>
            <c:numRef>
              <c:f>SnowvilleSC!$G$180:$G$187</c:f>
              <c:numCache>
                <c:formatCode>General</c:formatCode>
                <c:ptCount val="8"/>
              </c:numCache>
            </c:numRef>
          </c:yVal>
          <c:smooth val="0"/>
          <c:extLst>
            <c:ext xmlns:c15="http://schemas.microsoft.com/office/drawing/2012/chart" uri="{02D57815-91ED-43cb-92C2-25804820EDAC}">
              <c15:datalabelsRange>
                <c15:f>SnowvilleSC!$J$180:$J$187</c15:f>
                <c15:dlblRangeCache>
                  <c:ptCount val="8"/>
                </c15:dlblRangeCache>
              </c15:datalabelsRange>
            </c:ext>
            <c:ext xmlns:c16="http://schemas.microsoft.com/office/drawing/2014/chart" uri="{C3380CC4-5D6E-409C-BE32-E72D297353CC}">
              <c16:uniqueId val="{0000003C-76F8-7846-B8A5-358791449A1B}"/>
            </c:ext>
          </c:extLst>
        </c:ser>
        <c:ser>
          <c:idx val="5"/>
          <c:order val="13"/>
          <c:tx>
            <c:strRef>
              <c:f>SnowvilleSC!$F$168</c:f>
              <c:strCache>
                <c:ptCount val="1"/>
              </c:strCache>
            </c:strRef>
          </c:tx>
          <c:spPr>
            <a:ln>
              <a:noFill/>
            </a:ln>
          </c:spPr>
          <c:marker>
            <c:symbol val="none"/>
          </c:marker>
          <c:dPt>
            <c:idx val="1"/>
            <c:bubble3D val="0"/>
            <c:extLst>
              <c:ext xmlns:c16="http://schemas.microsoft.com/office/drawing/2014/chart" uri="{C3380CC4-5D6E-409C-BE32-E72D297353CC}">
                <c16:uniqueId val="{0000003D-76F8-7846-B8A5-358791449A1B}"/>
              </c:ext>
            </c:extLst>
          </c:dPt>
          <c:dPt>
            <c:idx val="3"/>
            <c:bubble3D val="0"/>
            <c:extLst>
              <c:ext xmlns:c16="http://schemas.microsoft.com/office/drawing/2014/chart" uri="{C3380CC4-5D6E-409C-BE32-E72D297353CC}">
                <c16:uniqueId val="{0000003E-76F8-7846-B8A5-358791449A1B}"/>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76F8-7846-B8A5-358791449A1B}"/>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76F8-7846-B8A5-358791449A1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76F8-7846-B8A5-358791449A1B}"/>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SnowvilleSC!$F$169:$F$176</c:f>
              <c:numCache>
                <c:formatCode>General</c:formatCode>
                <c:ptCount val="8"/>
              </c:numCache>
            </c:numRef>
          </c:xVal>
          <c:yVal>
            <c:numRef>
              <c:f>SnowvilleSC!$G$169:$G$176</c:f>
              <c:numCache>
                <c:formatCode>General</c:formatCode>
                <c:ptCount val="8"/>
              </c:numCache>
            </c:numRef>
          </c:yVal>
          <c:smooth val="0"/>
          <c:extLst>
            <c:ext xmlns:c15="http://schemas.microsoft.com/office/drawing/2012/chart" uri="{02D57815-91ED-43cb-92C2-25804820EDAC}">
              <c15:datalabelsRange>
                <c15:f>SnowvilleSC!$H$169:$H$176</c15:f>
                <c15:dlblRangeCache>
                  <c:ptCount val="8"/>
                </c15:dlblRangeCache>
              </c15:datalabelsRange>
            </c:ext>
            <c:ext xmlns:c16="http://schemas.microsoft.com/office/drawing/2014/chart" uri="{C3380CC4-5D6E-409C-BE32-E72D297353CC}">
              <c16:uniqueId val="{00000045-76F8-7846-B8A5-358791449A1B}"/>
            </c:ext>
          </c:extLst>
        </c:ser>
        <c:ser>
          <c:idx val="6"/>
          <c:order val="14"/>
          <c:tx>
            <c:strRef>
              <c:f>SnowvilleSC!$D$106</c:f>
              <c:strCache>
                <c:ptCount val="1"/>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76F8-7846-B8A5-358791449A1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SnowvilleSC!$F$106</c:f>
              <c:numCache>
                <c:formatCode>0.000</c:formatCode>
                <c:ptCount val="1"/>
              </c:numCache>
            </c:numRef>
          </c:xVal>
          <c:yVal>
            <c:numRef>
              <c:f>SnowvilleSC!$G$106</c:f>
              <c:numCache>
                <c:formatCode>0.000</c:formatCode>
                <c:ptCount val="1"/>
              </c:numCache>
            </c:numRef>
          </c:yVal>
          <c:smooth val="0"/>
          <c:extLst>
            <c:ext xmlns:c15="http://schemas.microsoft.com/office/drawing/2012/chart" uri="{02D57815-91ED-43cb-92C2-25804820EDAC}">
              <c15:datalabelsRange>
                <c15:f>SnowvilleSC!$M$106</c15:f>
                <c15:dlblRangeCache>
                  <c:ptCount val="1"/>
                </c15:dlblRangeCache>
              </c15:datalabelsRange>
            </c:ext>
            <c:ext xmlns:c16="http://schemas.microsoft.com/office/drawing/2014/chart" uri="{C3380CC4-5D6E-409C-BE32-E72D297353CC}">
              <c16:uniqueId val="{00000047-76F8-7846-B8A5-358791449A1B}"/>
            </c:ext>
          </c:extLst>
        </c:ser>
        <c:ser>
          <c:idx val="16"/>
          <c:order val="15"/>
          <c:tx>
            <c:strRef>
              <c:f>SnowvilleSC!$D$107</c:f>
              <c:strCache>
                <c:ptCount val="1"/>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76F8-7846-B8A5-358791449A1B}"/>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SnowvilleSC!$F$107</c:f>
              <c:numCache>
                <c:formatCode>0.000</c:formatCode>
                <c:ptCount val="1"/>
              </c:numCache>
            </c:numRef>
          </c:xVal>
          <c:yVal>
            <c:numRef>
              <c:f>SnowvilleSC!$G$107</c:f>
              <c:numCache>
                <c:formatCode>0.000</c:formatCode>
                <c:ptCount val="1"/>
              </c:numCache>
            </c:numRef>
          </c:yVal>
          <c:smooth val="0"/>
          <c:extLst>
            <c:ext xmlns:c15="http://schemas.microsoft.com/office/drawing/2012/chart" uri="{02D57815-91ED-43cb-92C2-25804820EDAC}">
              <c15:datalabelsRange>
                <c15:f>SnowvilleSC!$M$107</c15:f>
                <c15:dlblRangeCache>
                  <c:ptCount val="1"/>
                </c15:dlblRangeCache>
              </c15:datalabelsRange>
            </c:ext>
            <c:ext xmlns:c16="http://schemas.microsoft.com/office/drawing/2014/chart" uri="{C3380CC4-5D6E-409C-BE32-E72D297353CC}">
              <c16:uniqueId val="{00000049-76F8-7846-B8A5-358791449A1B}"/>
            </c:ext>
          </c:extLst>
        </c:ser>
        <c:ser>
          <c:idx val="7"/>
          <c:order val="16"/>
          <c:tx>
            <c:strRef>
              <c:f>SnowvilleSC!$D$111</c:f>
              <c:strCache>
                <c:ptCount val="1"/>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76F8-7846-B8A5-358791449A1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SnowvilleSC!$F$111</c:f>
              <c:numCache>
                <c:formatCode>0.000</c:formatCode>
                <c:ptCount val="1"/>
              </c:numCache>
            </c:numRef>
          </c:xVal>
          <c:yVal>
            <c:numRef>
              <c:f>SnowvilleSC!$G$111</c:f>
              <c:numCache>
                <c:formatCode>0.000</c:formatCode>
                <c:ptCount val="1"/>
              </c:numCache>
            </c:numRef>
          </c:yVal>
          <c:smooth val="0"/>
          <c:extLst>
            <c:ext xmlns:c15="http://schemas.microsoft.com/office/drawing/2012/chart" uri="{02D57815-91ED-43cb-92C2-25804820EDAC}">
              <c15:datalabelsRange>
                <c15:f>SnowvilleSC!$M$111</c15:f>
                <c15:dlblRangeCache>
                  <c:ptCount val="1"/>
                </c15:dlblRangeCache>
              </c15:datalabelsRange>
            </c:ext>
            <c:ext xmlns:c16="http://schemas.microsoft.com/office/drawing/2014/chart" uri="{C3380CC4-5D6E-409C-BE32-E72D297353CC}">
              <c16:uniqueId val="{0000004B-76F8-7846-B8A5-358791449A1B}"/>
            </c:ext>
          </c:extLst>
        </c:ser>
        <c:ser>
          <c:idx val="18"/>
          <c:order val="17"/>
          <c:tx>
            <c:v>xbars</c:v>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76F8-7846-B8A5-358791449A1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76F8-7846-B8A5-358791449A1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76F8-7846-B8A5-358791449A1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76F8-7846-B8A5-358791449A1B}"/>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76F8-7846-B8A5-358791449A1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76F8-7846-B8A5-358791449A1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76F8-7846-B8A5-358791449A1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76F8-7846-B8A5-358791449A1B}"/>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76F8-7846-B8A5-358791449A1B}"/>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76F8-7846-B8A5-358791449A1B}"/>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76F8-7846-B8A5-358791449A1B}"/>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76F8-7846-B8A5-358791449A1B}"/>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76F8-7846-B8A5-358791449A1B}"/>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76F8-7846-B8A5-358791449A1B}"/>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76F8-7846-B8A5-358791449A1B}"/>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76F8-7846-B8A5-358791449A1B}"/>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76F8-7846-B8A5-358791449A1B}"/>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76F8-7846-B8A5-358791449A1B}"/>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76F8-7846-B8A5-358791449A1B}"/>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76F8-7846-B8A5-358791449A1B}"/>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76F8-7846-B8A5-358791449A1B}"/>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76F8-7846-B8A5-358791449A1B}"/>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76F8-7846-B8A5-358791449A1B}"/>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76F8-7846-B8A5-358791449A1B}"/>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76F8-7846-B8A5-358791449A1B}"/>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76F8-7846-B8A5-358791449A1B}"/>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76F8-7846-B8A5-358791449A1B}"/>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76F8-7846-B8A5-358791449A1B}"/>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76F8-7846-B8A5-358791449A1B}"/>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76F8-7846-B8A5-358791449A1B}"/>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76F8-7846-B8A5-358791449A1B}"/>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76F8-7846-B8A5-358791449A1B}"/>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76F8-7846-B8A5-358791449A1B}"/>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76F8-7846-B8A5-358791449A1B}"/>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76F8-7846-B8A5-358791449A1B}"/>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76F8-7846-B8A5-358791449A1B}"/>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76F8-7846-B8A5-358791449A1B}"/>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76F8-7846-B8A5-358791449A1B}"/>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76F8-7846-B8A5-358791449A1B}"/>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76F8-7846-B8A5-358791449A1B}"/>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76F8-7846-B8A5-358791449A1B}"/>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76F8-7846-B8A5-358791449A1B}"/>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76F8-7846-B8A5-358791449A1B}"/>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76F8-7846-B8A5-358791449A1B}"/>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76F8-7846-B8A5-358791449A1B}"/>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76F8-7846-B8A5-358791449A1B}"/>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76F8-7846-B8A5-358791449A1B}"/>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76F8-7846-B8A5-358791449A1B}"/>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76F8-7846-B8A5-358791449A1B}"/>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76F8-7846-B8A5-358791449A1B}"/>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76F8-7846-B8A5-358791449A1B}"/>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76F8-7846-B8A5-358791449A1B}"/>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76F8-7846-B8A5-358791449A1B}"/>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76F8-7846-B8A5-358791449A1B}"/>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76F8-7846-B8A5-358791449A1B}"/>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76F8-7846-B8A5-358791449A1B}"/>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76F8-7846-B8A5-358791449A1B}"/>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76F8-7846-B8A5-358791449A1B}"/>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76F8-7846-B8A5-358791449A1B}"/>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76F8-7846-B8A5-358791449A1B}"/>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76F8-7846-B8A5-358791449A1B}"/>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76F8-7846-B8A5-358791449A1B}"/>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76F8-7846-B8A5-358791449A1B}"/>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76F8-7846-B8A5-358791449A1B}"/>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76F8-7846-B8A5-358791449A1B}"/>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76F8-7846-B8A5-358791449A1B}"/>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76F8-7846-B8A5-358791449A1B}"/>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76F8-7846-B8A5-358791449A1B}"/>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76F8-7846-B8A5-358791449A1B}"/>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76F8-7846-B8A5-358791449A1B}"/>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76F8-7846-B8A5-358791449A1B}"/>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76F8-7846-B8A5-358791449A1B}"/>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76F8-7846-B8A5-358791449A1B}"/>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76F8-7846-B8A5-358791449A1B}"/>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76F8-7846-B8A5-358791449A1B}"/>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76F8-7846-B8A5-358791449A1B}"/>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76F8-7846-B8A5-358791449A1B}"/>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76F8-7846-B8A5-358791449A1B}"/>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76F8-7846-B8A5-358791449A1B}"/>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76F8-7846-B8A5-358791449A1B}"/>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76F8-7846-B8A5-358791449A1B}"/>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76F8-7846-B8A5-358791449A1B}"/>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76F8-7846-B8A5-358791449A1B}"/>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76F8-7846-B8A5-358791449A1B}"/>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76F8-7846-B8A5-358791449A1B}"/>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76F8-7846-B8A5-358791449A1B}"/>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76F8-7846-B8A5-358791449A1B}"/>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76F8-7846-B8A5-358791449A1B}"/>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76F8-7846-B8A5-358791449A1B}"/>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76F8-7846-B8A5-358791449A1B}"/>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76F8-7846-B8A5-358791449A1B}"/>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76F8-7846-B8A5-358791449A1B}"/>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76F8-7846-B8A5-358791449A1B}"/>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76F8-7846-B8A5-358791449A1B}"/>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76F8-7846-B8A5-358791449A1B}"/>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76F8-7846-B8A5-358791449A1B}"/>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76F8-7846-B8A5-358791449A1B}"/>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76F8-7846-B8A5-358791449A1B}"/>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76F8-7846-B8A5-358791449A1B}"/>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76F8-7846-B8A5-358791449A1B}"/>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76F8-7846-B8A5-358791449A1B}"/>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76F8-7846-B8A5-358791449A1B}"/>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76F8-7846-B8A5-358791449A1B}"/>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76F8-7846-B8A5-358791449A1B}"/>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76F8-7846-B8A5-358791449A1B}"/>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76F8-7846-B8A5-358791449A1B}"/>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76F8-7846-B8A5-358791449A1B}"/>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76F8-7846-B8A5-358791449A1B}"/>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76F8-7846-B8A5-358791449A1B}"/>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76F8-7846-B8A5-358791449A1B}"/>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76F8-7846-B8A5-358791449A1B}"/>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76F8-7846-B8A5-358791449A1B}"/>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76F8-7846-B8A5-358791449A1B}"/>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76F8-7846-B8A5-358791449A1B}"/>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76F8-7846-B8A5-358791449A1B}"/>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76F8-7846-B8A5-358791449A1B}"/>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76F8-7846-B8A5-358791449A1B}"/>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76F8-7846-B8A5-358791449A1B}"/>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76F8-7846-B8A5-358791449A1B}"/>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76F8-7846-B8A5-358791449A1B}"/>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76F8-7846-B8A5-358791449A1B}"/>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76F8-7846-B8A5-358791449A1B}"/>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76F8-7846-B8A5-358791449A1B}"/>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76F8-7846-B8A5-358791449A1B}"/>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76F8-7846-B8A5-358791449A1B}"/>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76F8-7846-B8A5-358791449A1B}"/>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76F8-7846-B8A5-358791449A1B}"/>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76F8-7846-B8A5-358791449A1B}"/>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76F8-7846-B8A5-358791449A1B}"/>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76F8-7846-B8A5-358791449A1B}"/>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76F8-7846-B8A5-358791449A1B}"/>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76F8-7846-B8A5-358791449A1B}"/>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76F8-7846-B8A5-358791449A1B}"/>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76F8-7846-B8A5-358791449A1B}"/>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76F8-7846-B8A5-358791449A1B}"/>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76F8-7846-B8A5-358791449A1B}"/>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76F8-7846-B8A5-358791449A1B}"/>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76F8-7846-B8A5-358791449A1B}"/>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76F8-7846-B8A5-358791449A1B}"/>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76F8-7846-B8A5-358791449A1B}"/>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76F8-7846-B8A5-358791449A1B}"/>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76F8-7846-B8A5-358791449A1B}"/>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76F8-7846-B8A5-358791449A1B}"/>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76F8-7846-B8A5-358791449A1B}"/>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76F8-7846-B8A5-358791449A1B}"/>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76F8-7846-B8A5-358791449A1B}"/>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76F8-7846-B8A5-358791449A1B}"/>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76F8-7846-B8A5-358791449A1B}"/>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76F8-7846-B8A5-358791449A1B}"/>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76F8-7846-B8A5-358791449A1B}"/>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76F8-7846-B8A5-358791449A1B}"/>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76F8-7846-B8A5-358791449A1B}"/>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76F8-7846-B8A5-358791449A1B}"/>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76F8-7846-B8A5-358791449A1B}"/>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76F8-7846-B8A5-358791449A1B}"/>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76F8-7846-B8A5-358791449A1B}"/>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76F8-7846-B8A5-358791449A1B}"/>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76F8-7846-B8A5-358791449A1B}"/>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76F8-7846-B8A5-358791449A1B}"/>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76F8-7846-B8A5-358791449A1B}"/>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76F8-7846-B8A5-358791449A1B}"/>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76F8-7846-B8A5-358791449A1B}"/>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76F8-7846-B8A5-358791449A1B}"/>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76F8-7846-B8A5-358791449A1B}"/>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76F8-7846-B8A5-358791449A1B}"/>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76F8-7846-B8A5-358791449A1B}"/>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76F8-7846-B8A5-358791449A1B}"/>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76F8-7846-B8A5-358791449A1B}"/>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76F8-7846-B8A5-358791449A1B}"/>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76F8-7846-B8A5-358791449A1B}"/>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76F8-7846-B8A5-358791449A1B}"/>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76F8-7846-B8A5-358791449A1B}"/>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76F8-7846-B8A5-358791449A1B}"/>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76F8-7846-B8A5-358791449A1B}"/>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76F8-7846-B8A5-358791449A1B}"/>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76F8-7846-B8A5-358791449A1B}"/>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76F8-7846-B8A5-358791449A1B}"/>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76F8-7846-B8A5-358791449A1B}"/>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76F8-7846-B8A5-358791449A1B}"/>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76F8-7846-B8A5-358791449A1B}"/>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76F8-7846-B8A5-358791449A1B}"/>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76F8-7846-B8A5-358791449A1B}"/>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76F8-7846-B8A5-358791449A1B}"/>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76F8-7846-B8A5-358791449A1B}"/>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76F8-7846-B8A5-358791449A1B}"/>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76F8-7846-B8A5-358791449A1B}"/>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76F8-7846-B8A5-358791449A1B}"/>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76F8-7846-B8A5-358791449A1B}"/>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76F8-7846-B8A5-358791449A1B}"/>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76F8-7846-B8A5-358791449A1B}"/>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76F8-7846-B8A5-358791449A1B}"/>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76F8-7846-B8A5-358791449A1B}"/>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76F8-7846-B8A5-358791449A1B}"/>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76F8-7846-B8A5-358791449A1B}"/>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SnowvilleSC!$Z$6:$Z$199</c:f>
              <c:numCache>
                <c:formatCode>General</c:formatCode>
                <c:ptCount val="194"/>
              </c:numCache>
            </c:numRef>
          </c:xVal>
          <c:yVal>
            <c:numRef>
              <c:f>SnowvilleSC!$AB$6:$AB$199</c:f>
              <c:numCache>
                <c:formatCode>General</c:formatCode>
                <c:ptCount val="194"/>
              </c:numCache>
            </c:numRef>
          </c:yVal>
          <c:smooth val="0"/>
          <c:extLst>
            <c:ext xmlns:c15="http://schemas.microsoft.com/office/drawing/2012/chart" uri="{02D57815-91ED-43cb-92C2-25804820EDAC}">
              <c15:datalabelsRange>
                <c15:f>SnowvilleSC!$AC$6:$AC$199</c15:f>
                <c15:dlblRangeCache>
                  <c:ptCount val="194"/>
                </c15:dlblRangeCache>
              </c15:datalabelsRange>
            </c:ext>
            <c:ext xmlns:c16="http://schemas.microsoft.com/office/drawing/2014/chart" uri="{C3380CC4-5D6E-409C-BE32-E72D297353CC}">
              <c16:uniqueId val="{0000010E-76F8-7846-B8A5-358791449A1B}"/>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76F8-7846-B8A5-358791449A1B}"/>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SnowvilleSC!$F$92</c:f>
              <c:numCache>
                <c:formatCode>General</c:formatCode>
                <c:ptCount val="1"/>
              </c:numCache>
            </c:numRef>
          </c:xVal>
          <c:yVal>
            <c:numRef>
              <c:f>SnowvilleSC!$G$92</c:f>
              <c:numCache>
                <c:formatCode>General</c:formatCode>
                <c:ptCount val="1"/>
              </c:numCache>
            </c:numRef>
          </c:yVal>
          <c:smooth val="0"/>
          <c:extLst>
            <c:ext xmlns:c15="http://schemas.microsoft.com/office/drawing/2012/chart" uri="{02D57815-91ED-43cb-92C2-25804820EDAC}">
              <c15:datalabelsRange>
                <c15:f>SnowvilleSC!$J$92</c15:f>
                <c15:dlblRangeCache>
                  <c:ptCount val="1"/>
                </c15:dlblRangeCache>
              </c15:datalabelsRange>
            </c:ext>
            <c:ext xmlns:c16="http://schemas.microsoft.com/office/drawing/2014/chart" uri="{C3380CC4-5D6E-409C-BE32-E72D297353CC}">
              <c16:uniqueId val="{00000110-76F8-7846-B8A5-358791449A1B}"/>
            </c:ext>
          </c:extLst>
        </c:ser>
        <c:ser>
          <c:idx val="17"/>
          <c:order val="19"/>
          <c:tx>
            <c:strRef>
              <c:f>SnowvilleSC!$J$76</c:f>
              <c:strCache>
                <c:ptCount val="1"/>
              </c:strCache>
            </c:strRef>
          </c:tx>
          <c:marker>
            <c:symbol val="none"/>
          </c:marker>
          <c:dLbls>
            <c:dLbl>
              <c:idx val="0"/>
              <c:tx>
                <c:rich>
                  <a:bodyPr wrap="square" lIns="38100" tIns="0" rIns="38100" bIns="182880" anchor="ctr">
                    <a:spAutoFit/>
                  </a:bodyPr>
                  <a:lstStyle/>
                  <a:p>
                    <a:pPr>
                      <a:defRPr sz="1400" b="1"/>
                    </a:pPr>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111-76F8-7846-B8A5-358791449A1B}"/>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SnowvilleSC!$K$77</c:f>
              <c:numCache>
                <c:formatCode>General</c:formatCode>
                <c:ptCount val="1"/>
              </c:numCache>
            </c:numRef>
          </c:xVal>
          <c:yVal>
            <c:numRef>
              <c:f>SnowvilleSC!$L$77</c:f>
              <c:numCache>
                <c:formatCode>General</c:formatCode>
                <c:ptCount val="1"/>
              </c:numCache>
            </c:numRef>
          </c:yVal>
          <c:smooth val="0"/>
          <c:extLst>
            <c:ext xmlns:c15="http://schemas.microsoft.com/office/drawing/2012/chart" uri="{02D57815-91ED-43cb-92C2-25804820EDAC}">
              <c15:datalabelsRange>
                <c15:f>SnowvilleSC!$M$77</c15:f>
                <c15:dlblRangeCache>
                  <c:ptCount val="1"/>
                </c15:dlblRangeCache>
              </c15:datalabelsRange>
            </c:ext>
            <c:ext xmlns:c16="http://schemas.microsoft.com/office/drawing/2014/chart" uri="{C3380CC4-5D6E-409C-BE32-E72D297353CC}">
              <c16:uniqueId val="{00000112-76F8-7846-B8A5-358791449A1B}"/>
            </c:ext>
          </c:extLst>
        </c:ser>
        <c:ser>
          <c:idx val="20"/>
          <c:order val="20"/>
          <c:tx>
            <c:strRef>
              <c:f>SnowvilleSC!$K$114</c:f>
              <c:strCache>
                <c:ptCount val="1"/>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76F8-7846-B8A5-358791449A1B}"/>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76F8-7846-B8A5-358791449A1B}"/>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SnowvilleSC!$M$121:$M$122</c:f>
              <c:numCache>
                <c:formatCode>0.00</c:formatCode>
                <c:ptCount val="2"/>
              </c:numCache>
            </c:numRef>
          </c:xVal>
          <c:yVal>
            <c:numRef>
              <c:f>SnowvilleSC!$N$121:$N$122</c:f>
              <c:numCache>
                <c:formatCode>General</c:formatCode>
                <c:ptCount val="2"/>
              </c:numCache>
            </c:numRef>
          </c:yVal>
          <c:smooth val="0"/>
          <c:extLst>
            <c:ext xmlns:c15="http://schemas.microsoft.com/office/drawing/2012/chart" uri="{02D57815-91ED-43cb-92C2-25804820EDAC}">
              <c15:datalabelsRange>
                <c15:f>SnowvilleSC!$O$121:$O$122</c15:f>
                <c15:dlblRangeCache>
                  <c:ptCount val="2"/>
                </c15:dlblRangeCache>
              </c15:datalabelsRange>
            </c:ext>
            <c:ext xmlns:c16="http://schemas.microsoft.com/office/drawing/2014/chart" uri="{C3380CC4-5D6E-409C-BE32-E72D297353CC}">
              <c16:uniqueId val="{00000115-76F8-7846-B8A5-358791449A1B}"/>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Snowville!$H$77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1CD8ED91-784C-504D-BE0E-112D10DDC509}"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50C2-8445-923C-167AB41368D9}"/>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Snowville!$F$83</c:f>
              <c:numCache>
                <c:formatCode>General</c:formatCode>
                <c:ptCount val="1"/>
                <c:pt idx="0">
                  <c:v>-3.5</c:v>
                </c:pt>
              </c:numCache>
            </c:numRef>
          </c:xVal>
          <c:yVal>
            <c:numRef>
              <c:f>Snowville!$G$83</c:f>
              <c:numCache>
                <c:formatCode>General</c:formatCode>
                <c:ptCount val="1"/>
                <c:pt idx="0">
                  <c:v>0.49</c:v>
                </c:pt>
              </c:numCache>
            </c:numRef>
          </c:yVal>
          <c:smooth val="0"/>
          <c:extLst>
            <c:ext xmlns:c15="http://schemas.microsoft.com/office/drawing/2012/chart" uri="{02D57815-91ED-43cb-92C2-25804820EDAC}">
              <c15:datalabelsRange>
                <c15:f>Snowville!$H$83</c15:f>
                <c15:dlblRangeCache>
                  <c:ptCount val="1"/>
                </c15:dlblRangeCache>
              </c15:datalabelsRange>
            </c:ext>
            <c:ext xmlns:c16="http://schemas.microsoft.com/office/drawing/2014/chart" uri="{C3380CC4-5D6E-409C-BE32-E72D297353CC}">
              <c16:uniqueId val="{00000001-50C2-8445-923C-167AB41368D9}"/>
            </c:ext>
          </c:extLst>
        </c:ser>
        <c:ser>
          <c:idx val="14"/>
          <c:order val="1"/>
          <c:tx>
            <c:v>equationRIGHT</c:v>
          </c:tx>
          <c:marker>
            <c:symbol val="none"/>
          </c:marker>
          <c:dLbls>
            <c:dLbl>
              <c:idx val="0"/>
              <c:tx>
                <c:rich>
                  <a:bodyPr/>
                  <a:lstStyle/>
                  <a:p>
                    <a:fld id="{2A978295-C858-3C4F-AE20-95B76152D4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C2-8445-923C-167AB41368D9}"/>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Snowville!$J$83</c:f>
              <c:numCache>
                <c:formatCode>General</c:formatCode>
                <c:ptCount val="1"/>
                <c:pt idx="0">
                  <c:v>3.5</c:v>
                </c:pt>
              </c:numCache>
            </c:numRef>
          </c:xVal>
          <c:yVal>
            <c:numRef>
              <c:f>Snowville!$K$83</c:f>
              <c:numCache>
                <c:formatCode>General</c:formatCode>
                <c:ptCount val="1"/>
                <c:pt idx="0">
                  <c:v>0.49</c:v>
                </c:pt>
              </c:numCache>
            </c:numRef>
          </c:yVal>
          <c:smooth val="0"/>
          <c:extLst>
            <c:ext xmlns:c15="http://schemas.microsoft.com/office/drawing/2012/chart" uri="{02D57815-91ED-43cb-92C2-25804820EDAC}">
              <c15:datalabelsRange>
                <c15:f>Snowville!$L$83</c15:f>
                <c15:dlblRangeCache>
                  <c:ptCount val="1"/>
                </c15:dlblRangeCache>
              </c15:datalabelsRange>
            </c:ext>
            <c:ext xmlns:c16="http://schemas.microsoft.com/office/drawing/2014/chart" uri="{C3380CC4-5D6E-409C-BE32-E72D297353CC}">
              <c16:uniqueId val="{00000003-50C2-8445-923C-167AB41368D9}"/>
            </c:ext>
          </c:extLst>
        </c:ser>
        <c:ser>
          <c:idx val="0"/>
          <c:order val="2"/>
          <c:tx>
            <c:strRef>
              <c:f>Snowville!$U$51</c:f>
              <c:strCache>
                <c:ptCount val="1"/>
                <c:pt idx="0">
                  <c:v>Z or T</c:v>
                </c:pt>
              </c:strCache>
            </c:strRef>
          </c:tx>
          <c:spPr>
            <a:ln w="19050" cap="rnd">
              <a:solidFill>
                <a:srgbClr val="00B0F0"/>
              </a:solidFill>
              <a:round/>
            </a:ln>
            <a:effectLst/>
          </c:spPr>
          <c:marker>
            <c:symbol val="none"/>
          </c:marker>
          <c:xVal>
            <c:numRef>
              <c:f>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Snowville!$U$52:$U$196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50C2-8445-923C-167AB41368D9}"/>
            </c:ext>
          </c:extLst>
        </c:ser>
        <c:ser>
          <c:idx val="1"/>
          <c:order val="3"/>
          <c:tx>
            <c:strRef>
              <c:f>Snowville!$V$51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Snowville!$V$52:$V$196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50C2-8445-923C-167AB41368D9}"/>
            </c:ext>
          </c:extLst>
        </c:ser>
        <c:ser>
          <c:idx val="19"/>
          <c:order val="4"/>
          <c:tx>
            <c:strRef>
              <c:f>Snowville!$W$51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Snowville!$W$52:$W$196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50C2-8445-923C-167AB41368D9}"/>
            </c:ext>
          </c:extLst>
        </c:ser>
        <c:ser>
          <c:idx val="2"/>
          <c:order val="5"/>
          <c:tx>
            <c:strRef>
              <c:f>Snowville!$X$51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Snowville!$X$52:$X$196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50C2-8445-923C-167AB41368D9}"/>
            </c:ext>
          </c:extLst>
        </c:ser>
        <c:ser>
          <c:idx val="3"/>
          <c:order val="6"/>
          <c:tx>
            <c:strRef>
              <c:f>Snowville!$I$115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Snowville!$F$117:$F$123</c:f>
              <c:numCache>
                <c:formatCode>General</c:formatCode>
                <c:ptCount val="7"/>
                <c:pt idx="0">
                  <c:v>-3</c:v>
                </c:pt>
                <c:pt idx="1">
                  <c:v>-2</c:v>
                </c:pt>
                <c:pt idx="2">
                  <c:v>-1</c:v>
                </c:pt>
                <c:pt idx="3">
                  <c:v>0</c:v>
                </c:pt>
                <c:pt idx="4">
                  <c:v>1</c:v>
                </c:pt>
                <c:pt idx="5">
                  <c:v>2</c:v>
                </c:pt>
                <c:pt idx="6">
                  <c:v>3</c:v>
                </c:pt>
              </c:numCache>
            </c:numRef>
          </c:xVal>
          <c:yVal>
            <c:numRef>
              <c:f>Snowville!$I$117:$I$123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50C2-8445-923C-167AB41368D9}"/>
            </c:ext>
          </c:extLst>
        </c:ser>
        <c:ser>
          <c:idx val="10"/>
          <c:order val="7"/>
          <c:tx>
            <c:strRef>
              <c:f>Snowville!$F$115</c:f>
              <c:strCache>
                <c:ptCount val="1"/>
                <c:pt idx="0">
                  <c:v>stdev</c:v>
                </c:pt>
              </c:strCache>
            </c:strRef>
          </c:tx>
          <c:spPr>
            <a:ln w="12700" cap="rnd">
              <a:noFill/>
              <a:round/>
            </a:ln>
            <a:effectLst/>
          </c:spPr>
          <c:marker>
            <c:symbol val="none"/>
          </c:marker>
          <c:dLbls>
            <c:dLbl>
              <c:idx val="0"/>
              <c:tx>
                <c:rich>
                  <a:bodyPr/>
                  <a:lstStyle/>
                  <a:p>
                    <a:fld id="{B88EC18A-B8E8-134C-91B4-F33310AB057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C2-8445-923C-167AB41368D9}"/>
                </c:ext>
              </c:extLst>
            </c:dLbl>
            <c:dLbl>
              <c:idx val="1"/>
              <c:tx>
                <c:rich>
                  <a:bodyPr/>
                  <a:lstStyle/>
                  <a:p>
                    <a:fld id="{4BBDF4EA-BB0C-5341-9BF4-B434B074816D}"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C2-8445-923C-167AB41368D9}"/>
                </c:ext>
              </c:extLst>
            </c:dLbl>
            <c:dLbl>
              <c:idx val="2"/>
              <c:tx>
                <c:rich>
                  <a:bodyPr/>
                  <a:lstStyle/>
                  <a:p>
                    <a:fld id="{0CC11A51-3EF0-EE4C-A610-F80165FECBB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C2-8445-923C-167AB41368D9}"/>
                </c:ext>
              </c:extLst>
            </c:dLbl>
            <c:dLbl>
              <c:idx val="3"/>
              <c:tx>
                <c:rich>
                  <a:bodyPr/>
                  <a:lstStyle/>
                  <a:p>
                    <a:fld id="{86E7388A-48E1-2F40-8A71-B216EA13BE1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C2-8445-923C-167AB41368D9}"/>
                </c:ext>
              </c:extLst>
            </c:dLbl>
            <c:dLbl>
              <c:idx val="4"/>
              <c:tx>
                <c:rich>
                  <a:bodyPr/>
                  <a:lstStyle/>
                  <a:p>
                    <a:fld id="{F8EEBA30-ED9F-2A45-B369-EE27B5679D3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C2-8445-923C-167AB41368D9}"/>
                </c:ext>
              </c:extLst>
            </c:dLbl>
            <c:dLbl>
              <c:idx val="5"/>
              <c:tx>
                <c:rich>
                  <a:bodyPr/>
                  <a:lstStyle/>
                  <a:p>
                    <a:fld id="{2956BE79-4B74-A044-ACC0-AAB9769CAB18}"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C2-8445-923C-167AB41368D9}"/>
                </c:ext>
              </c:extLst>
            </c:dLbl>
            <c:dLbl>
              <c:idx val="6"/>
              <c:tx>
                <c:rich>
                  <a:bodyPr/>
                  <a:lstStyle/>
                  <a:p>
                    <a:fld id="{04C82D93-FB23-6B4A-8573-5056A9EAA40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C2-8445-923C-167AB41368D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Snowville!$F$117:$F$123</c:f>
              <c:numCache>
                <c:formatCode>General</c:formatCode>
                <c:ptCount val="7"/>
                <c:pt idx="0">
                  <c:v>-3</c:v>
                </c:pt>
                <c:pt idx="1">
                  <c:v>-2</c:v>
                </c:pt>
                <c:pt idx="2">
                  <c:v>-1</c:v>
                </c:pt>
                <c:pt idx="3">
                  <c:v>0</c:v>
                </c:pt>
                <c:pt idx="4">
                  <c:v>1</c:v>
                </c:pt>
                <c:pt idx="5">
                  <c:v>2</c:v>
                </c:pt>
                <c:pt idx="6">
                  <c:v>3</c:v>
                </c:pt>
              </c:numCache>
            </c:numRef>
          </c:xVal>
          <c:yVal>
            <c:numRef>
              <c:f>Snowville!$G$117:$G$123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Snowville!$H$117:$H$123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50C2-8445-923C-167AB41368D9}"/>
            </c:ext>
          </c:extLst>
        </c:ser>
        <c:ser>
          <c:idx val="9"/>
          <c:order val="8"/>
          <c:tx>
            <c:strRef>
              <c:f>Snowville!$H$126</c:f>
              <c:strCache>
                <c:ptCount val="1"/>
                <c:pt idx="0">
                  <c:v>emp rule labels</c:v>
                </c:pt>
              </c:strCache>
            </c:strRef>
          </c:tx>
          <c:spPr>
            <a:ln>
              <a:noFill/>
            </a:ln>
          </c:spPr>
          <c:marker>
            <c:symbol val="none"/>
          </c:marker>
          <c:dLbls>
            <c:dLbl>
              <c:idx val="0"/>
              <c:tx>
                <c:rich>
                  <a:bodyPr/>
                  <a:lstStyle/>
                  <a:p>
                    <a:fld id="{9861CCE8-B269-C242-BDED-2656F88A5A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C2-8445-923C-167AB41368D9}"/>
                </c:ext>
              </c:extLst>
            </c:dLbl>
            <c:dLbl>
              <c:idx val="1"/>
              <c:tx>
                <c:rich>
                  <a:bodyPr/>
                  <a:lstStyle/>
                  <a:p>
                    <a:fld id="{C812B6BC-C1C3-CE41-B3AC-51DF8F90CB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C2-8445-923C-167AB41368D9}"/>
                </c:ext>
              </c:extLst>
            </c:dLbl>
            <c:dLbl>
              <c:idx val="2"/>
              <c:tx>
                <c:rich>
                  <a:bodyPr/>
                  <a:lstStyle/>
                  <a:p>
                    <a:fld id="{8348908F-DD77-1841-BA5C-A573F69B9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C2-8445-923C-167AB41368D9}"/>
                </c:ext>
              </c:extLst>
            </c:dLbl>
            <c:dLbl>
              <c:idx val="3"/>
              <c:tx>
                <c:rich>
                  <a:bodyPr/>
                  <a:lstStyle/>
                  <a:p>
                    <a:fld id="{D42ACD3D-E221-CD4E-BD77-61C1FF56D9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C2-8445-923C-167AB41368D9}"/>
                </c:ext>
              </c:extLst>
            </c:dLbl>
            <c:dLbl>
              <c:idx val="4"/>
              <c:tx>
                <c:rich>
                  <a:bodyPr/>
                  <a:lstStyle/>
                  <a:p>
                    <a:fld id="{8FD8F490-7A60-9F40-A69C-9092785170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C2-8445-923C-167AB41368D9}"/>
                </c:ext>
              </c:extLst>
            </c:dLbl>
            <c:dLbl>
              <c:idx val="5"/>
              <c:tx>
                <c:rich>
                  <a:bodyPr/>
                  <a:lstStyle/>
                  <a:p>
                    <a:fld id="{74843F45-7B58-164E-B3F7-C954154181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0C2-8445-923C-167AB41368D9}"/>
                </c:ext>
              </c:extLst>
            </c:dLbl>
            <c:dLbl>
              <c:idx val="6"/>
              <c:tx>
                <c:rich>
                  <a:bodyPr/>
                  <a:lstStyle/>
                  <a:p>
                    <a:fld id="{157A3A67-EC1C-A044-B8E1-8A72CB427F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C2-8445-923C-167AB41368D9}"/>
                </c:ext>
              </c:extLst>
            </c:dLbl>
            <c:dLbl>
              <c:idx val="7"/>
              <c:tx>
                <c:rich>
                  <a:bodyPr/>
                  <a:lstStyle/>
                  <a:p>
                    <a:fld id="{59C0B29D-10EA-6C44-BB9A-4CD9C1C3BA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C2-8445-923C-167AB41368D9}"/>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Snowville!$F$127:$F$134</c:f>
              <c:numCache>
                <c:formatCode>General</c:formatCode>
                <c:ptCount val="8"/>
                <c:pt idx="0">
                  <c:v>-3.5</c:v>
                </c:pt>
                <c:pt idx="1">
                  <c:v>-2.5</c:v>
                </c:pt>
                <c:pt idx="2">
                  <c:v>-1.5</c:v>
                </c:pt>
                <c:pt idx="3">
                  <c:v>-0.5</c:v>
                </c:pt>
                <c:pt idx="4">
                  <c:v>0.5</c:v>
                </c:pt>
                <c:pt idx="5">
                  <c:v>1.5</c:v>
                </c:pt>
                <c:pt idx="6">
                  <c:v>2.5</c:v>
                </c:pt>
                <c:pt idx="7">
                  <c:v>3.5</c:v>
                </c:pt>
              </c:numCache>
            </c:numRef>
          </c:xVal>
          <c:yVal>
            <c:numRef>
              <c:f>Snowville!$G$127:$G$134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Snowville!$H$127:$H$134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50C2-8445-923C-167AB41368D9}"/>
            </c:ext>
          </c:extLst>
        </c:ser>
        <c:ser>
          <c:idx val="8"/>
          <c:order val="9"/>
          <c:tx>
            <c:strRef>
              <c:f>Snowville!$F$137</c:f>
              <c:strCache>
                <c:ptCount val="1"/>
                <c:pt idx="0">
                  <c:v>cumm prob</c:v>
                </c:pt>
              </c:strCache>
            </c:strRef>
          </c:tx>
          <c:spPr>
            <a:ln w="19050" cap="rnd">
              <a:noFill/>
              <a:round/>
            </a:ln>
            <a:effectLst/>
          </c:spPr>
          <c:marker>
            <c:symbol val="none"/>
          </c:marker>
          <c:dLbls>
            <c:dLbl>
              <c:idx val="0"/>
              <c:tx>
                <c:rich>
                  <a:bodyPr/>
                  <a:lstStyle/>
                  <a:p>
                    <a:fld id="{E985D2CD-1BC2-DD4D-A021-E1DCE5CDB0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0C2-8445-923C-167AB41368D9}"/>
                </c:ext>
              </c:extLst>
            </c:dLbl>
            <c:dLbl>
              <c:idx val="1"/>
              <c:tx>
                <c:rich>
                  <a:bodyPr/>
                  <a:lstStyle/>
                  <a:p>
                    <a:fld id="{54A3F96E-396A-D444-A925-ACA18E9B5B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0C2-8445-923C-167AB41368D9}"/>
                </c:ext>
              </c:extLst>
            </c:dLbl>
            <c:dLbl>
              <c:idx val="2"/>
              <c:tx>
                <c:rich>
                  <a:bodyPr/>
                  <a:lstStyle/>
                  <a:p>
                    <a:fld id="{E5AA3037-AF78-6C45-AF5F-ABEFAF7239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0C2-8445-923C-167AB41368D9}"/>
                </c:ext>
              </c:extLst>
            </c:dLbl>
            <c:dLbl>
              <c:idx val="3"/>
              <c:tx>
                <c:rich>
                  <a:bodyPr/>
                  <a:lstStyle/>
                  <a:p>
                    <a:fld id="{20129ADF-1CE3-C144-9DA0-C1F55DFBE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0C2-8445-923C-167AB41368D9}"/>
                </c:ext>
              </c:extLst>
            </c:dLbl>
            <c:dLbl>
              <c:idx val="4"/>
              <c:tx>
                <c:rich>
                  <a:bodyPr/>
                  <a:lstStyle/>
                  <a:p>
                    <a:fld id="{465CE210-AFE6-2343-9244-690401974A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0C2-8445-923C-167AB41368D9}"/>
                </c:ext>
              </c:extLst>
            </c:dLbl>
            <c:dLbl>
              <c:idx val="5"/>
              <c:tx>
                <c:rich>
                  <a:bodyPr/>
                  <a:lstStyle/>
                  <a:p>
                    <a:fld id="{6B5CDE75-9087-324C-BEAE-889E05CCD1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0C2-8445-923C-167AB41368D9}"/>
                </c:ext>
              </c:extLst>
            </c:dLbl>
            <c:dLbl>
              <c:idx val="6"/>
              <c:tx>
                <c:rich>
                  <a:bodyPr/>
                  <a:lstStyle/>
                  <a:p>
                    <a:fld id="{CF6B4ADF-6F2F-524B-95B2-CA79B412D0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0C2-8445-923C-167AB41368D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Snowville!$F$138:$F$144</c:f>
              <c:numCache>
                <c:formatCode>General</c:formatCode>
                <c:ptCount val="7"/>
                <c:pt idx="0">
                  <c:v>-3</c:v>
                </c:pt>
                <c:pt idx="1">
                  <c:v>-2</c:v>
                </c:pt>
                <c:pt idx="2">
                  <c:v>-1</c:v>
                </c:pt>
                <c:pt idx="3">
                  <c:v>0</c:v>
                </c:pt>
                <c:pt idx="4">
                  <c:v>1</c:v>
                </c:pt>
                <c:pt idx="5">
                  <c:v>2</c:v>
                </c:pt>
                <c:pt idx="6">
                  <c:v>3</c:v>
                </c:pt>
              </c:numCache>
            </c:numRef>
          </c:xVal>
          <c:yVal>
            <c:numRef>
              <c:f>Snowville!$G$138:$G$144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Snowville!$I$138:$I$144</c15:f>
                <c15:dlblRangeCache>
                  <c:ptCount val="7"/>
                </c15:dlblRangeCache>
              </c15:datalabelsRange>
            </c:ext>
            <c:ext xmlns:c16="http://schemas.microsoft.com/office/drawing/2014/chart" uri="{C3380CC4-5D6E-409C-BE32-E72D297353CC}">
              <c16:uniqueId val="{00000021-50C2-8445-923C-167AB41368D9}"/>
            </c:ext>
          </c:extLst>
        </c:ser>
        <c:ser>
          <c:idx val="11"/>
          <c:order val="10"/>
          <c:tx>
            <c:strRef>
              <c:f>Snowville!$D$157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E247E0E1-953A-E749-80C8-3BC927398D04}"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50C2-8445-923C-167AB41368D9}"/>
                </c:ext>
              </c:extLst>
            </c:dLbl>
            <c:dLbl>
              <c:idx val="1"/>
              <c:tx>
                <c:rich>
                  <a:bodyPr/>
                  <a:lstStyle/>
                  <a:p>
                    <a:fld id="{B9CD5E33-64A2-A947-8D12-1BCA3B902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0C2-8445-923C-167AB41368D9}"/>
                </c:ext>
              </c:extLst>
            </c:dLbl>
            <c:dLbl>
              <c:idx val="2"/>
              <c:tx>
                <c:rich>
                  <a:bodyPr/>
                  <a:lstStyle/>
                  <a:p>
                    <a:fld id="{E3C5B41C-BEF8-654F-B60C-EF1306963C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0C2-8445-923C-167AB41368D9}"/>
                </c:ext>
              </c:extLst>
            </c:dLbl>
            <c:dLbl>
              <c:idx val="3"/>
              <c:tx>
                <c:rich>
                  <a:bodyPr/>
                  <a:lstStyle/>
                  <a:p>
                    <a:fld id="{AE66F161-5588-9047-B003-6B0C1FAB946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0C2-8445-923C-167AB41368D9}"/>
                </c:ext>
              </c:extLst>
            </c:dLbl>
            <c:dLbl>
              <c:idx val="4"/>
              <c:delete val="1"/>
              <c:extLst>
                <c:ext xmlns:c15="http://schemas.microsoft.com/office/drawing/2012/chart" uri="{CE6537A1-D6FC-4f65-9D91-7224C49458BB}"/>
                <c:ext xmlns:c16="http://schemas.microsoft.com/office/drawing/2014/chart" uri="{C3380CC4-5D6E-409C-BE32-E72D297353CC}">
                  <c16:uniqueId val="{00000026-50C2-8445-923C-167AB41368D9}"/>
                </c:ext>
              </c:extLst>
            </c:dLbl>
            <c:dLbl>
              <c:idx val="5"/>
              <c:tx>
                <c:rich>
                  <a:bodyPr/>
                  <a:lstStyle/>
                  <a:p>
                    <a:fld id="{D055466D-A419-7840-83B0-0E700DC2C9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0C2-8445-923C-167AB41368D9}"/>
                </c:ext>
              </c:extLst>
            </c:dLbl>
            <c:dLbl>
              <c:idx val="6"/>
              <c:tx>
                <c:rich>
                  <a:bodyPr/>
                  <a:lstStyle/>
                  <a:p>
                    <a:fld id="{E0B1774E-5B9D-FE4C-9752-935AC68E09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0C2-8445-923C-167AB41368D9}"/>
                </c:ext>
              </c:extLst>
            </c:dLbl>
            <c:dLbl>
              <c:idx val="7"/>
              <c:tx>
                <c:rich>
                  <a:bodyPr/>
                  <a:lstStyle/>
                  <a:p>
                    <a:fld id="{3B17186E-44BF-424F-9AE3-B9A148C7AAC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0C2-8445-923C-167AB41368D9}"/>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Snowville!$F$159:$F$166</c:f>
              <c:numCache>
                <c:formatCode>General</c:formatCode>
                <c:ptCount val="8"/>
                <c:pt idx="0">
                  <c:v>-4</c:v>
                </c:pt>
                <c:pt idx="1">
                  <c:v>-3</c:v>
                </c:pt>
                <c:pt idx="2">
                  <c:v>-2</c:v>
                </c:pt>
                <c:pt idx="3">
                  <c:v>-1</c:v>
                </c:pt>
                <c:pt idx="4">
                  <c:v>0</c:v>
                </c:pt>
                <c:pt idx="5">
                  <c:v>1</c:v>
                </c:pt>
                <c:pt idx="6">
                  <c:v>2</c:v>
                </c:pt>
                <c:pt idx="7">
                  <c:v>3</c:v>
                </c:pt>
              </c:numCache>
            </c:numRef>
          </c:xVal>
          <c:yVal>
            <c:numRef>
              <c:f>Snowville!$G$159:$G$166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Snowville!$J$159:$J$166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50C2-8445-923C-167AB41368D9}"/>
            </c:ext>
          </c:extLst>
        </c:ser>
        <c:ser>
          <c:idx val="4"/>
          <c:order val="11"/>
          <c:tx>
            <c:strRef>
              <c:f>Snowville!$F$147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50C2-8445-923C-167AB41368D9}"/>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5444C6F4-E2CE-E44F-9B74-8B8D0D8CBDA6}"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50C2-8445-923C-167AB41368D9}"/>
                </c:ext>
              </c:extLst>
            </c:dLbl>
            <c:dLbl>
              <c:idx val="1"/>
              <c:tx>
                <c:rich>
                  <a:bodyPr/>
                  <a:lstStyle/>
                  <a:p>
                    <a:fld id="{1E61261A-AC82-5E49-A0B3-FDB6C64DA8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0C2-8445-923C-167AB41368D9}"/>
                </c:ext>
              </c:extLst>
            </c:dLbl>
            <c:dLbl>
              <c:idx val="2"/>
              <c:tx>
                <c:rich>
                  <a:bodyPr/>
                  <a:lstStyle/>
                  <a:p>
                    <a:fld id="{F260BA2A-28A0-A143-A4A1-F4BE38C8AD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0C2-8445-923C-167AB41368D9}"/>
                </c:ext>
              </c:extLst>
            </c:dLbl>
            <c:dLbl>
              <c:idx val="3"/>
              <c:tx>
                <c:rich>
                  <a:bodyPr/>
                  <a:lstStyle/>
                  <a:p>
                    <a:fld id="{9CEAA452-7B2C-0943-9261-476A8F4A6C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0C2-8445-923C-167AB41368D9}"/>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6CC105CF-53F1-CF46-AD99-69DAF71F0CC7}"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50C2-8445-923C-167AB41368D9}"/>
                </c:ext>
              </c:extLst>
            </c:dLbl>
            <c:dLbl>
              <c:idx val="5"/>
              <c:tx>
                <c:rich>
                  <a:bodyPr/>
                  <a:lstStyle/>
                  <a:p>
                    <a:fld id="{AC705CA5-4ED3-4445-B4F9-38A6608DF1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0C2-8445-923C-167AB41368D9}"/>
                </c:ext>
              </c:extLst>
            </c:dLbl>
            <c:dLbl>
              <c:idx val="6"/>
              <c:tx>
                <c:rich>
                  <a:bodyPr/>
                  <a:lstStyle/>
                  <a:p>
                    <a:fld id="{81BB73A4-8C0E-0D42-ADD0-4927CD682C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0C2-8445-923C-167AB41368D9}"/>
                </c:ext>
              </c:extLst>
            </c:dLbl>
            <c:dLbl>
              <c:idx val="7"/>
              <c:tx>
                <c:rich>
                  <a:bodyPr/>
                  <a:lstStyle/>
                  <a:p>
                    <a:fld id="{8E5B049C-B1E6-144F-9335-3E8F119FBF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0C2-8445-923C-167AB41368D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Snowville!$F$148:$F$155</c:f>
              <c:numCache>
                <c:formatCode>General</c:formatCode>
                <c:ptCount val="8"/>
                <c:pt idx="0">
                  <c:v>-4</c:v>
                </c:pt>
                <c:pt idx="1">
                  <c:v>-3</c:v>
                </c:pt>
                <c:pt idx="2">
                  <c:v>-2</c:v>
                </c:pt>
                <c:pt idx="3">
                  <c:v>-1</c:v>
                </c:pt>
                <c:pt idx="4">
                  <c:v>0</c:v>
                </c:pt>
                <c:pt idx="5">
                  <c:v>1</c:v>
                </c:pt>
                <c:pt idx="6">
                  <c:v>2</c:v>
                </c:pt>
                <c:pt idx="7">
                  <c:v>3</c:v>
                </c:pt>
              </c:numCache>
            </c:numRef>
          </c:xVal>
          <c:yVal>
            <c:numRef>
              <c:f>Snowville!$G$148:$G$155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Snowville!$H$148:$H$155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50C2-8445-923C-167AB41368D9}"/>
            </c:ext>
          </c:extLst>
        </c:ser>
        <c:ser>
          <c:idx val="12"/>
          <c:order val="12"/>
          <c:tx>
            <c:strRef>
              <c:f>Snowville!$D$178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50C2-8445-923C-167AB41368D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C2-8445-923C-167AB41368D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C2-8445-923C-167AB41368D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C2-8445-923C-167AB41368D9}"/>
                </c:ext>
              </c:extLst>
            </c:dLbl>
            <c:dLbl>
              <c:idx val="4"/>
              <c:delete val="1"/>
              <c:extLst>
                <c:ext xmlns:c15="http://schemas.microsoft.com/office/drawing/2012/chart" uri="{CE6537A1-D6FC-4f65-9D91-7224C49458BB}"/>
                <c:ext xmlns:c16="http://schemas.microsoft.com/office/drawing/2014/chart" uri="{C3380CC4-5D6E-409C-BE32-E72D297353CC}">
                  <c16:uniqueId val="{00000038-50C2-8445-923C-167AB41368D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C2-8445-923C-167AB41368D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C2-8445-923C-167AB41368D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C2-8445-923C-167AB41368D9}"/>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Snowville!$F$180:$F$187</c:f>
              <c:numCache>
                <c:formatCode>General</c:formatCode>
                <c:ptCount val="8"/>
                <c:pt idx="0">
                  <c:v>-4</c:v>
                </c:pt>
                <c:pt idx="1">
                  <c:v>-3</c:v>
                </c:pt>
                <c:pt idx="2">
                  <c:v>-2</c:v>
                </c:pt>
                <c:pt idx="3">
                  <c:v>-1</c:v>
                </c:pt>
                <c:pt idx="4">
                  <c:v>0</c:v>
                </c:pt>
                <c:pt idx="5">
                  <c:v>1</c:v>
                </c:pt>
                <c:pt idx="6">
                  <c:v>2</c:v>
                </c:pt>
                <c:pt idx="7">
                  <c:v>3</c:v>
                </c:pt>
              </c:numCache>
            </c:numRef>
          </c:xVal>
          <c:yVal>
            <c:numRef>
              <c:f>Snowville!$G$180:$G$187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Snowville!$J$180:$J$187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50C2-8445-923C-167AB41368D9}"/>
            </c:ext>
          </c:extLst>
        </c:ser>
        <c:ser>
          <c:idx val="5"/>
          <c:order val="13"/>
          <c:tx>
            <c:strRef>
              <c:f>Snowville!$F$168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50C2-8445-923C-167AB41368D9}"/>
              </c:ext>
            </c:extLst>
          </c:dPt>
          <c:dPt>
            <c:idx val="3"/>
            <c:bubble3D val="0"/>
            <c:extLst>
              <c:ext xmlns:c16="http://schemas.microsoft.com/office/drawing/2014/chart" uri="{C3380CC4-5D6E-409C-BE32-E72D297353CC}">
                <c16:uniqueId val="{0000003E-50C2-8445-923C-167AB41368D9}"/>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50C2-8445-923C-167AB41368D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C2-8445-923C-167AB41368D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C2-8445-923C-167AB41368D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C2-8445-923C-167AB41368D9}"/>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50C2-8445-923C-167AB41368D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50C2-8445-923C-167AB41368D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50C2-8445-923C-167AB41368D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50C2-8445-923C-167AB41368D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Snowville!$F$169:$F$176</c:f>
              <c:numCache>
                <c:formatCode>General</c:formatCode>
                <c:ptCount val="8"/>
                <c:pt idx="0">
                  <c:v>-4</c:v>
                </c:pt>
                <c:pt idx="1">
                  <c:v>-3</c:v>
                </c:pt>
                <c:pt idx="2">
                  <c:v>-2</c:v>
                </c:pt>
                <c:pt idx="3">
                  <c:v>-1</c:v>
                </c:pt>
                <c:pt idx="4">
                  <c:v>0</c:v>
                </c:pt>
                <c:pt idx="5">
                  <c:v>1</c:v>
                </c:pt>
                <c:pt idx="6">
                  <c:v>2</c:v>
                </c:pt>
                <c:pt idx="7">
                  <c:v>3</c:v>
                </c:pt>
              </c:numCache>
            </c:numRef>
          </c:xVal>
          <c:yVal>
            <c:numRef>
              <c:f>Snowville!$G$169:$G$176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Snowville!$H$169:$H$176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50C2-8445-923C-167AB41368D9}"/>
            </c:ext>
          </c:extLst>
        </c:ser>
        <c:ser>
          <c:idx val="6"/>
          <c:order val="14"/>
          <c:tx>
            <c:strRef>
              <c:f>Snowville!$D$106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50C2-8445-923C-167AB41368D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Snowville!$F$106</c:f>
              <c:numCache>
                <c:formatCode>0.000</c:formatCode>
                <c:ptCount val="1"/>
                <c:pt idx="0">
                  <c:v>0</c:v>
                </c:pt>
              </c:numCache>
            </c:numRef>
          </c:xVal>
          <c:yVal>
            <c:numRef>
              <c:f>Snowville!$G$106</c:f>
              <c:numCache>
                <c:formatCode>0.000</c:formatCode>
                <c:ptCount val="1"/>
                <c:pt idx="0">
                  <c:v>#N/A</c:v>
                </c:pt>
              </c:numCache>
            </c:numRef>
          </c:yVal>
          <c:smooth val="0"/>
          <c:extLst>
            <c:ext xmlns:c15="http://schemas.microsoft.com/office/drawing/2012/chart" uri="{02D57815-91ED-43cb-92C2-25804820EDAC}">
              <c15:datalabelsRange>
                <c15:f>Snowville!$M$106</c15:f>
                <c15:dlblRangeCache>
                  <c:ptCount val="1"/>
                  <c:pt idx="0">
                    <c:v> ⟵ ? ⟶
P(  ) = 0.0%</c:v>
                  </c:pt>
                </c15:dlblRangeCache>
              </c15:datalabelsRange>
            </c:ext>
            <c:ext xmlns:c16="http://schemas.microsoft.com/office/drawing/2014/chart" uri="{C3380CC4-5D6E-409C-BE32-E72D297353CC}">
              <c16:uniqueId val="{00000047-50C2-8445-923C-167AB41368D9}"/>
            </c:ext>
          </c:extLst>
        </c:ser>
        <c:ser>
          <c:idx val="16"/>
          <c:order val="15"/>
          <c:tx>
            <c:strRef>
              <c:f>Snowville!$D$107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50C2-8445-923C-167AB41368D9}"/>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Snowville!$F$107</c:f>
              <c:numCache>
                <c:formatCode>0.000</c:formatCode>
                <c:ptCount val="1"/>
                <c:pt idx="0">
                  <c:v>0</c:v>
                </c:pt>
              </c:numCache>
            </c:numRef>
          </c:xVal>
          <c:yVal>
            <c:numRef>
              <c:f>Snowville!$G$107</c:f>
              <c:numCache>
                <c:formatCode>0.000</c:formatCode>
                <c:ptCount val="1"/>
                <c:pt idx="0">
                  <c:v>#N/A</c:v>
                </c:pt>
              </c:numCache>
            </c:numRef>
          </c:yVal>
          <c:smooth val="0"/>
          <c:extLst>
            <c:ext xmlns:c15="http://schemas.microsoft.com/office/drawing/2012/chart" uri="{02D57815-91ED-43cb-92C2-25804820EDAC}">
              <c15:datalabelsRange>
                <c15:f>Snowville!$M$107</c15:f>
                <c15:dlblRangeCache>
                  <c:ptCount val="1"/>
                  <c:pt idx="0">
                    <c:v> ⟵ ? ⟶
P(  ) = 0.0%</c:v>
                  </c:pt>
                </c15:dlblRangeCache>
              </c15:datalabelsRange>
            </c:ext>
            <c:ext xmlns:c16="http://schemas.microsoft.com/office/drawing/2014/chart" uri="{C3380CC4-5D6E-409C-BE32-E72D297353CC}">
              <c16:uniqueId val="{00000049-50C2-8445-923C-167AB41368D9}"/>
            </c:ext>
          </c:extLst>
        </c:ser>
        <c:ser>
          <c:idx val="7"/>
          <c:order val="16"/>
          <c:tx>
            <c:strRef>
              <c:f>Snowville!$D$111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50C2-8445-923C-167AB41368D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Snowville!$F$111</c:f>
              <c:numCache>
                <c:formatCode>0.000</c:formatCode>
                <c:ptCount val="1"/>
                <c:pt idx="0">
                  <c:v>0</c:v>
                </c:pt>
              </c:numCache>
            </c:numRef>
          </c:xVal>
          <c:yVal>
            <c:numRef>
              <c:f>Snowville!$G$111</c:f>
              <c:numCache>
                <c:formatCode>0.000</c:formatCode>
                <c:ptCount val="1"/>
                <c:pt idx="0">
                  <c:v>#N/A</c:v>
                </c:pt>
              </c:numCache>
            </c:numRef>
          </c:yVal>
          <c:smooth val="0"/>
          <c:extLst>
            <c:ext xmlns:c15="http://schemas.microsoft.com/office/drawing/2012/chart" uri="{02D57815-91ED-43cb-92C2-25804820EDAC}">
              <c15:datalabelsRange>
                <c15:f>Snowville!$M$111</c15:f>
                <c15:dlblRangeCache>
                  <c:ptCount val="1"/>
                  <c:pt idx="0">
                    <c:v>Snowville x̅ ⟵ ? ⟶
P(  )</c:v>
                  </c:pt>
                </c15:dlblRangeCache>
              </c15:datalabelsRange>
            </c:ext>
            <c:ext xmlns:c16="http://schemas.microsoft.com/office/drawing/2014/chart" uri="{C3380CC4-5D6E-409C-BE32-E72D297353CC}">
              <c16:uniqueId val="{0000004B-50C2-8445-923C-167AB41368D9}"/>
            </c:ext>
          </c:extLst>
        </c:ser>
        <c:ser>
          <c:idx val="18"/>
          <c:order val="17"/>
          <c:tx>
            <c:v>xbars</c:v>
          </c:tx>
          <c:spPr>
            <a:ln>
              <a:noFill/>
            </a:ln>
          </c:spPr>
          <c:marker>
            <c:symbol val="none"/>
          </c:marker>
          <c:dLbls>
            <c:dLbl>
              <c:idx val="0"/>
              <c:tx>
                <c:rich>
                  <a:bodyPr/>
                  <a:lstStyle/>
                  <a:p>
                    <a:fld id="{2F3BE862-43DA-C543-B927-E39D7F7E0A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0C2-8445-923C-167AB41368D9}"/>
                </c:ext>
              </c:extLst>
            </c:dLbl>
            <c:dLbl>
              <c:idx val="1"/>
              <c:tx>
                <c:rich>
                  <a:bodyPr/>
                  <a:lstStyle/>
                  <a:p>
                    <a:fld id="{B88E1EFC-A762-6248-BD80-02B3E24425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0C2-8445-923C-167AB41368D9}"/>
                </c:ext>
              </c:extLst>
            </c:dLbl>
            <c:dLbl>
              <c:idx val="2"/>
              <c:tx>
                <c:rich>
                  <a:bodyPr/>
                  <a:lstStyle/>
                  <a:p>
                    <a:fld id="{0ED6DDF5-9640-D04B-B18D-4EE50D2711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0C2-8445-923C-167AB41368D9}"/>
                </c:ext>
              </c:extLst>
            </c:dLbl>
            <c:dLbl>
              <c:idx val="3"/>
              <c:tx>
                <c:rich>
                  <a:bodyPr/>
                  <a:lstStyle/>
                  <a:p>
                    <a:fld id="{F4FBD920-57CB-C94F-A109-AC4F1894BB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0C2-8445-923C-167AB41368D9}"/>
                </c:ext>
              </c:extLst>
            </c:dLbl>
            <c:dLbl>
              <c:idx val="4"/>
              <c:tx>
                <c:rich>
                  <a:bodyPr/>
                  <a:lstStyle/>
                  <a:p>
                    <a:fld id="{2C28F4D9-F543-B143-A356-2F79D08BAF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0C2-8445-923C-167AB41368D9}"/>
                </c:ext>
              </c:extLst>
            </c:dLbl>
            <c:dLbl>
              <c:idx val="5"/>
              <c:tx>
                <c:rich>
                  <a:bodyPr/>
                  <a:lstStyle/>
                  <a:p>
                    <a:fld id="{7A05618A-6EED-BF46-AC9D-8E826C397F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0C2-8445-923C-167AB41368D9}"/>
                </c:ext>
              </c:extLst>
            </c:dLbl>
            <c:dLbl>
              <c:idx val="6"/>
              <c:tx>
                <c:rich>
                  <a:bodyPr/>
                  <a:lstStyle/>
                  <a:p>
                    <a:fld id="{1A91A47A-CB63-6B4B-ABF6-F48E361743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0C2-8445-923C-167AB41368D9}"/>
                </c:ext>
              </c:extLst>
            </c:dLbl>
            <c:dLbl>
              <c:idx val="7"/>
              <c:tx>
                <c:rich>
                  <a:bodyPr/>
                  <a:lstStyle/>
                  <a:p>
                    <a:fld id="{58D905A0-EE70-7648-93C0-3DD01EE23B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0C2-8445-923C-167AB41368D9}"/>
                </c:ext>
              </c:extLst>
            </c:dLbl>
            <c:dLbl>
              <c:idx val="8"/>
              <c:tx>
                <c:rich>
                  <a:bodyPr/>
                  <a:lstStyle/>
                  <a:p>
                    <a:fld id="{F9C4432B-354E-DE42-945D-A6F901E695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0C2-8445-923C-167AB41368D9}"/>
                </c:ext>
              </c:extLst>
            </c:dLbl>
            <c:dLbl>
              <c:idx val="9"/>
              <c:tx>
                <c:rich>
                  <a:bodyPr/>
                  <a:lstStyle/>
                  <a:p>
                    <a:fld id="{BC6C2D29-D7D6-EE44-99FF-588143B6F2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0C2-8445-923C-167AB41368D9}"/>
                </c:ext>
              </c:extLst>
            </c:dLbl>
            <c:dLbl>
              <c:idx val="10"/>
              <c:tx>
                <c:rich>
                  <a:bodyPr/>
                  <a:lstStyle/>
                  <a:p>
                    <a:fld id="{B8AD28DB-877A-F44B-A29F-085C46BE74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0C2-8445-923C-167AB41368D9}"/>
                </c:ext>
              </c:extLst>
            </c:dLbl>
            <c:dLbl>
              <c:idx val="11"/>
              <c:tx>
                <c:rich>
                  <a:bodyPr/>
                  <a:lstStyle/>
                  <a:p>
                    <a:fld id="{2AB4F3C8-6249-B94E-8782-BE36D28D94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0C2-8445-923C-167AB41368D9}"/>
                </c:ext>
              </c:extLst>
            </c:dLbl>
            <c:dLbl>
              <c:idx val="12"/>
              <c:tx>
                <c:rich>
                  <a:bodyPr/>
                  <a:lstStyle/>
                  <a:p>
                    <a:fld id="{D114A37D-CF39-C845-98FA-62478812DD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0C2-8445-923C-167AB41368D9}"/>
                </c:ext>
              </c:extLst>
            </c:dLbl>
            <c:dLbl>
              <c:idx val="13"/>
              <c:tx>
                <c:rich>
                  <a:bodyPr/>
                  <a:lstStyle/>
                  <a:p>
                    <a:fld id="{19C05A9D-3FC8-AC43-B55A-20F388B9F4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0C2-8445-923C-167AB41368D9}"/>
                </c:ext>
              </c:extLst>
            </c:dLbl>
            <c:dLbl>
              <c:idx val="14"/>
              <c:tx>
                <c:rich>
                  <a:bodyPr/>
                  <a:lstStyle/>
                  <a:p>
                    <a:fld id="{0CA0F804-8170-9042-933B-85C1D61178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0C2-8445-923C-167AB41368D9}"/>
                </c:ext>
              </c:extLst>
            </c:dLbl>
            <c:dLbl>
              <c:idx val="15"/>
              <c:tx>
                <c:rich>
                  <a:bodyPr/>
                  <a:lstStyle/>
                  <a:p>
                    <a:fld id="{F362BD04-9ADE-8247-8D58-F356263C31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0C2-8445-923C-167AB41368D9}"/>
                </c:ext>
              </c:extLst>
            </c:dLbl>
            <c:dLbl>
              <c:idx val="16"/>
              <c:tx>
                <c:rich>
                  <a:bodyPr/>
                  <a:lstStyle/>
                  <a:p>
                    <a:fld id="{13B64E78-3E77-0A43-BE7B-40F9B7C3BD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0C2-8445-923C-167AB41368D9}"/>
                </c:ext>
              </c:extLst>
            </c:dLbl>
            <c:dLbl>
              <c:idx val="17"/>
              <c:tx>
                <c:rich>
                  <a:bodyPr/>
                  <a:lstStyle/>
                  <a:p>
                    <a:fld id="{6B7E872C-3B95-F340-9619-9D9DE07D2C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0C2-8445-923C-167AB41368D9}"/>
                </c:ext>
              </c:extLst>
            </c:dLbl>
            <c:dLbl>
              <c:idx val="18"/>
              <c:tx>
                <c:rich>
                  <a:bodyPr/>
                  <a:lstStyle/>
                  <a:p>
                    <a:fld id="{CE1127F5-3CF0-C74E-A204-7F3028AEED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0C2-8445-923C-167AB41368D9}"/>
                </c:ext>
              </c:extLst>
            </c:dLbl>
            <c:dLbl>
              <c:idx val="19"/>
              <c:tx>
                <c:rich>
                  <a:bodyPr/>
                  <a:lstStyle/>
                  <a:p>
                    <a:fld id="{9F883857-F0A3-E740-90C6-C444618D41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0C2-8445-923C-167AB41368D9}"/>
                </c:ext>
              </c:extLst>
            </c:dLbl>
            <c:dLbl>
              <c:idx val="20"/>
              <c:tx>
                <c:rich>
                  <a:bodyPr/>
                  <a:lstStyle/>
                  <a:p>
                    <a:fld id="{BB154153-F2CC-324B-AF8A-0B75B07E5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0C2-8445-923C-167AB41368D9}"/>
                </c:ext>
              </c:extLst>
            </c:dLbl>
            <c:dLbl>
              <c:idx val="21"/>
              <c:tx>
                <c:rich>
                  <a:bodyPr/>
                  <a:lstStyle/>
                  <a:p>
                    <a:fld id="{69BB3565-FDCC-5F48-B527-313B3409BB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50C2-8445-923C-167AB41368D9}"/>
                </c:ext>
              </c:extLst>
            </c:dLbl>
            <c:dLbl>
              <c:idx val="22"/>
              <c:tx>
                <c:rich>
                  <a:bodyPr/>
                  <a:lstStyle/>
                  <a:p>
                    <a:fld id="{707C5A48-47ED-7F4E-BDF1-008C1C35B3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50C2-8445-923C-167AB41368D9}"/>
                </c:ext>
              </c:extLst>
            </c:dLbl>
            <c:dLbl>
              <c:idx val="23"/>
              <c:tx>
                <c:rich>
                  <a:bodyPr/>
                  <a:lstStyle/>
                  <a:p>
                    <a:fld id="{9C188E29-374D-934D-9285-709CE73AA6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50C2-8445-923C-167AB41368D9}"/>
                </c:ext>
              </c:extLst>
            </c:dLbl>
            <c:dLbl>
              <c:idx val="24"/>
              <c:tx>
                <c:rich>
                  <a:bodyPr/>
                  <a:lstStyle/>
                  <a:p>
                    <a:fld id="{57AF804A-B4FA-0746-BDFA-D01792A5E5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50C2-8445-923C-167AB41368D9}"/>
                </c:ext>
              </c:extLst>
            </c:dLbl>
            <c:dLbl>
              <c:idx val="25"/>
              <c:tx>
                <c:rich>
                  <a:bodyPr/>
                  <a:lstStyle/>
                  <a:p>
                    <a:fld id="{84365287-3CFA-D247-821E-4C287AF858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50C2-8445-923C-167AB41368D9}"/>
                </c:ext>
              </c:extLst>
            </c:dLbl>
            <c:dLbl>
              <c:idx val="26"/>
              <c:tx>
                <c:rich>
                  <a:bodyPr/>
                  <a:lstStyle/>
                  <a:p>
                    <a:fld id="{441CDEA3-DEFF-1541-97A1-6BB98870D2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50C2-8445-923C-167AB41368D9}"/>
                </c:ext>
              </c:extLst>
            </c:dLbl>
            <c:dLbl>
              <c:idx val="27"/>
              <c:tx>
                <c:rich>
                  <a:bodyPr/>
                  <a:lstStyle/>
                  <a:p>
                    <a:fld id="{96764589-4AA3-A14F-BF0A-03EDEECB6F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50C2-8445-923C-167AB41368D9}"/>
                </c:ext>
              </c:extLst>
            </c:dLbl>
            <c:dLbl>
              <c:idx val="28"/>
              <c:tx>
                <c:rich>
                  <a:bodyPr/>
                  <a:lstStyle/>
                  <a:p>
                    <a:fld id="{FA502066-2EDF-3C4F-B972-2FE9332295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50C2-8445-923C-167AB41368D9}"/>
                </c:ext>
              </c:extLst>
            </c:dLbl>
            <c:dLbl>
              <c:idx val="29"/>
              <c:tx>
                <c:rich>
                  <a:bodyPr/>
                  <a:lstStyle/>
                  <a:p>
                    <a:fld id="{84C71A78-1AA6-544B-9688-44768C5EA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50C2-8445-923C-167AB41368D9}"/>
                </c:ext>
              </c:extLst>
            </c:dLbl>
            <c:dLbl>
              <c:idx val="30"/>
              <c:tx>
                <c:rich>
                  <a:bodyPr/>
                  <a:lstStyle/>
                  <a:p>
                    <a:fld id="{B4A81A5B-22EF-054D-ACF2-A77C1C0580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50C2-8445-923C-167AB41368D9}"/>
                </c:ext>
              </c:extLst>
            </c:dLbl>
            <c:dLbl>
              <c:idx val="31"/>
              <c:tx>
                <c:rich>
                  <a:bodyPr/>
                  <a:lstStyle/>
                  <a:p>
                    <a:fld id="{0B95B8CC-370F-0F41-9FD7-3909BD255A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50C2-8445-923C-167AB41368D9}"/>
                </c:ext>
              </c:extLst>
            </c:dLbl>
            <c:dLbl>
              <c:idx val="32"/>
              <c:tx>
                <c:rich>
                  <a:bodyPr/>
                  <a:lstStyle/>
                  <a:p>
                    <a:fld id="{0A045A0E-8047-E947-8851-55739C211D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50C2-8445-923C-167AB41368D9}"/>
                </c:ext>
              </c:extLst>
            </c:dLbl>
            <c:dLbl>
              <c:idx val="33"/>
              <c:tx>
                <c:rich>
                  <a:bodyPr/>
                  <a:lstStyle/>
                  <a:p>
                    <a:fld id="{5F2C58ED-E38E-BB46-A192-95084321B6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50C2-8445-923C-167AB41368D9}"/>
                </c:ext>
              </c:extLst>
            </c:dLbl>
            <c:dLbl>
              <c:idx val="34"/>
              <c:tx>
                <c:rich>
                  <a:bodyPr/>
                  <a:lstStyle/>
                  <a:p>
                    <a:fld id="{E464DA0F-C292-3D47-9D97-CE348A0DB0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50C2-8445-923C-167AB41368D9}"/>
                </c:ext>
              </c:extLst>
            </c:dLbl>
            <c:dLbl>
              <c:idx val="35"/>
              <c:tx>
                <c:rich>
                  <a:bodyPr/>
                  <a:lstStyle/>
                  <a:p>
                    <a:fld id="{5877B68D-B962-E042-82CB-F9E3ECB6BF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50C2-8445-923C-167AB41368D9}"/>
                </c:ext>
              </c:extLst>
            </c:dLbl>
            <c:dLbl>
              <c:idx val="36"/>
              <c:tx>
                <c:rich>
                  <a:bodyPr/>
                  <a:lstStyle/>
                  <a:p>
                    <a:fld id="{A6BF4CCB-45FF-0E47-9890-65700679D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50C2-8445-923C-167AB41368D9}"/>
                </c:ext>
              </c:extLst>
            </c:dLbl>
            <c:dLbl>
              <c:idx val="37"/>
              <c:tx>
                <c:rich>
                  <a:bodyPr/>
                  <a:lstStyle/>
                  <a:p>
                    <a:fld id="{F83BFFF0-FB5A-3843-AE6D-6AE8B0847D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50C2-8445-923C-167AB41368D9}"/>
                </c:ext>
              </c:extLst>
            </c:dLbl>
            <c:dLbl>
              <c:idx val="38"/>
              <c:tx>
                <c:rich>
                  <a:bodyPr/>
                  <a:lstStyle/>
                  <a:p>
                    <a:fld id="{485F125E-944B-1348-B0BA-AB8A09C258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50C2-8445-923C-167AB41368D9}"/>
                </c:ext>
              </c:extLst>
            </c:dLbl>
            <c:dLbl>
              <c:idx val="39"/>
              <c:tx>
                <c:rich>
                  <a:bodyPr/>
                  <a:lstStyle/>
                  <a:p>
                    <a:fld id="{BFB5CAA2-CAE4-0E4F-94F7-EE50CD7BBD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50C2-8445-923C-167AB41368D9}"/>
                </c:ext>
              </c:extLst>
            </c:dLbl>
            <c:dLbl>
              <c:idx val="40"/>
              <c:tx>
                <c:rich>
                  <a:bodyPr/>
                  <a:lstStyle/>
                  <a:p>
                    <a:fld id="{7FE0EEBA-157D-0645-BFE6-C2D5F4ACFC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50C2-8445-923C-167AB41368D9}"/>
                </c:ext>
              </c:extLst>
            </c:dLbl>
            <c:dLbl>
              <c:idx val="41"/>
              <c:tx>
                <c:rich>
                  <a:bodyPr/>
                  <a:lstStyle/>
                  <a:p>
                    <a:fld id="{9F78E20B-331F-9E48-B4B9-4C19D8C74A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50C2-8445-923C-167AB41368D9}"/>
                </c:ext>
              </c:extLst>
            </c:dLbl>
            <c:dLbl>
              <c:idx val="42"/>
              <c:tx>
                <c:rich>
                  <a:bodyPr/>
                  <a:lstStyle/>
                  <a:p>
                    <a:fld id="{B4C92726-F316-0747-9C67-137AC036DE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50C2-8445-923C-167AB41368D9}"/>
                </c:ext>
              </c:extLst>
            </c:dLbl>
            <c:dLbl>
              <c:idx val="43"/>
              <c:tx>
                <c:rich>
                  <a:bodyPr/>
                  <a:lstStyle/>
                  <a:p>
                    <a:fld id="{F2E15CFF-9DBA-0A4D-A7FA-418D6E2003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50C2-8445-923C-167AB41368D9}"/>
                </c:ext>
              </c:extLst>
            </c:dLbl>
            <c:dLbl>
              <c:idx val="44"/>
              <c:tx>
                <c:rich>
                  <a:bodyPr/>
                  <a:lstStyle/>
                  <a:p>
                    <a:fld id="{2C351B37-EB90-2C47-BF40-5FCED7433F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50C2-8445-923C-167AB41368D9}"/>
                </c:ext>
              </c:extLst>
            </c:dLbl>
            <c:dLbl>
              <c:idx val="45"/>
              <c:tx>
                <c:rich>
                  <a:bodyPr/>
                  <a:lstStyle/>
                  <a:p>
                    <a:fld id="{59170719-B3D0-164C-9943-540B39B8C3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50C2-8445-923C-167AB41368D9}"/>
                </c:ext>
              </c:extLst>
            </c:dLbl>
            <c:dLbl>
              <c:idx val="46"/>
              <c:tx>
                <c:rich>
                  <a:bodyPr/>
                  <a:lstStyle/>
                  <a:p>
                    <a:fld id="{03D806A2-D3EB-DB45-81D4-864859E5BA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50C2-8445-923C-167AB41368D9}"/>
                </c:ext>
              </c:extLst>
            </c:dLbl>
            <c:dLbl>
              <c:idx val="47"/>
              <c:tx>
                <c:rich>
                  <a:bodyPr/>
                  <a:lstStyle/>
                  <a:p>
                    <a:fld id="{C8FC8E05-17B3-B44F-A232-F8BF10BC60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50C2-8445-923C-167AB41368D9}"/>
                </c:ext>
              </c:extLst>
            </c:dLbl>
            <c:dLbl>
              <c:idx val="48"/>
              <c:tx>
                <c:rich>
                  <a:bodyPr/>
                  <a:lstStyle/>
                  <a:p>
                    <a:fld id="{4E4E526F-9CFA-B240-9196-5D5F00D5C6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50C2-8445-923C-167AB41368D9}"/>
                </c:ext>
              </c:extLst>
            </c:dLbl>
            <c:dLbl>
              <c:idx val="49"/>
              <c:tx>
                <c:rich>
                  <a:bodyPr/>
                  <a:lstStyle/>
                  <a:p>
                    <a:fld id="{6FF87CA2-B6BB-6447-B5F0-876A1AB579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50C2-8445-923C-167AB41368D9}"/>
                </c:ext>
              </c:extLst>
            </c:dLbl>
            <c:dLbl>
              <c:idx val="50"/>
              <c:tx>
                <c:rich>
                  <a:bodyPr/>
                  <a:lstStyle/>
                  <a:p>
                    <a:fld id="{992BD125-3E86-CD46-8324-959E1EBAB8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50C2-8445-923C-167AB41368D9}"/>
                </c:ext>
              </c:extLst>
            </c:dLbl>
            <c:dLbl>
              <c:idx val="51"/>
              <c:tx>
                <c:rich>
                  <a:bodyPr/>
                  <a:lstStyle/>
                  <a:p>
                    <a:fld id="{BAEAD9FD-B43C-714E-B413-AC137762FA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50C2-8445-923C-167AB41368D9}"/>
                </c:ext>
              </c:extLst>
            </c:dLbl>
            <c:dLbl>
              <c:idx val="52"/>
              <c:tx>
                <c:rich>
                  <a:bodyPr/>
                  <a:lstStyle/>
                  <a:p>
                    <a:fld id="{C2CB4BA9-B66F-2C49-8EA8-BB72BCE229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50C2-8445-923C-167AB41368D9}"/>
                </c:ext>
              </c:extLst>
            </c:dLbl>
            <c:dLbl>
              <c:idx val="53"/>
              <c:tx>
                <c:rich>
                  <a:bodyPr/>
                  <a:lstStyle/>
                  <a:p>
                    <a:fld id="{B0C6551D-E8BB-AA45-A3C5-439828B7B2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50C2-8445-923C-167AB41368D9}"/>
                </c:ext>
              </c:extLst>
            </c:dLbl>
            <c:dLbl>
              <c:idx val="54"/>
              <c:tx>
                <c:rich>
                  <a:bodyPr/>
                  <a:lstStyle/>
                  <a:p>
                    <a:fld id="{7302AF2B-E659-8C4F-96F1-07C3B12074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50C2-8445-923C-167AB41368D9}"/>
                </c:ext>
              </c:extLst>
            </c:dLbl>
            <c:dLbl>
              <c:idx val="55"/>
              <c:tx>
                <c:rich>
                  <a:bodyPr/>
                  <a:lstStyle/>
                  <a:p>
                    <a:fld id="{3B6EC46D-3EBF-8546-9791-72AF973C1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50C2-8445-923C-167AB41368D9}"/>
                </c:ext>
              </c:extLst>
            </c:dLbl>
            <c:dLbl>
              <c:idx val="56"/>
              <c:tx>
                <c:rich>
                  <a:bodyPr/>
                  <a:lstStyle/>
                  <a:p>
                    <a:fld id="{D5E77F88-4C2B-E249-B98D-8B9C3954CE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50C2-8445-923C-167AB41368D9}"/>
                </c:ext>
              </c:extLst>
            </c:dLbl>
            <c:dLbl>
              <c:idx val="57"/>
              <c:tx>
                <c:rich>
                  <a:bodyPr/>
                  <a:lstStyle/>
                  <a:p>
                    <a:fld id="{E771E8F2-9450-1342-9062-7CDB6F4913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50C2-8445-923C-167AB41368D9}"/>
                </c:ext>
              </c:extLst>
            </c:dLbl>
            <c:dLbl>
              <c:idx val="58"/>
              <c:tx>
                <c:rich>
                  <a:bodyPr/>
                  <a:lstStyle/>
                  <a:p>
                    <a:fld id="{8AA3A4CF-E2A6-C54F-A25A-D499E1C521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50C2-8445-923C-167AB41368D9}"/>
                </c:ext>
              </c:extLst>
            </c:dLbl>
            <c:dLbl>
              <c:idx val="59"/>
              <c:tx>
                <c:rich>
                  <a:bodyPr/>
                  <a:lstStyle/>
                  <a:p>
                    <a:fld id="{E6F46391-CE23-A34B-B98D-77B1B396D8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50C2-8445-923C-167AB41368D9}"/>
                </c:ext>
              </c:extLst>
            </c:dLbl>
            <c:dLbl>
              <c:idx val="60"/>
              <c:tx>
                <c:rich>
                  <a:bodyPr/>
                  <a:lstStyle/>
                  <a:p>
                    <a:fld id="{BDA182AF-6882-2949-8C67-0A44AA78F6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50C2-8445-923C-167AB41368D9}"/>
                </c:ext>
              </c:extLst>
            </c:dLbl>
            <c:dLbl>
              <c:idx val="61"/>
              <c:tx>
                <c:rich>
                  <a:bodyPr/>
                  <a:lstStyle/>
                  <a:p>
                    <a:fld id="{465096F5-2023-C442-AB76-3984A75351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50C2-8445-923C-167AB41368D9}"/>
                </c:ext>
              </c:extLst>
            </c:dLbl>
            <c:dLbl>
              <c:idx val="62"/>
              <c:tx>
                <c:rich>
                  <a:bodyPr/>
                  <a:lstStyle/>
                  <a:p>
                    <a:fld id="{8A5BC6AD-1CC4-5640-99A1-EAD1302493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50C2-8445-923C-167AB41368D9}"/>
                </c:ext>
              </c:extLst>
            </c:dLbl>
            <c:dLbl>
              <c:idx val="63"/>
              <c:tx>
                <c:rich>
                  <a:bodyPr/>
                  <a:lstStyle/>
                  <a:p>
                    <a:fld id="{E3A7BDF5-6FF3-A74D-959E-8F939D93A7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50C2-8445-923C-167AB41368D9}"/>
                </c:ext>
              </c:extLst>
            </c:dLbl>
            <c:dLbl>
              <c:idx val="64"/>
              <c:tx>
                <c:rich>
                  <a:bodyPr/>
                  <a:lstStyle/>
                  <a:p>
                    <a:fld id="{4DDED412-7BB1-AC49-9A90-54C0E352A1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50C2-8445-923C-167AB41368D9}"/>
                </c:ext>
              </c:extLst>
            </c:dLbl>
            <c:dLbl>
              <c:idx val="65"/>
              <c:tx>
                <c:rich>
                  <a:bodyPr/>
                  <a:lstStyle/>
                  <a:p>
                    <a:fld id="{24612C53-14A3-7F4E-A53C-3E969F626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50C2-8445-923C-167AB41368D9}"/>
                </c:ext>
              </c:extLst>
            </c:dLbl>
            <c:dLbl>
              <c:idx val="66"/>
              <c:tx>
                <c:rich>
                  <a:bodyPr/>
                  <a:lstStyle/>
                  <a:p>
                    <a:fld id="{548DA6F6-60E0-9445-B799-D96651E2DA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50C2-8445-923C-167AB41368D9}"/>
                </c:ext>
              </c:extLst>
            </c:dLbl>
            <c:dLbl>
              <c:idx val="67"/>
              <c:tx>
                <c:rich>
                  <a:bodyPr/>
                  <a:lstStyle/>
                  <a:p>
                    <a:fld id="{5DA83233-C2F1-FC4F-B052-6F19718C6C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50C2-8445-923C-167AB41368D9}"/>
                </c:ext>
              </c:extLst>
            </c:dLbl>
            <c:dLbl>
              <c:idx val="68"/>
              <c:tx>
                <c:rich>
                  <a:bodyPr/>
                  <a:lstStyle/>
                  <a:p>
                    <a:fld id="{1A19B246-8224-5A45-95FB-1E1772FD10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50C2-8445-923C-167AB41368D9}"/>
                </c:ext>
              </c:extLst>
            </c:dLbl>
            <c:dLbl>
              <c:idx val="69"/>
              <c:tx>
                <c:rich>
                  <a:bodyPr/>
                  <a:lstStyle/>
                  <a:p>
                    <a:fld id="{BD38725D-322C-5A41-A43D-81C0E2F204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50C2-8445-923C-167AB41368D9}"/>
                </c:ext>
              </c:extLst>
            </c:dLbl>
            <c:dLbl>
              <c:idx val="70"/>
              <c:tx>
                <c:rich>
                  <a:bodyPr/>
                  <a:lstStyle/>
                  <a:p>
                    <a:fld id="{1BAA0D95-56BD-444A-B59C-26F7017CCC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50C2-8445-923C-167AB41368D9}"/>
                </c:ext>
              </c:extLst>
            </c:dLbl>
            <c:dLbl>
              <c:idx val="71"/>
              <c:tx>
                <c:rich>
                  <a:bodyPr/>
                  <a:lstStyle/>
                  <a:p>
                    <a:fld id="{4E38B053-C782-4346-9193-0F0312C835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50C2-8445-923C-167AB41368D9}"/>
                </c:ext>
              </c:extLst>
            </c:dLbl>
            <c:dLbl>
              <c:idx val="72"/>
              <c:tx>
                <c:rich>
                  <a:bodyPr/>
                  <a:lstStyle/>
                  <a:p>
                    <a:fld id="{9E2D2EEB-0B2D-E549-9836-A1294D5956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50C2-8445-923C-167AB41368D9}"/>
                </c:ext>
              </c:extLst>
            </c:dLbl>
            <c:dLbl>
              <c:idx val="73"/>
              <c:tx>
                <c:rich>
                  <a:bodyPr/>
                  <a:lstStyle/>
                  <a:p>
                    <a:fld id="{EC7A29DA-2345-EC4C-A3DE-D59BB17A59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50C2-8445-923C-167AB41368D9}"/>
                </c:ext>
              </c:extLst>
            </c:dLbl>
            <c:dLbl>
              <c:idx val="74"/>
              <c:tx>
                <c:rich>
                  <a:bodyPr/>
                  <a:lstStyle/>
                  <a:p>
                    <a:fld id="{A74582ED-F680-0841-BFD1-A2BE174448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50C2-8445-923C-167AB41368D9}"/>
                </c:ext>
              </c:extLst>
            </c:dLbl>
            <c:dLbl>
              <c:idx val="75"/>
              <c:tx>
                <c:rich>
                  <a:bodyPr/>
                  <a:lstStyle/>
                  <a:p>
                    <a:fld id="{5A7FE5A8-B193-3643-A151-869E0D60EE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50C2-8445-923C-167AB41368D9}"/>
                </c:ext>
              </c:extLst>
            </c:dLbl>
            <c:dLbl>
              <c:idx val="76"/>
              <c:tx>
                <c:rich>
                  <a:bodyPr/>
                  <a:lstStyle/>
                  <a:p>
                    <a:fld id="{088C66D8-F0C4-6D46-A2CD-4E2801F0DC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50C2-8445-923C-167AB41368D9}"/>
                </c:ext>
              </c:extLst>
            </c:dLbl>
            <c:dLbl>
              <c:idx val="77"/>
              <c:tx>
                <c:rich>
                  <a:bodyPr/>
                  <a:lstStyle/>
                  <a:p>
                    <a:fld id="{2EABBEAA-493A-C248-8162-5006561F37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50C2-8445-923C-167AB41368D9}"/>
                </c:ext>
              </c:extLst>
            </c:dLbl>
            <c:dLbl>
              <c:idx val="78"/>
              <c:tx>
                <c:rich>
                  <a:bodyPr/>
                  <a:lstStyle/>
                  <a:p>
                    <a:fld id="{42AEFD50-C5D8-1C4D-B17B-75ECD4BA59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50C2-8445-923C-167AB41368D9}"/>
                </c:ext>
              </c:extLst>
            </c:dLbl>
            <c:dLbl>
              <c:idx val="79"/>
              <c:tx>
                <c:rich>
                  <a:bodyPr/>
                  <a:lstStyle/>
                  <a:p>
                    <a:fld id="{0CF669DD-6A19-3D45-8B70-091749A33D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50C2-8445-923C-167AB41368D9}"/>
                </c:ext>
              </c:extLst>
            </c:dLbl>
            <c:dLbl>
              <c:idx val="80"/>
              <c:tx>
                <c:rich>
                  <a:bodyPr/>
                  <a:lstStyle/>
                  <a:p>
                    <a:fld id="{4902A983-D56C-3742-91C7-3A14B3199C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50C2-8445-923C-167AB41368D9}"/>
                </c:ext>
              </c:extLst>
            </c:dLbl>
            <c:dLbl>
              <c:idx val="81"/>
              <c:tx>
                <c:rich>
                  <a:bodyPr/>
                  <a:lstStyle/>
                  <a:p>
                    <a:fld id="{2806786B-7D4E-644A-8D87-4639368E89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50C2-8445-923C-167AB41368D9}"/>
                </c:ext>
              </c:extLst>
            </c:dLbl>
            <c:dLbl>
              <c:idx val="82"/>
              <c:tx>
                <c:rich>
                  <a:bodyPr/>
                  <a:lstStyle/>
                  <a:p>
                    <a:fld id="{235D405E-E0C1-F745-A22A-7080C80B7C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50C2-8445-923C-167AB41368D9}"/>
                </c:ext>
              </c:extLst>
            </c:dLbl>
            <c:dLbl>
              <c:idx val="83"/>
              <c:tx>
                <c:rich>
                  <a:bodyPr/>
                  <a:lstStyle/>
                  <a:p>
                    <a:fld id="{C5C7D320-7487-6941-A555-35B7E126D8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50C2-8445-923C-167AB41368D9}"/>
                </c:ext>
              </c:extLst>
            </c:dLbl>
            <c:dLbl>
              <c:idx val="84"/>
              <c:tx>
                <c:rich>
                  <a:bodyPr/>
                  <a:lstStyle/>
                  <a:p>
                    <a:fld id="{565B9174-D065-AA4A-907D-065A208FB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50C2-8445-923C-167AB41368D9}"/>
                </c:ext>
              </c:extLst>
            </c:dLbl>
            <c:dLbl>
              <c:idx val="85"/>
              <c:tx>
                <c:rich>
                  <a:bodyPr/>
                  <a:lstStyle/>
                  <a:p>
                    <a:fld id="{BC4E9DF0-1AD9-8B48-A582-07FC4428BD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50C2-8445-923C-167AB41368D9}"/>
                </c:ext>
              </c:extLst>
            </c:dLbl>
            <c:dLbl>
              <c:idx val="86"/>
              <c:tx>
                <c:rich>
                  <a:bodyPr/>
                  <a:lstStyle/>
                  <a:p>
                    <a:fld id="{C8C7C500-1A06-4F41-AB81-85E900F3E4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50C2-8445-923C-167AB41368D9}"/>
                </c:ext>
              </c:extLst>
            </c:dLbl>
            <c:dLbl>
              <c:idx val="87"/>
              <c:tx>
                <c:rich>
                  <a:bodyPr/>
                  <a:lstStyle/>
                  <a:p>
                    <a:fld id="{34BBF979-A129-1D44-9469-0C21E969C8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50C2-8445-923C-167AB41368D9}"/>
                </c:ext>
              </c:extLst>
            </c:dLbl>
            <c:dLbl>
              <c:idx val="88"/>
              <c:tx>
                <c:rich>
                  <a:bodyPr/>
                  <a:lstStyle/>
                  <a:p>
                    <a:fld id="{FF8C440B-92B0-5940-9954-C531F20F1B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50C2-8445-923C-167AB41368D9}"/>
                </c:ext>
              </c:extLst>
            </c:dLbl>
            <c:dLbl>
              <c:idx val="89"/>
              <c:tx>
                <c:rich>
                  <a:bodyPr/>
                  <a:lstStyle/>
                  <a:p>
                    <a:fld id="{14D77390-B3F7-874A-B767-890B8D6B39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50C2-8445-923C-167AB41368D9}"/>
                </c:ext>
              </c:extLst>
            </c:dLbl>
            <c:dLbl>
              <c:idx val="90"/>
              <c:tx>
                <c:rich>
                  <a:bodyPr/>
                  <a:lstStyle/>
                  <a:p>
                    <a:fld id="{AA3C1A5A-6C51-D140-B598-BEBB946DE8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50C2-8445-923C-167AB41368D9}"/>
                </c:ext>
              </c:extLst>
            </c:dLbl>
            <c:dLbl>
              <c:idx val="91"/>
              <c:tx>
                <c:rich>
                  <a:bodyPr/>
                  <a:lstStyle/>
                  <a:p>
                    <a:fld id="{441DB7B0-9088-A443-AB0D-F4F60ED705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50C2-8445-923C-167AB41368D9}"/>
                </c:ext>
              </c:extLst>
            </c:dLbl>
            <c:dLbl>
              <c:idx val="92"/>
              <c:tx>
                <c:rich>
                  <a:bodyPr/>
                  <a:lstStyle/>
                  <a:p>
                    <a:fld id="{4E60731F-9A71-9F4F-8AA6-CE6EF06F34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50C2-8445-923C-167AB41368D9}"/>
                </c:ext>
              </c:extLst>
            </c:dLbl>
            <c:dLbl>
              <c:idx val="93"/>
              <c:tx>
                <c:rich>
                  <a:bodyPr/>
                  <a:lstStyle/>
                  <a:p>
                    <a:fld id="{AFA8CE4B-6459-AA4E-9F8B-3FCA86A23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50C2-8445-923C-167AB41368D9}"/>
                </c:ext>
              </c:extLst>
            </c:dLbl>
            <c:dLbl>
              <c:idx val="94"/>
              <c:tx>
                <c:rich>
                  <a:bodyPr/>
                  <a:lstStyle/>
                  <a:p>
                    <a:fld id="{29060530-31F4-1342-906F-2E0AF8397A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50C2-8445-923C-167AB41368D9}"/>
                </c:ext>
              </c:extLst>
            </c:dLbl>
            <c:dLbl>
              <c:idx val="95"/>
              <c:tx>
                <c:rich>
                  <a:bodyPr/>
                  <a:lstStyle/>
                  <a:p>
                    <a:fld id="{55408A77-BAC3-114A-96E4-EB4595DFF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50C2-8445-923C-167AB41368D9}"/>
                </c:ext>
              </c:extLst>
            </c:dLbl>
            <c:dLbl>
              <c:idx val="96"/>
              <c:tx>
                <c:rich>
                  <a:bodyPr/>
                  <a:lstStyle/>
                  <a:p>
                    <a:fld id="{7816E9CD-0B09-CE4E-93F1-4C1E7E6FFA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50C2-8445-923C-167AB41368D9}"/>
                </c:ext>
              </c:extLst>
            </c:dLbl>
            <c:dLbl>
              <c:idx val="97"/>
              <c:tx>
                <c:rich>
                  <a:bodyPr/>
                  <a:lstStyle/>
                  <a:p>
                    <a:fld id="{0A580FB9-FDE3-9D4C-B432-FBC77D1852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50C2-8445-923C-167AB41368D9}"/>
                </c:ext>
              </c:extLst>
            </c:dLbl>
            <c:dLbl>
              <c:idx val="98"/>
              <c:tx>
                <c:rich>
                  <a:bodyPr/>
                  <a:lstStyle/>
                  <a:p>
                    <a:fld id="{9ADDC539-E08D-2D4B-91D2-331B9F8F0B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50C2-8445-923C-167AB41368D9}"/>
                </c:ext>
              </c:extLst>
            </c:dLbl>
            <c:dLbl>
              <c:idx val="99"/>
              <c:tx>
                <c:rich>
                  <a:bodyPr/>
                  <a:lstStyle/>
                  <a:p>
                    <a:fld id="{68D37B95-6C87-7048-BF9E-3FC155B6C5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50C2-8445-923C-167AB41368D9}"/>
                </c:ext>
              </c:extLst>
            </c:dLbl>
            <c:dLbl>
              <c:idx val="100"/>
              <c:tx>
                <c:rich>
                  <a:bodyPr/>
                  <a:lstStyle/>
                  <a:p>
                    <a:fld id="{B478E371-B53D-1C45-915E-59938791F8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50C2-8445-923C-167AB41368D9}"/>
                </c:ext>
              </c:extLst>
            </c:dLbl>
            <c:dLbl>
              <c:idx val="101"/>
              <c:tx>
                <c:rich>
                  <a:bodyPr/>
                  <a:lstStyle/>
                  <a:p>
                    <a:fld id="{0A55A0E0-E23F-8C49-A809-45DDFE2FA0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50C2-8445-923C-167AB41368D9}"/>
                </c:ext>
              </c:extLst>
            </c:dLbl>
            <c:dLbl>
              <c:idx val="102"/>
              <c:tx>
                <c:rich>
                  <a:bodyPr/>
                  <a:lstStyle/>
                  <a:p>
                    <a:fld id="{65B5A77F-D835-234E-B411-9A4970BE10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50C2-8445-923C-167AB41368D9}"/>
                </c:ext>
              </c:extLst>
            </c:dLbl>
            <c:dLbl>
              <c:idx val="103"/>
              <c:tx>
                <c:rich>
                  <a:bodyPr/>
                  <a:lstStyle/>
                  <a:p>
                    <a:fld id="{3580BD6F-C5B4-8C4E-88DF-C403A0A802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50C2-8445-923C-167AB41368D9}"/>
                </c:ext>
              </c:extLst>
            </c:dLbl>
            <c:dLbl>
              <c:idx val="104"/>
              <c:tx>
                <c:rich>
                  <a:bodyPr/>
                  <a:lstStyle/>
                  <a:p>
                    <a:fld id="{AF626EF8-5064-5A43-948D-E3FF08085D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50C2-8445-923C-167AB41368D9}"/>
                </c:ext>
              </c:extLst>
            </c:dLbl>
            <c:dLbl>
              <c:idx val="105"/>
              <c:tx>
                <c:rich>
                  <a:bodyPr/>
                  <a:lstStyle/>
                  <a:p>
                    <a:fld id="{8EDE0670-8389-9C4E-99CE-D06BAF0D65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50C2-8445-923C-167AB41368D9}"/>
                </c:ext>
              </c:extLst>
            </c:dLbl>
            <c:dLbl>
              <c:idx val="106"/>
              <c:tx>
                <c:rich>
                  <a:bodyPr/>
                  <a:lstStyle/>
                  <a:p>
                    <a:fld id="{57EE6555-2D22-E84A-BE04-5C4EF01998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50C2-8445-923C-167AB41368D9}"/>
                </c:ext>
              </c:extLst>
            </c:dLbl>
            <c:dLbl>
              <c:idx val="107"/>
              <c:tx>
                <c:rich>
                  <a:bodyPr/>
                  <a:lstStyle/>
                  <a:p>
                    <a:fld id="{ADAFCEBB-1715-4743-95EE-9842063DE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50C2-8445-923C-167AB41368D9}"/>
                </c:ext>
              </c:extLst>
            </c:dLbl>
            <c:dLbl>
              <c:idx val="108"/>
              <c:tx>
                <c:rich>
                  <a:bodyPr/>
                  <a:lstStyle/>
                  <a:p>
                    <a:fld id="{91D9CC7B-127B-D74E-8C6A-A44ED745C4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50C2-8445-923C-167AB41368D9}"/>
                </c:ext>
              </c:extLst>
            </c:dLbl>
            <c:dLbl>
              <c:idx val="109"/>
              <c:tx>
                <c:rich>
                  <a:bodyPr/>
                  <a:lstStyle/>
                  <a:p>
                    <a:fld id="{92705830-9708-7849-A39C-EAFFDE34C0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50C2-8445-923C-167AB41368D9}"/>
                </c:ext>
              </c:extLst>
            </c:dLbl>
            <c:dLbl>
              <c:idx val="110"/>
              <c:tx>
                <c:rich>
                  <a:bodyPr/>
                  <a:lstStyle/>
                  <a:p>
                    <a:fld id="{840DC503-23EB-0D41-9C2C-381690BE7D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50C2-8445-923C-167AB41368D9}"/>
                </c:ext>
              </c:extLst>
            </c:dLbl>
            <c:dLbl>
              <c:idx val="111"/>
              <c:tx>
                <c:rich>
                  <a:bodyPr/>
                  <a:lstStyle/>
                  <a:p>
                    <a:fld id="{7E58D7F2-FABE-424C-A8D5-DC1E6E95C5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50C2-8445-923C-167AB41368D9}"/>
                </c:ext>
              </c:extLst>
            </c:dLbl>
            <c:dLbl>
              <c:idx val="112"/>
              <c:tx>
                <c:rich>
                  <a:bodyPr/>
                  <a:lstStyle/>
                  <a:p>
                    <a:fld id="{5A89C2BB-C02C-F34F-B808-5FA03EEC1E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50C2-8445-923C-167AB41368D9}"/>
                </c:ext>
              </c:extLst>
            </c:dLbl>
            <c:dLbl>
              <c:idx val="113"/>
              <c:tx>
                <c:rich>
                  <a:bodyPr/>
                  <a:lstStyle/>
                  <a:p>
                    <a:fld id="{00C38A0B-3AE5-1F43-AC6A-7B7115D19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50C2-8445-923C-167AB41368D9}"/>
                </c:ext>
              </c:extLst>
            </c:dLbl>
            <c:dLbl>
              <c:idx val="114"/>
              <c:tx>
                <c:rich>
                  <a:bodyPr/>
                  <a:lstStyle/>
                  <a:p>
                    <a:fld id="{0F45217D-34A9-C540-BB03-56BCA768B9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50C2-8445-923C-167AB41368D9}"/>
                </c:ext>
              </c:extLst>
            </c:dLbl>
            <c:dLbl>
              <c:idx val="115"/>
              <c:tx>
                <c:rich>
                  <a:bodyPr/>
                  <a:lstStyle/>
                  <a:p>
                    <a:fld id="{3525E8B2-0697-D144-BFBE-7F7D02B1B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50C2-8445-923C-167AB41368D9}"/>
                </c:ext>
              </c:extLst>
            </c:dLbl>
            <c:dLbl>
              <c:idx val="116"/>
              <c:tx>
                <c:rich>
                  <a:bodyPr/>
                  <a:lstStyle/>
                  <a:p>
                    <a:fld id="{3C697AD0-05B1-4247-A9A8-98CD5765DC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50C2-8445-923C-167AB41368D9}"/>
                </c:ext>
              </c:extLst>
            </c:dLbl>
            <c:dLbl>
              <c:idx val="117"/>
              <c:tx>
                <c:rich>
                  <a:bodyPr/>
                  <a:lstStyle/>
                  <a:p>
                    <a:fld id="{8DC633A4-9636-8544-B72A-4E7460C41D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50C2-8445-923C-167AB41368D9}"/>
                </c:ext>
              </c:extLst>
            </c:dLbl>
            <c:dLbl>
              <c:idx val="118"/>
              <c:tx>
                <c:rich>
                  <a:bodyPr/>
                  <a:lstStyle/>
                  <a:p>
                    <a:fld id="{7139101E-EBEF-C84B-B4F8-2BDEDD5582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50C2-8445-923C-167AB41368D9}"/>
                </c:ext>
              </c:extLst>
            </c:dLbl>
            <c:dLbl>
              <c:idx val="119"/>
              <c:tx>
                <c:rich>
                  <a:bodyPr/>
                  <a:lstStyle/>
                  <a:p>
                    <a:fld id="{AC22F526-DB3E-864C-9227-D34BB39D4E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50C2-8445-923C-167AB41368D9}"/>
                </c:ext>
              </c:extLst>
            </c:dLbl>
            <c:dLbl>
              <c:idx val="120"/>
              <c:tx>
                <c:rich>
                  <a:bodyPr/>
                  <a:lstStyle/>
                  <a:p>
                    <a:fld id="{0B832BBD-484E-3A42-86BC-E6A030F3D6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50C2-8445-923C-167AB41368D9}"/>
                </c:ext>
              </c:extLst>
            </c:dLbl>
            <c:dLbl>
              <c:idx val="121"/>
              <c:tx>
                <c:rich>
                  <a:bodyPr/>
                  <a:lstStyle/>
                  <a:p>
                    <a:fld id="{C6778BEF-8AC3-9141-B445-90279FE52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50C2-8445-923C-167AB41368D9}"/>
                </c:ext>
              </c:extLst>
            </c:dLbl>
            <c:dLbl>
              <c:idx val="122"/>
              <c:tx>
                <c:rich>
                  <a:bodyPr/>
                  <a:lstStyle/>
                  <a:p>
                    <a:fld id="{DC7774BD-0B8F-6C49-A9BF-2C274023CC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50C2-8445-923C-167AB41368D9}"/>
                </c:ext>
              </c:extLst>
            </c:dLbl>
            <c:dLbl>
              <c:idx val="123"/>
              <c:tx>
                <c:rich>
                  <a:bodyPr/>
                  <a:lstStyle/>
                  <a:p>
                    <a:fld id="{73B800F2-2ABF-B04C-9E2D-BC0BE58CDF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50C2-8445-923C-167AB41368D9}"/>
                </c:ext>
              </c:extLst>
            </c:dLbl>
            <c:dLbl>
              <c:idx val="124"/>
              <c:tx>
                <c:rich>
                  <a:bodyPr/>
                  <a:lstStyle/>
                  <a:p>
                    <a:fld id="{BCE26001-FC93-5743-A660-E54B726EE5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50C2-8445-923C-167AB41368D9}"/>
                </c:ext>
              </c:extLst>
            </c:dLbl>
            <c:dLbl>
              <c:idx val="125"/>
              <c:tx>
                <c:rich>
                  <a:bodyPr/>
                  <a:lstStyle/>
                  <a:p>
                    <a:fld id="{EAD83CCE-C5A6-724C-A293-11C65B1A36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50C2-8445-923C-167AB41368D9}"/>
                </c:ext>
              </c:extLst>
            </c:dLbl>
            <c:dLbl>
              <c:idx val="126"/>
              <c:tx>
                <c:rich>
                  <a:bodyPr/>
                  <a:lstStyle/>
                  <a:p>
                    <a:fld id="{4D5C494E-2E25-EB4C-AFF8-84C9FB9EBE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50C2-8445-923C-167AB41368D9}"/>
                </c:ext>
              </c:extLst>
            </c:dLbl>
            <c:dLbl>
              <c:idx val="127"/>
              <c:tx>
                <c:rich>
                  <a:bodyPr/>
                  <a:lstStyle/>
                  <a:p>
                    <a:fld id="{F3F62C33-701E-8540-B951-F98EF7E0AE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50C2-8445-923C-167AB41368D9}"/>
                </c:ext>
              </c:extLst>
            </c:dLbl>
            <c:dLbl>
              <c:idx val="128"/>
              <c:tx>
                <c:rich>
                  <a:bodyPr/>
                  <a:lstStyle/>
                  <a:p>
                    <a:fld id="{C6036FF4-9017-2B40-9221-9467061229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50C2-8445-923C-167AB41368D9}"/>
                </c:ext>
              </c:extLst>
            </c:dLbl>
            <c:dLbl>
              <c:idx val="129"/>
              <c:tx>
                <c:rich>
                  <a:bodyPr/>
                  <a:lstStyle/>
                  <a:p>
                    <a:fld id="{4C5970A8-71D2-714F-9967-1D4B8F6198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50C2-8445-923C-167AB41368D9}"/>
                </c:ext>
              </c:extLst>
            </c:dLbl>
            <c:dLbl>
              <c:idx val="130"/>
              <c:tx>
                <c:rich>
                  <a:bodyPr/>
                  <a:lstStyle/>
                  <a:p>
                    <a:fld id="{948E3CF6-B080-124A-BAAD-D92CF9EA7A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50C2-8445-923C-167AB41368D9}"/>
                </c:ext>
              </c:extLst>
            </c:dLbl>
            <c:dLbl>
              <c:idx val="131"/>
              <c:tx>
                <c:rich>
                  <a:bodyPr/>
                  <a:lstStyle/>
                  <a:p>
                    <a:fld id="{04E9BB5E-5C73-EA43-97B2-2F7A2D082F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50C2-8445-923C-167AB41368D9}"/>
                </c:ext>
              </c:extLst>
            </c:dLbl>
            <c:dLbl>
              <c:idx val="132"/>
              <c:tx>
                <c:rich>
                  <a:bodyPr/>
                  <a:lstStyle/>
                  <a:p>
                    <a:fld id="{00BB81B3-E61A-C148-9F67-1CCABDF872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50C2-8445-923C-167AB41368D9}"/>
                </c:ext>
              </c:extLst>
            </c:dLbl>
            <c:dLbl>
              <c:idx val="133"/>
              <c:tx>
                <c:rich>
                  <a:bodyPr/>
                  <a:lstStyle/>
                  <a:p>
                    <a:fld id="{AA740294-E2C7-B747-B3A7-A91020F234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50C2-8445-923C-167AB41368D9}"/>
                </c:ext>
              </c:extLst>
            </c:dLbl>
            <c:dLbl>
              <c:idx val="134"/>
              <c:tx>
                <c:rich>
                  <a:bodyPr/>
                  <a:lstStyle/>
                  <a:p>
                    <a:fld id="{53B4B273-C547-094A-AF34-E187FAD982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50C2-8445-923C-167AB41368D9}"/>
                </c:ext>
              </c:extLst>
            </c:dLbl>
            <c:dLbl>
              <c:idx val="135"/>
              <c:tx>
                <c:rich>
                  <a:bodyPr/>
                  <a:lstStyle/>
                  <a:p>
                    <a:fld id="{DB8F37A0-73C8-0047-8D49-3B573091DE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50C2-8445-923C-167AB41368D9}"/>
                </c:ext>
              </c:extLst>
            </c:dLbl>
            <c:dLbl>
              <c:idx val="136"/>
              <c:tx>
                <c:rich>
                  <a:bodyPr/>
                  <a:lstStyle/>
                  <a:p>
                    <a:fld id="{8D940930-8F28-2544-BB7C-1E62C8C874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50C2-8445-923C-167AB41368D9}"/>
                </c:ext>
              </c:extLst>
            </c:dLbl>
            <c:dLbl>
              <c:idx val="137"/>
              <c:tx>
                <c:rich>
                  <a:bodyPr/>
                  <a:lstStyle/>
                  <a:p>
                    <a:fld id="{176F84DC-0305-BE45-BC8A-3734AB51DD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50C2-8445-923C-167AB41368D9}"/>
                </c:ext>
              </c:extLst>
            </c:dLbl>
            <c:dLbl>
              <c:idx val="138"/>
              <c:tx>
                <c:rich>
                  <a:bodyPr/>
                  <a:lstStyle/>
                  <a:p>
                    <a:fld id="{EC9E00B7-E8C1-F047-8787-0319E75DB9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50C2-8445-923C-167AB41368D9}"/>
                </c:ext>
              </c:extLst>
            </c:dLbl>
            <c:dLbl>
              <c:idx val="139"/>
              <c:tx>
                <c:rich>
                  <a:bodyPr/>
                  <a:lstStyle/>
                  <a:p>
                    <a:fld id="{7C96CC9D-3F1C-8848-AAF3-06A37893D3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50C2-8445-923C-167AB41368D9}"/>
                </c:ext>
              </c:extLst>
            </c:dLbl>
            <c:dLbl>
              <c:idx val="140"/>
              <c:tx>
                <c:rich>
                  <a:bodyPr/>
                  <a:lstStyle/>
                  <a:p>
                    <a:fld id="{D7E9F5D8-16F7-5A48-9036-50BACF917F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50C2-8445-923C-167AB41368D9}"/>
                </c:ext>
              </c:extLst>
            </c:dLbl>
            <c:dLbl>
              <c:idx val="141"/>
              <c:tx>
                <c:rich>
                  <a:bodyPr/>
                  <a:lstStyle/>
                  <a:p>
                    <a:fld id="{BA28E1A9-B743-6C4A-B8A5-52721C67C8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50C2-8445-923C-167AB41368D9}"/>
                </c:ext>
              </c:extLst>
            </c:dLbl>
            <c:dLbl>
              <c:idx val="142"/>
              <c:tx>
                <c:rich>
                  <a:bodyPr/>
                  <a:lstStyle/>
                  <a:p>
                    <a:fld id="{C69BDF8D-8FCD-4E40-9901-A154D2896A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50C2-8445-923C-167AB41368D9}"/>
                </c:ext>
              </c:extLst>
            </c:dLbl>
            <c:dLbl>
              <c:idx val="143"/>
              <c:tx>
                <c:rich>
                  <a:bodyPr/>
                  <a:lstStyle/>
                  <a:p>
                    <a:fld id="{C267E934-D04E-7E45-A90B-4312C64738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50C2-8445-923C-167AB41368D9}"/>
                </c:ext>
              </c:extLst>
            </c:dLbl>
            <c:dLbl>
              <c:idx val="144"/>
              <c:tx>
                <c:rich>
                  <a:bodyPr/>
                  <a:lstStyle/>
                  <a:p>
                    <a:fld id="{8DF90246-CAE6-654A-93BC-505B0E3CEA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50C2-8445-923C-167AB41368D9}"/>
                </c:ext>
              </c:extLst>
            </c:dLbl>
            <c:dLbl>
              <c:idx val="145"/>
              <c:tx>
                <c:rich>
                  <a:bodyPr/>
                  <a:lstStyle/>
                  <a:p>
                    <a:fld id="{20AA5C7D-C37B-E241-B31E-33D0AC45F2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50C2-8445-923C-167AB41368D9}"/>
                </c:ext>
              </c:extLst>
            </c:dLbl>
            <c:dLbl>
              <c:idx val="146"/>
              <c:tx>
                <c:rich>
                  <a:bodyPr/>
                  <a:lstStyle/>
                  <a:p>
                    <a:fld id="{1178C3EF-E117-674E-8FC0-E6943B96CA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50C2-8445-923C-167AB41368D9}"/>
                </c:ext>
              </c:extLst>
            </c:dLbl>
            <c:dLbl>
              <c:idx val="147"/>
              <c:tx>
                <c:rich>
                  <a:bodyPr/>
                  <a:lstStyle/>
                  <a:p>
                    <a:fld id="{70A3E30F-75F1-7743-918A-528522E01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50C2-8445-923C-167AB41368D9}"/>
                </c:ext>
              </c:extLst>
            </c:dLbl>
            <c:dLbl>
              <c:idx val="148"/>
              <c:tx>
                <c:rich>
                  <a:bodyPr/>
                  <a:lstStyle/>
                  <a:p>
                    <a:fld id="{467B7082-E0D1-804E-A1EA-6686C40A98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50C2-8445-923C-167AB41368D9}"/>
                </c:ext>
              </c:extLst>
            </c:dLbl>
            <c:dLbl>
              <c:idx val="149"/>
              <c:tx>
                <c:rich>
                  <a:bodyPr/>
                  <a:lstStyle/>
                  <a:p>
                    <a:fld id="{1FE88940-113F-BB49-9C34-CF19D7F10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50C2-8445-923C-167AB41368D9}"/>
                </c:ext>
              </c:extLst>
            </c:dLbl>
            <c:dLbl>
              <c:idx val="150"/>
              <c:tx>
                <c:rich>
                  <a:bodyPr/>
                  <a:lstStyle/>
                  <a:p>
                    <a:fld id="{5F967463-D58E-B24C-9F0D-F068952B74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50C2-8445-923C-167AB41368D9}"/>
                </c:ext>
              </c:extLst>
            </c:dLbl>
            <c:dLbl>
              <c:idx val="151"/>
              <c:tx>
                <c:rich>
                  <a:bodyPr/>
                  <a:lstStyle/>
                  <a:p>
                    <a:fld id="{724A8603-AEF5-A64F-B698-5AC39F660B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50C2-8445-923C-167AB41368D9}"/>
                </c:ext>
              </c:extLst>
            </c:dLbl>
            <c:dLbl>
              <c:idx val="152"/>
              <c:tx>
                <c:rich>
                  <a:bodyPr/>
                  <a:lstStyle/>
                  <a:p>
                    <a:fld id="{B5415F89-FF9A-9344-ACED-B3EE573987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50C2-8445-923C-167AB41368D9}"/>
                </c:ext>
              </c:extLst>
            </c:dLbl>
            <c:dLbl>
              <c:idx val="153"/>
              <c:tx>
                <c:rich>
                  <a:bodyPr/>
                  <a:lstStyle/>
                  <a:p>
                    <a:fld id="{5098810A-62EB-4545-928B-2961F3DC5E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50C2-8445-923C-167AB41368D9}"/>
                </c:ext>
              </c:extLst>
            </c:dLbl>
            <c:dLbl>
              <c:idx val="154"/>
              <c:tx>
                <c:rich>
                  <a:bodyPr/>
                  <a:lstStyle/>
                  <a:p>
                    <a:fld id="{A384A506-DA83-2A43-A539-19E1C114D0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50C2-8445-923C-167AB41368D9}"/>
                </c:ext>
              </c:extLst>
            </c:dLbl>
            <c:dLbl>
              <c:idx val="155"/>
              <c:tx>
                <c:rich>
                  <a:bodyPr/>
                  <a:lstStyle/>
                  <a:p>
                    <a:fld id="{B696C6B2-D9F9-6A4A-9820-8AC04B9CB4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50C2-8445-923C-167AB41368D9}"/>
                </c:ext>
              </c:extLst>
            </c:dLbl>
            <c:dLbl>
              <c:idx val="156"/>
              <c:tx>
                <c:rich>
                  <a:bodyPr/>
                  <a:lstStyle/>
                  <a:p>
                    <a:fld id="{A9533A01-A844-AA48-BE48-48FA831AB5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50C2-8445-923C-167AB41368D9}"/>
                </c:ext>
              </c:extLst>
            </c:dLbl>
            <c:dLbl>
              <c:idx val="157"/>
              <c:tx>
                <c:rich>
                  <a:bodyPr/>
                  <a:lstStyle/>
                  <a:p>
                    <a:fld id="{3935EFEE-180A-0947-99A1-247795913B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50C2-8445-923C-167AB41368D9}"/>
                </c:ext>
              </c:extLst>
            </c:dLbl>
            <c:dLbl>
              <c:idx val="158"/>
              <c:tx>
                <c:rich>
                  <a:bodyPr/>
                  <a:lstStyle/>
                  <a:p>
                    <a:fld id="{A3447D65-44A1-EB4A-9307-BC18CD125F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50C2-8445-923C-167AB41368D9}"/>
                </c:ext>
              </c:extLst>
            </c:dLbl>
            <c:dLbl>
              <c:idx val="159"/>
              <c:tx>
                <c:rich>
                  <a:bodyPr/>
                  <a:lstStyle/>
                  <a:p>
                    <a:fld id="{3BF056F1-A664-F342-8F9D-B85B9FA030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50C2-8445-923C-167AB41368D9}"/>
                </c:ext>
              </c:extLst>
            </c:dLbl>
            <c:dLbl>
              <c:idx val="160"/>
              <c:tx>
                <c:rich>
                  <a:bodyPr/>
                  <a:lstStyle/>
                  <a:p>
                    <a:fld id="{38B0F695-B7E7-C047-9D20-7AAC174E56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50C2-8445-923C-167AB41368D9}"/>
                </c:ext>
              </c:extLst>
            </c:dLbl>
            <c:dLbl>
              <c:idx val="161"/>
              <c:tx>
                <c:rich>
                  <a:bodyPr/>
                  <a:lstStyle/>
                  <a:p>
                    <a:fld id="{4E133998-ACCE-6F45-9041-D9C716D390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50C2-8445-923C-167AB41368D9}"/>
                </c:ext>
              </c:extLst>
            </c:dLbl>
            <c:dLbl>
              <c:idx val="162"/>
              <c:tx>
                <c:rich>
                  <a:bodyPr/>
                  <a:lstStyle/>
                  <a:p>
                    <a:fld id="{88EF871C-613C-F540-A164-3145CD2B46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50C2-8445-923C-167AB41368D9}"/>
                </c:ext>
              </c:extLst>
            </c:dLbl>
            <c:dLbl>
              <c:idx val="163"/>
              <c:tx>
                <c:rich>
                  <a:bodyPr/>
                  <a:lstStyle/>
                  <a:p>
                    <a:fld id="{F624B877-CAF1-0E45-B8F3-C032A993BA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50C2-8445-923C-167AB41368D9}"/>
                </c:ext>
              </c:extLst>
            </c:dLbl>
            <c:dLbl>
              <c:idx val="164"/>
              <c:tx>
                <c:rich>
                  <a:bodyPr/>
                  <a:lstStyle/>
                  <a:p>
                    <a:fld id="{0CD6807E-4A73-5948-AAA4-5C48DE802D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50C2-8445-923C-167AB41368D9}"/>
                </c:ext>
              </c:extLst>
            </c:dLbl>
            <c:dLbl>
              <c:idx val="165"/>
              <c:tx>
                <c:rich>
                  <a:bodyPr/>
                  <a:lstStyle/>
                  <a:p>
                    <a:fld id="{96B7EF1C-0677-2B4A-A62B-781565E663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50C2-8445-923C-167AB41368D9}"/>
                </c:ext>
              </c:extLst>
            </c:dLbl>
            <c:dLbl>
              <c:idx val="166"/>
              <c:tx>
                <c:rich>
                  <a:bodyPr/>
                  <a:lstStyle/>
                  <a:p>
                    <a:fld id="{1761F8A1-33A1-8245-8B1D-70F845B5A5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50C2-8445-923C-167AB41368D9}"/>
                </c:ext>
              </c:extLst>
            </c:dLbl>
            <c:dLbl>
              <c:idx val="167"/>
              <c:tx>
                <c:rich>
                  <a:bodyPr/>
                  <a:lstStyle/>
                  <a:p>
                    <a:fld id="{77588A8D-888F-484E-A7C1-28A0F647F3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50C2-8445-923C-167AB41368D9}"/>
                </c:ext>
              </c:extLst>
            </c:dLbl>
            <c:dLbl>
              <c:idx val="168"/>
              <c:tx>
                <c:rich>
                  <a:bodyPr/>
                  <a:lstStyle/>
                  <a:p>
                    <a:fld id="{6D491074-94DA-FA48-ACA3-C290291A2F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50C2-8445-923C-167AB41368D9}"/>
                </c:ext>
              </c:extLst>
            </c:dLbl>
            <c:dLbl>
              <c:idx val="169"/>
              <c:tx>
                <c:rich>
                  <a:bodyPr/>
                  <a:lstStyle/>
                  <a:p>
                    <a:fld id="{F8F69C11-2C99-1C40-BC96-CD2A1489AF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50C2-8445-923C-167AB41368D9}"/>
                </c:ext>
              </c:extLst>
            </c:dLbl>
            <c:dLbl>
              <c:idx val="170"/>
              <c:tx>
                <c:rich>
                  <a:bodyPr/>
                  <a:lstStyle/>
                  <a:p>
                    <a:fld id="{C8C41536-C959-F546-B857-544ABDEE61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50C2-8445-923C-167AB41368D9}"/>
                </c:ext>
              </c:extLst>
            </c:dLbl>
            <c:dLbl>
              <c:idx val="171"/>
              <c:tx>
                <c:rich>
                  <a:bodyPr/>
                  <a:lstStyle/>
                  <a:p>
                    <a:fld id="{6597FEEC-B486-8D40-89D3-C0D24C4D3F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50C2-8445-923C-167AB41368D9}"/>
                </c:ext>
              </c:extLst>
            </c:dLbl>
            <c:dLbl>
              <c:idx val="172"/>
              <c:tx>
                <c:rich>
                  <a:bodyPr/>
                  <a:lstStyle/>
                  <a:p>
                    <a:fld id="{21EFA478-709F-044F-B986-F0B1F9C073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50C2-8445-923C-167AB41368D9}"/>
                </c:ext>
              </c:extLst>
            </c:dLbl>
            <c:dLbl>
              <c:idx val="173"/>
              <c:tx>
                <c:rich>
                  <a:bodyPr/>
                  <a:lstStyle/>
                  <a:p>
                    <a:fld id="{5AA94EE0-71FF-6343-BB31-9B8C6AABC9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50C2-8445-923C-167AB41368D9}"/>
                </c:ext>
              </c:extLst>
            </c:dLbl>
            <c:dLbl>
              <c:idx val="174"/>
              <c:tx>
                <c:rich>
                  <a:bodyPr/>
                  <a:lstStyle/>
                  <a:p>
                    <a:fld id="{9F3BC7B1-73CA-8040-B8DC-32E753D4AE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50C2-8445-923C-167AB41368D9}"/>
                </c:ext>
              </c:extLst>
            </c:dLbl>
            <c:dLbl>
              <c:idx val="175"/>
              <c:tx>
                <c:rich>
                  <a:bodyPr/>
                  <a:lstStyle/>
                  <a:p>
                    <a:fld id="{194B5979-1930-3945-9A49-C9C1E35411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50C2-8445-923C-167AB41368D9}"/>
                </c:ext>
              </c:extLst>
            </c:dLbl>
            <c:dLbl>
              <c:idx val="176"/>
              <c:tx>
                <c:rich>
                  <a:bodyPr/>
                  <a:lstStyle/>
                  <a:p>
                    <a:fld id="{98217680-6C97-0349-9B65-EC961A2474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50C2-8445-923C-167AB41368D9}"/>
                </c:ext>
              </c:extLst>
            </c:dLbl>
            <c:dLbl>
              <c:idx val="177"/>
              <c:tx>
                <c:rich>
                  <a:bodyPr/>
                  <a:lstStyle/>
                  <a:p>
                    <a:fld id="{048FF4C5-0800-034F-BFCF-1D9FFB9E77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50C2-8445-923C-167AB41368D9}"/>
                </c:ext>
              </c:extLst>
            </c:dLbl>
            <c:dLbl>
              <c:idx val="178"/>
              <c:tx>
                <c:rich>
                  <a:bodyPr/>
                  <a:lstStyle/>
                  <a:p>
                    <a:fld id="{A84597B4-3FAC-1746-80BB-714A8AE255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50C2-8445-923C-167AB41368D9}"/>
                </c:ext>
              </c:extLst>
            </c:dLbl>
            <c:dLbl>
              <c:idx val="179"/>
              <c:tx>
                <c:rich>
                  <a:bodyPr/>
                  <a:lstStyle/>
                  <a:p>
                    <a:fld id="{4B943291-0A5B-6141-8ECF-55C7D5CC46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50C2-8445-923C-167AB41368D9}"/>
                </c:ext>
              </c:extLst>
            </c:dLbl>
            <c:dLbl>
              <c:idx val="180"/>
              <c:tx>
                <c:rich>
                  <a:bodyPr/>
                  <a:lstStyle/>
                  <a:p>
                    <a:fld id="{76224758-2BAC-0544-8DF4-14CB7277AC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50C2-8445-923C-167AB41368D9}"/>
                </c:ext>
              </c:extLst>
            </c:dLbl>
            <c:dLbl>
              <c:idx val="181"/>
              <c:tx>
                <c:rich>
                  <a:bodyPr/>
                  <a:lstStyle/>
                  <a:p>
                    <a:fld id="{087ECF83-F262-7A4D-BB66-DDB742DC9B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50C2-8445-923C-167AB41368D9}"/>
                </c:ext>
              </c:extLst>
            </c:dLbl>
            <c:dLbl>
              <c:idx val="182"/>
              <c:tx>
                <c:rich>
                  <a:bodyPr/>
                  <a:lstStyle/>
                  <a:p>
                    <a:fld id="{541C0484-EA88-EA4F-B8F0-A437D42D3F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50C2-8445-923C-167AB41368D9}"/>
                </c:ext>
              </c:extLst>
            </c:dLbl>
            <c:dLbl>
              <c:idx val="183"/>
              <c:tx>
                <c:rich>
                  <a:bodyPr/>
                  <a:lstStyle/>
                  <a:p>
                    <a:fld id="{0C0E1D3B-4440-1B4C-9ACC-84C616B483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50C2-8445-923C-167AB41368D9}"/>
                </c:ext>
              </c:extLst>
            </c:dLbl>
            <c:dLbl>
              <c:idx val="184"/>
              <c:tx>
                <c:rich>
                  <a:bodyPr/>
                  <a:lstStyle/>
                  <a:p>
                    <a:fld id="{6F3F51B6-0E7F-7B46-A94C-692FFA9846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50C2-8445-923C-167AB41368D9}"/>
                </c:ext>
              </c:extLst>
            </c:dLbl>
            <c:dLbl>
              <c:idx val="185"/>
              <c:tx>
                <c:rich>
                  <a:bodyPr/>
                  <a:lstStyle/>
                  <a:p>
                    <a:fld id="{EF8EED61-67DB-314C-B161-6552D10A86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50C2-8445-923C-167AB41368D9}"/>
                </c:ext>
              </c:extLst>
            </c:dLbl>
            <c:dLbl>
              <c:idx val="186"/>
              <c:tx>
                <c:rich>
                  <a:bodyPr/>
                  <a:lstStyle/>
                  <a:p>
                    <a:fld id="{69EA347E-8F0A-9749-B3D4-0E49CBDC4F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50C2-8445-923C-167AB41368D9}"/>
                </c:ext>
              </c:extLst>
            </c:dLbl>
            <c:dLbl>
              <c:idx val="187"/>
              <c:tx>
                <c:rich>
                  <a:bodyPr/>
                  <a:lstStyle/>
                  <a:p>
                    <a:fld id="{5F2B2B67-2545-AF4E-8382-B9E03654A7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50C2-8445-923C-167AB41368D9}"/>
                </c:ext>
              </c:extLst>
            </c:dLbl>
            <c:dLbl>
              <c:idx val="188"/>
              <c:tx>
                <c:rich>
                  <a:bodyPr/>
                  <a:lstStyle/>
                  <a:p>
                    <a:fld id="{F1415D64-61D0-5042-B98A-F3CA1ABF4C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50C2-8445-923C-167AB41368D9}"/>
                </c:ext>
              </c:extLst>
            </c:dLbl>
            <c:dLbl>
              <c:idx val="189"/>
              <c:tx>
                <c:rich>
                  <a:bodyPr/>
                  <a:lstStyle/>
                  <a:p>
                    <a:fld id="{694CE17A-A6CC-394A-8C44-BFA272EE43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50C2-8445-923C-167AB41368D9}"/>
                </c:ext>
              </c:extLst>
            </c:dLbl>
            <c:dLbl>
              <c:idx val="190"/>
              <c:tx>
                <c:rich>
                  <a:bodyPr/>
                  <a:lstStyle/>
                  <a:p>
                    <a:fld id="{DD3B35D5-21A3-6849-8EC9-FCDECFABDE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50C2-8445-923C-167AB41368D9}"/>
                </c:ext>
              </c:extLst>
            </c:dLbl>
            <c:dLbl>
              <c:idx val="191"/>
              <c:tx>
                <c:rich>
                  <a:bodyPr/>
                  <a:lstStyle/>
                  <a:p>
                    <a:fld id="{9658EBC1-1593-EF43-B55A-5D75030D85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50C2-8445-923C-167AB41368D9}"/>
                </c:ext>
              </c:extLst>
            </c:dLbl>
            <c:dLbl>
              <c:idx val="192"/>
              <c:tx>
                <c:rich>
                  <a:bodyPr/>
                  <a:lstStyle/>
                  <a:p>
                    <a:fld id="{287108F2-D686-8D49-8AFC-40AB6E0107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50C2-8445-923C-167AB41368D9}"/>
                </c:ext>
              </c:extLst>
            </c:dLbl>
            <c:dLbl>
              <c:idx val="193"/>
              <c:tx>
                <c:rich>
                  <a:bodyPr/>
                  <a:lstStyle/>
                  <a:p>
                    <a:fld id="{47C97A3A-01DD-6344-B366-C7C234D0C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50C2-8445-923C-167AB41368D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Snowville!$AB$6:$AB$199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Snowville!$AC$6:$AC$199</c15:f>
                <c15:dlblRangeCache>
                  <c:ptCount val="194"/>
                </c15:dlblRangeCache>
              </c15:datalabelsRange>
            </c:ext>
            <c:ext xmlns:c16="http://schemas.microsoft.com/office/drawing/2014/chart" uri="{C3380CC4-5D6E-409C-BE32-E72D297353CC}">
              <c16:uniqueId val="{0000010E-50C2-8445-923C-167AB41368D9}"/>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50C2-8445-923C-167AB41368D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Snowville!$F$92</c:f>
              <c:numCache>
                <c:formatCode>General</c:formatCode>
                <c:ptCount val="1"/>
                <c:pt idx="0">
                  <c:v>0</c:v>
                </c:pt>
              </c:numCache>
            </c:numRef>
          </c:xVal>
          <c:yVal>
            <c:numRef>
              <c:f>Snowville!$G$92</c:f>
              <c:numCache>
                <c:formatCode>General</c:formatCode>
                <c:ptCount val="1"/>
                <c:pt idx="0">
                  <c:v>#N/A</c:v>
                </c:pt>
              </c:numCache>
            </c:numRef>
          </c:yVal>
          <c:smooth val="0"/>
          <c:extLst>
            <c:ext xmlns:c15="http://schemas.microsoft.com/office/drawing/2012/chart" uri="{02D57815-91ED-43cb-92C2-25804820EDAC}">
              <c15:datalabelsRange>
                <c15:f>Snowville!$J$92</c15:f>
                <c15:dlblRangeCache>
                  <c:ptCount val="1"/>
                  <c:pt idx="0">
                    <c:v>HYPE!</c:v>
                  </c:pt>
                </c15:dlblRangeCache>
              </c15:datalabelsRange>
            </c:ext>
            <c:ext xmlns:c16="http://schemas.microsoft.com/office/drawing/2014/chart" uri="{C3380CC4-5D6E-409C-BE32-E72D297353CC}">
              <c16:uniqueId val="{00000110-50C2-8445-923C-167AB41368D9}"/>
            </c:ext>
          </c:extLst>
        </c:ser>
        <c:ser>
          <c:idx val="17"/>
          <c:order val="19"/>
          <c:tx>
            <c:strRef>
              <c:f>Snowville!$J$76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F88B6CE7-F026-444D-977E-A522C609F8BF}"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50C2-8445-923C-167AB41368D9}"/>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Snowville!$K$77</c:f>
              <c:numCache>
                <c:formatCode>General</c:formatCode>
                <c:ptCount val="1"/>
                <c:pt idx="0">
                  <c:v>0</c:v>
                </c:pt>
              </c:numCache>
            </c:numRef>
          </c:xVal>
          <c:yVal>
            <c:numRef>
              <c:f>Snowville!$L$77</c:f>
              <c:numCache>
                <c:formatCode>General</c:formatCode>
                <c:ptCount val="1"/>
                <c:pt idx="0">
                  <c:v>0.09</c:v>
                </c:pt>
              </c:numCache>
            </c:numRef>
          </c:yVal>
          <c:smooth val="0"/>
          <c:extLst>
            <c:ext xmlns:c15="http://schemas.microsoft.com/office/drawing/2012/chart" uri="{02D57815-91ED-43cb-92C2-25804820EDAC}">
              <c15:datalabelsRange>
                <c15:f>Snowville!$M$77</c15:f>
                <c15:dlblRangeCache>
                  <c:ptCount val="1"/>
                  <c:pt idx="0">
                    <c:v>μAdvertised (μ0)</c:v>
                  </c:pt>
                </c15:dlblRangeCache>
              </c15:datalabelsRange>
            </c:ext>
            <c:ext xmlns:c16="http://schemas.microsoft.com/office/drawing/2014/chart" uri="{C3380CC4-5D6E-409C-BE32-E72D297353CC}">
              <c16:uniqueId val="{00000112-50C2-8445-923C-167AB41368D9}"/>
            </c:ext>
          </c:extLst>
        </c:ser>
        <c:ser>
          <c:idx val="20"/>
          <c:order val="20"/>
          <c:tx>
            <c:strRef>
              <c:f>Snowville!$K$114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50C2-8445-923C-167AB41368D9}"/>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50C2-8445-923C-167AB41368D9}"/>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Snowville!$M$121:$M$122</c:f>
              <c:numCache>
                <c:formatCode>0.00</c:formatCode>
                <c:ptCount val="2"/>
                <c:pt idx="0">
                  <c:v>0</c:v>
                </c:pt>
                <c:pt idx="1">
                  <c:v>0</c:v>
                </c:pt>
              </c:numCache>
            </c:numRef>
          </c:xVal>
          <c:yVal>
            <c:numRef>
              <c:f>Snowville!$N$121:$N$122</c:f>
              <c:numCache>
                <c:formatCode>General</c:formatCode>
                <c:ptCount val="2"/>
                <c:pt idx="0">
                  <c:v>#N/A</c:v>
                </c:pt>
                <c:pt idx="1">
                  <c:v>#N/A</c:v>
                </c:pt>
              </c:numCache>
            </c:numRef>
          </c:yVal>
          <c:smooth val="0"/>
          <c:extLst>
            <c:ext xmlns:c15="http://schemas.microsoft.com/office/drawing/2012/chart" uri="{02D57815-91ED-43cb-92C2-25804820EDAC}">
              <c15:datalabelsRange>
                <c15:f>Snowville!$O$121:$O$122</c15:f>
                <c15:dlblRangeCache>
                  <c:ptCount val="2"/>
                </c15:dlblRangeCache>
              </c15:datalabelsRange>
            </c:ext>
            <c:ext xmlns:c16="http://schemas.microsoft.com/office/drawing/2014/chart" uri="{C3380CC4-5D6E-409C-BE32-E72D297353CC}">
              <c16:uniqueId val="{00000115-50C2-8445-923C-167AB41368D9}"/>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'#_Snowville'!$H$77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ADF940A1-3831-8F4F-A7DE-DFA5E887809E}"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EE3A-B946-8A8A-9C6E6B11F07D}"/>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'#_Snowville'!$F$83</c:f>
              <c:numCache>
                <c:formatCode>General</c:formatCode>
                <c:ptCount val="1"/>
                <c:pt idx="0">
                  <c:v>-3.5</c:v>
                </c:pt>
              </c:numCache>
            </c:numRef>
          </c:xVal>
          <c:yVal>
            <c:numRef>
              <c:f>'#_Snowville'!$G$83</c:f>
              <c:numCache>
                <c:formatCode>General</c:formatCode>
                <c:ptCount val="1"/>
                <c:pt idx="0">
                  <c:v>0.49</c:v>
                </c:pt>
              </c:numCache>
            </c:numRef>
          </c:yVal>
          <c:smooth val="0"/>
          <c:extLst>
            <c:ext xmlns:c15="http://schemas.microsoft.com/office/drawing/2012/chart" uri="{02D57815-91ED-43cb-92C2-25804820EDAC}">
              <c15:datalabelsRange>
                <c15:f>'#_Snowville'!$H$83</c15:f>
                <c15:dlblRangeCache>
                  <c:ptCount val="1"/>
                </c15:dlblRangeCache>
              </c15:datalabelsRange>
            </c:ext>
            <c:ext xmlns:c16="http://schemas.microsoft.com/office/drawing/2014/chart" uri="{C3380CC4-5D6E-409C-BE32-E72D297353CC}">
              <c16:uniqueId val="{00000001-EE3A-B946-8A8A-9C6E6B11F07D}"/>
            </c:ext>
          </c:extLst>
        </c:ser>
        <c:ser>
          <c:idx val="14"/>
          <c:order val="1"/>
          <c:tx>
            <c:v>equationRIGHT</c:v>
          </c:tx>
          <c:marker>
            <c:symbol val="none"/>
          </c:marker>
          <c:dLbls>
            <c:dLbl>
              <c:idx val="0"/>
              <c:tx>
                <c:rich>
                  <a:bodyPr/>
                  <a:lstStyle/>
                  <a:p>
                    <a:fld id="{698267BC-879A-184D-BFBC-A89F1FD4EB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3A-B946-8A8A-9C6E6B11F07D}"/>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'#_Snowville'!$J$83</c:f>
              <c:numCache>
                <c:formatCode>General</c:formatCode>
                <c:ptCount val="1"/>
                <c:pt idx="0">
                  <c:v>3.5</c:v>
                </c:pt>
              </c:numCache>
            </c:numRef>
          </c:xVal>
          <c:yVal>
            <c:numRef>
              <c:f>'#_Snowville'!$K$83</c:f>
              <c:numCache>
                <c:formatCode>General</c:formatCode>
                <c:ptCount val="1"/>
                <c:pt idx="0">
                  <c:v>0.49</c:v>
                </c:pt>
              </c:numCache>
            </c:numRef>
          </c:yVal>
          <c:smooth val="0"/>
          <c:extLst>
            <c:ext xmlns:c15="http://schemas.microsoft.com/office/drawing/2012/chart" uri="{02D57815-91ED-43cb-92C2-25804820EDAC}">
              <c15:datalabelsRange>
                <c15:f>'#_Snowville'!$L$83</c15:f>
                <c15:dlblRangeCache>
                  <c:ptCount val="1"/>
                </c15:dlblRangeCache>
              </c15:datalabelsRange>
            </c:ext>
            <c:ext xmlns:c16="http://schemas.microsoft.com/office/drawing/2014/chart" uri="{C3380CC4-5D6E-409C-BE32-E72D297353CC}">
              <c16:uniqueId val="{00000003-EE3A-B946-8A8A-9C6E6B11F07D}"/>
            </c:ext>
          </c:extLst>
        </c:ser>
        <c:ser>
          <c:idx val="0"/>
          <c:order val="2"/>
          <c:tx>
            <c:strRef>
              <c:f>'#_Snowville'!$U$51</c:f>
              <c:strCache>
                <c:ptCount val="1"/>
                <c:pt idx="0">
                  <c:v>Z or T</c:v>
                </c:pt>
              </c:strCache>
            </c:strRef>
          </c:tx>
          <c:spPr>
            <a:ln w="19050" cap="rnd">
              <a:solidFill>
                <a:srgbClr val="00B0F0"/>
              </a:solidFill>
              <a:round/>
            </a:ln>
            <a:effectLst/>
          </c:spPr>
          <c:marker>
            <c:symbol val="none"/>
          </c:marker>
          <c:xVal>
            <c:numRef>
              <c:f>'#_Snowville'!$T$52:$T$196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'#_Snowville'!$U$52:$U$196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EE3A-B946-8A8A-9C6E6B11F07D}"/>
            </c:ext>
          </c:extLst>
        </c:ser>
        <c:ser>
          <c:idx val="1"/>
          <c:order val="3"/>
          <c:tx>
            <c:strRef>
              <c:f>'#_Snowville'!$V$51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'#_Snowville'!$T$52:$T$196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'#_Snowville'!$V$52:$V$196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EE3A-B946-8A8A-9C6E6B11F07D}"/>
            </c:ext>
          </c:extLst>
        </c:ser>
        <c:ser>
          <c:idx val="19"/>
          <c:order val="4"/>
          <c:tx>
            <c:strRef>
              <c:f>'#_Snowville'!$W$51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'#_Snowville'!$T$52:$T$196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'#_Snowville'!$W$52:$W$196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EE3A-B946-8A8A-9C6E6B11F07D}"/>
            </c:ext>
          </c:extLst>
        </c:ser>
        <c:ser>
          <c:idx val="2"/>
          <c:order val="5"/>
          <c:tx>
            <c:strRef>
              <c:f>'#_Snowville'!$X$51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'#_Snowville'!$T$52:$T$196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'#_Snowville'!$X$52:$X$196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EE3A-B946-8A8A-9C6E6B11F07D}"/>
            </c:ext>
          </c:extLst>
        </c:ser>
        <c:ser>
          <c:idx val="3"/>
          <c:order val="6"/>
          <c:tx>
            <c:strRef>
              <c:f>'#_Snowville'!$I$115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'#_Snowville'!$F$117:$F$123</c:f>
              <c:numCache>
                <c:formatCode>General</c:formatCode>
                <c:ptCount val="7"/>
                <c:pt idx="0">
                  <c:v>-3</c:v>
                </c:pt>
                <c:pt idx="1">
                  <c:v>-2</c:v>
                </c:pt>
                <c:pt idx="2">
                  <c:v>-1</c:v>
                </c:pt>
                <c:pt idx="3">
                  <c:v>0</c:v>
                </c:pt>
                <c:pt idx="4">
                  <c:v>1</c:v>
                </c:pt>
                <c:pt idx="5">
                  <c:v>2</c:v>
                </c:pt>
                <c:pt idx="6">
                  <c:v>3</c:v>
                </c:pt>
              </c:numCache>
            </c:numRef>
          </c:xVal>
          <c:yVal>
            <c:numRef>
              <c:f>'#_Snowville'!$I$117:$I$123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EE3A-B946-8A8A-9C6E6B11F07D}"/>
            </c:ext>
          </c:extLst>
        </c:ser>
        <c:ser>
          <c:idx val="10"/>
          <c:order val="7"/>
          <c:tx>
            <c:strRef>
              <c:f>'#_Snowville'!$F$115</c:f>
              <c:strCache>
                <c:ptCount val="1"/>
                <c:pt idx="0">
                  <c:v>stdev</c:v>
                </c:pt>
              </c:strCache>
            </c:strRef>
          </c:tx>
          <c:spPr>
            <a:ln w="12700" cap="rnd">
              <a:noFill/>
              <a:round/>
            </a:ln>
            <a:effectLst/>
          </c:spPr>
          <c:marker>
            <c:symbol val="none"/>
          </c:marker>
          <c:dLbls>
            <c:dLbl>
              <c:idx val="0"/>
              <c:tx>
                <c:rich>
                  <a:bodyPr/>
                  <a:lstStyle/>
                  <a:p>
                    <a:fld id="{DA27F3DC-EEC0-4648-8BAF-924CBA9793D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A-B946-8A8A-9C6E6B11F07D}"/>
                </c:ext>
              </c:extLst>
            </c:dLbl>
            <c:dLbl>
              <c:idx val="1"/>
              <c:tx>
                <c:rich>
                  <a:bodyPr/>
                  <a:lstStyle/>
                  <a:p>
                    <a:fld id="{2DBF046A-9BFD-B042-98C3-2B1CD8A238F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A-B946-8A8A-9C6E6B11F07D}"/>
                </c:ext>
              </c:extLst>
            </c:dLbl>
            <c:dLbl>
              <c:idx val="2"/>
              <c:tx>
                <c:rich>
                  <a:bodyPr/>
                  <a:lstStyle/>
                  <a:p>
                    <a:fld id="{6A7F218F-7D59-484D-AA03-D0508A2C4829}"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A-B946-8A8A-9C6E6B11F07D}"/>
                </c:ext>
              </c:extLst>
            </c:dLbl>
            <c:dLbl>
              <c:idx val="3"/>
              <c:tx>
                <c:rich>
                  <a:bodyPr/>
                  <a:lstStyle/>
                  <a:p>
                    <a:fld id="{6CC28BBB-F8B6-454D-B57B-E1040C6F628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A-B946-8A8A-9C6E6B11F07D}"/>
                </c:ext>
              </c:extLst>
            </c:dLbl>
            <c:dLbl>
              <c:idx val="4"/>
              <c:tx>
                <c:rich>
                  <a:bodyPr/>
                  <a:lstStyle/>
                  <a:p>
                    <a:fld id="{832BD145-633E-9F47-866C-364A757BCE0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A-B946-8A8A-9C6E6B11F07D}"/>
                </c:ext>
              </c:extLst>
            </c:dLbl>
            <c:dLbl>
              <c:idx val="5"/>
              <c:tx>
                <c:rich>
                  <a:bodyPr/>
                  <a:lstStyle/>
                  <a:p>
                    <a:fld id="{ACBFAFE7-5672-AB41-B70C-00B438383C7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A-B946-8A8A-9C6E6B11F07D}"/>
                </c:ext>
              </c:extLst>
            </c:dLbl>
            <c:dLbl>
              <c:idx val="6"/>
              <c:tx>
                <c:rich>
                  <a:bodyPr/>
                  <a:lstStyle/>
                  <a:p>
                    <a:fld id="{0A7B3950-9C4D-C642-BEFC-A310FFCBF97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A-B946-8A8A-9C6E6B11F07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'#_Snowville'!$F$117:$F$123</c:f>
              <c:numCache>
                <c:formatCode>General</c:formatCode>
                <c:ptCount val="7"/>
                <c:pt idx="0">
                  <c:v>-3</c:v>
                </c:pt>
                <c:pt idx="1">
                  <c:v>-2</c:v>
                </c:pt>
                <c:pt idx="2">
                  <c:v>-1</c:v>
                </c:pt>
                <c:pt idx="3">
                  <c:v>0</c:v>
                </c:pt>
                <c:pt idx="4">
                  <c:v>1</c:v>
                </c:pt>
                <c:pt idx="5">
                  <c:v>2</c:v>
                </c:pt>
                <c:pt idx="6">
                  <c:v>3</c:v>
                </c:pt>
              </c:numCache>
            </c:numRef>
          </c:xVal>
          <c:yVal>
            <c:numRef>
              <c:f>'#_Snowville'!$G$117:$G$123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'#_Snowville'!$H$117:$H$123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EE3A-B946-8A8A-9C6E6B11F07D}"/>
            </c:ext>
          </c:extLst>
        </c:ser>
        <c:ser>
          <c:idx val="9"/>
          <c:order val="8"/>
          <c:tx>
            <c:strRef>
              <c:f>'#_Snowville'!$H$126</c:f>
              <c:strCache>
                <c:ptCount val="1"/>
                <c:pt idx="0">
                  <c:v>emp rule labels</c:v>
                </c:pt>
              </c:strCache>
            </c:strRef>
          </c:tx>
          <c:spPr>
            <a:ln>
              <a:noFill/>
            </a:ln>
          </c:spPr>
          <c:marker>
            <c:symbol val="none"/>
          </c:marker>
          <c:dLbls>
            <c:dLbl>
              <c:idx val="0"/>
              <c:tx>
                <c:rich>
                  <a:bodyPr/>
                  <a:lstStyle/>
                  <a:p>
                    <a:fld id="{98338C9C-E67D-AA4B-8137-0F8DBF2AC6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3A-B946-8A8A-9C6E6B11F07D}"/>
                </c:ext>
              </c:extLst>
            </c:dLbl>
            <c:dLbl>
              <c:idx val="1"/>
              <c:tx>
                <c:rich>
                  <a:bodyPr/>
                  <a:lstStyle/>
                  <a:p>
                    <a:fld id="{278F8918-9ACD-3A4D-9D2A-ED5C1D0AC6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3A-B946-8A8A-9C6E6B11F07D}"/>
                </c:ext>
              </c:extLst>
            </c:dLbl>
            <c:dLbl>
              <c:idx val="2"/>
              <c:tx>
                <c:rich>
                  <a:bodyPr/>
                  <a:lstStyle/>
                  <a:p>
                    <a:fld id="{EEBB792A-1974-454F-B2D1-970C07C2CD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3A-B946-8A8A-9C6E6B11F07D}"/>
                </c:ext>
              </c:extLst>
            </c:dLbl>
            <c:dLbl>
              <c:idx val="3"/>
              <c:tx>
                <c:rich>
                  <a:bodyPr/>
                  <a:lstStyle/>
                  <a:p>
                    <a:fld id="{0B67AE11-359A-BE46-A18A-F6DA2EBEA0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3A-B946-8A8A-9C6E6B11F07D}"/>
                </c:ext>
              </c:extLst>
            </c:dLbl>
            <c:dLbl>
              <c:idx val="4"/>
              <c:tx>
                <c:rich>
                  <a:bodyPr/>
                  <a:lstStyle/>
                  <a:p>
                    <a:fld id="{863CEEB2-BE45-4244-8D0E-C820B12C32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3A-B946-8A8A-9C6E6B11F07D}"/>
                </c:ext>
              </c:extLst>
            </c:dLbl>
            <c:dLbl>
              <c:idx val="5"/>
              <c:tx>
                <c:rich>
                  <a:bodyPr/>
                  <a:lstStyle/>
                  <a:p>
                    <a:fld id="{9EFB05EF-753E-8B46-A99B-7CE623490C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3A-B946-8A8A-9C6E6B11F07D}"/>
                </c:ext>
              </c:extLst>
            </c:dLbl>
            <c:dLbl>
              <c:idx val="6"/>
              <c:tx>
                <c:rich>
                  <a:bodyPr/>
                  <a:lstStyle/>
                  <a:p>
                    <a:fld id="{463B7D31-32BC-8F4B-9906-18B0F53C2C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3A-B946-8A8A-9C6E6B11F07D}"/>
                </c:ext>
              </c:extLst>
            </c:dLbl>
            <c:dLbl>
              <c:idx val="7"/>
              <c:tx>
                <c:rich>
                  <a:bodyPr/>
                  <a:lstStyle/>
                  <a:p>
                    <a:fld id="{1570668B-1D84-2F4D-818E-428C0E0452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3A-B946-8A8A-9C6E6B11F07D}"/>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'#_Snowville'!$F$127:$F$134</c:f>
              <c:numCache>
                <c:formatCode>General</c:formatCode>
                <c:ptCount val="8"/>
                <c:pt idx="0">
                  <c:v>-3.5</c:v>
                </c:pt>
                <c:pt idx="1">
                  <c:v>-2.5</c:v>
                </c:pt>
                <c:pt idx="2">
                  <c:v>-1.5</c:v>
                </c:pt>
                <c:pt idx="3">
                  <c:v>-0.5</c:v>
                </c:pt>
                <c:pt idx="4">
                  <c:v>0.5</c:v>
                </c:pt>
                <c:pt idx="5">
                  <c:v>1.5</c:v>
                </c:pt>
                <c:pt idx="6">
                  <c:v>2.5</c:v>
                </c:pt>
                <c:pt idx="7">
                  <c:v>3.5</c:v>
                </c:pt>
              </c:numCache>
            </c:numRef>
          </c:xVal>
          <c:yVal>
            <c:numRef>
              <c:f>'#_Snowville'!$G$127:$G$134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'#_Snowville'!$H$127:$H$134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EE3A-B946-8A8A-9C6E6B11F07D}"/>
            </c:ext>
          </c:extLst>
        </c:ser>
        <c:ser>
          <c:idx val="8"/>
          <c:order val="9"/>
          <c:tx>
            <c:strRef>
              <c:f>'#_Snowville'!$F$137</c:f>
              <c:strCache>
                <c:ptCount val="1"/>
                <c:pt idx="0">
                  <c:v>cumm prob</c:v>
                </c:pt>
              </c:strCache>
            </c:strRef>
          </c:tx>
          <c:spPr>
            <a:ln w="19050" cap="rnd">
              <a:noFill/>
              <a:round/>
            </a:ln>
            <a:effectLst/>
          </c:spPr>
          <c:marker>
            <c:symbol val="none"/>
          </c:marker>
          <c:dLbls>
            <c:dLbl>
              <c:idx val="0"/>
              <c:tx>
                <c:rich>
                  <a:bodyPr/>
                  <a:lstStyle/>
                  <a:p>
                    <a:fld id="{2F0EC156-9FF2-4545-877C-3BC7298F7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3A-B946-8A8A-9C6E6B11F07D}"/>
                </c:ext>
              </c:extLst>
            </c:dLbl>
            <c:dLbl>
              <c:idx val="1"/>
              <c:tx>
                <c:rich>
                  <a:bodyPr/>
                  <a:lstStyle/>
                  <a:p>
                    <a:fld id="{C925D43F-5405-CB48-B508-1AFF598407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3A-B946-8A8A-9C6E6B11F07D}"/>
                </c:ext>
              </c:extLst>
            </c:dLbl>
            <c:dLbl>
              <c:idx val="2"/>
              <c:tx>
                <c:rich>
                  <a:bodyPr/>
                  <a:lstStyle/>
                  <a:p>
                    <a:fld id="{AA292D46-6623-7549-A4B7-69610A965C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3A-B946-8A8A-9C6E6B11F07D}"/>
                </c:ext>
              </c:extLst>
            </c:dLbl>
            <c:dLbl>
              <c:idx val="3"/>
              <c:tx>
                <c:rich>
                  <a:bodyPr/>
                  <a:lstStyle/>
                  <a:p>
                    <a:fld id="{948B4D7C-53BA-3F49-BBE7-B52A30E122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3A-B946-8A8A-9C6E6B11F07D}"/>
                </c:ext>
              </c:extLst>
            </c:dLbl>
            <c:dLbl>
              <c:idx val="4"/>
              <c:tx>
                <c:rich>
                  <a:bodyPr/>
                  <a:lstStyle/>
                  <a:p>
                    <a:fld id="{65CEAB72-9172-1649-86F2-8E8992595F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3A-B946-8A8A-9C6E6B11F07D}"/>
                </c:ext>
              </c:extLst>
            </c:dLbl>
            <c:dLbl>
              <c:idx val="5"/>
              <c:tx>
                <c:rich>
                  <a:bodyPr/>
                  <a:lstStyle/>
                  <a:p>
                    <a:fld id="{99A38C0F-B426-2E41-A43B-2292106567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3A-B946-8A8A-9C6E6B11F07D}"/>
                </c:ext>
              </c:extLst>
            </c:dLbl>
            <c:dLbl>
              <c:idx val="6"/>
              <c:tx>
                <c:rich>
                  <a:bodyPr/>
                  <a:lstStyle/>
                  <a:p>
                    <a:fld id="{4A2EA446-4A20-3548-AED2-B61E0737B8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3A-B946-8A8A-9C6E6B11F07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'#_Snowville'!$F$138:$F$144</c:f>
              <c:numCache>
                <c:formatCode>General</c:formatCode>
                <c:ptCount val="7"/>
                <c:pt idx="0">
                  <c:v>-3</c:v>
                </c:pt>
                <c:pt idx="1">
                  <c:v>-2</c:v>
                </c:pt>
                <c:pt idx="2">
                  <c:v>-1</c:v>
                </c:pt>
                <c:pt idx="3">
                  <c:v>0</c:v>
                </c:pt>
                <c:pt idx="4">
                  <c:v>1</c:v>
                </c:pt>
                <c:pt idx="5">
                  <c:v>2</c:v>
                </c:pt>
                <c:pt idx="6">
                  <c:v>3</c:v>
                </c:pt>
              </c:numCache>
            </c:numRef>
          </c:xVal>
          <c:yVal>
            <c:numRef>
              <c:f>'#_Snowville'!$G$138:$G$144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'#_Snowville'!$I$138:$I$144</c15:f>
                <c15:dlblRangeCache>
                  <c:ptCount val="7"/>
                </c15:dlblRangeCache>
              </c15:datalabelsRange>
            </c:ext>
            <c:ext xmlns:c16="http://schemas.microsoft.com/office/drawing/2014/chart" uri="{C3380CC4-5D6E-409C-BE32-E72D297353CC}">
              <c16:uniqueId val="{00000021-EE3A-B946-8A8A-9C6E6B11F07D}"/>
            </c:ext>
          </c:extLst>
        </c:ser>
        <c:ser>
          <c:idx val="11"/>
          <c:order val="10"/>
          <c:tx>
            <c:strRef>
              <c:f>'#_Snowville'!$D$157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850A1CE6-DCA4-3541-B69F-C247C03A7F09}"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EE3A-B946-8A8A-9C6E6B11F07D}"/>
                </c:ext>
              </c:extLst>
            </c:dLbl>
            <c:dLbl>
              <c:idx val="1"/>
              <c:tx>
                <c:rich>
                  <a:bodyPr/>
                  <a:lstStyle/>
                  <a:p>
                    <a:fld id="{F5980CD7-3115-5C4A-BF9C-320463ED78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E3A-B946-8A8A-9C6E6B11F07D}"/>
                </c:ext>
              </c:extLst>
            </c:dLbl>
            <c:dLbl>
              <c:idx val="2"/>
              <c:tx>
                <c:rich>
                  <a:bodyPr/>
                  <a:lstStyle/>
                  <a:p>
                    <a:fld id="{0B411F9A-3A48-D244-930C-D2E3584F4B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E3A-B946-8A8A-9C6E6B11F07D}"/>
                </c:ext>
              </c:extLst>
            </c:dLbl>
            <c:dLbl>
              <c:idx val="3"/>
              <c:tx>
                <c:rich>
                  <a:bodyPr/>
                  <a:lstStyle/>
                  <a:p>
                    <a:fld id="{7C90E02A-083E-9F4A-B3F6-6B2D44AAC8E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3A-B946-8A8A-9C6E6B11F07D}"/>
                </c:ext>
              </c:extLst>
            </c:dLbl>
            <c:dLbl>
              <c:idx val="4"/>
              <c:delete val="1"/>
              <c:extLst>
                <c:ext xmlns:c15="http://schemas.microsoft.com/office/drawing/2012/chart" uri="{CE6537A1-D6FC-4f65-9D91-7224C49458BB}"/>
                <c:ext xmlns:c16="http://schemas.microsoft.com/office/drawing/2014/chart" uri="{C3380CC4-5D6E-409C-BE32-E72D297353CC}">
                  <c16:uniqueId val="{00000026-EE3A-B946-8A8A-9C6E6B11F07D}"/>
                </c:ext>
              </c:extLst>
            </c:dLbl>
            <c:dLbl>
              <c:idx val="5"/>
              <c:tx>
                <c:rich>
                  <a:bodyPr/>
                  <a:lstStyle/>
                  <a:p>
                    <a:fld id="{8C34437B-3A58-B748-9FAE-34926272C1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E3A-B946-8A8A-9C6E6B11F07D}"/>
                </c:ext>
              </c:extLst>
            </c:dLbl>
            <c:dLbl>
              <c:idx val="6"/>
              <c:tx>
                <c:rich>
                  <a:bodyPr/>
                  <a:lstStyle/>
                  <a:p>
                    <a:fld id="{324C7869-A794-514D-8EEC-F693BB4BE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E3A-B946-8A8A-9C6E6B11F07D}"/>
                </c:ext>
              </c:extLst>
            </c:dLbl>
            <c:dLbl>
              <c:idx val="7"/>
              <c:tx>
                <c:rich>
                  <a:bodyPr/>
                  <a:lstStyle/>
                  <a:p>
                    <a:fld id="{DA79A8F6-0A14-F249-AB2B-71DFC29A119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E3A-B946-8A8A-9C6E6B11F07D}"/>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'#_Snowville'!$F$159:$F$166</c:f>
              <c:numCache>
                <c:formatCode>General</c:formatCode>
                <c:ptCount val="8"/>
                <c:pt idx="0">
                  <c:v>-4</c:v>
                </c:pt>
                <c:pt idx="1">
                  <c:v>-3</c:v>
                </c:pt>
                <c:pt idx="2">
                  <c:v>-2</c:v>
                </c:pt>
                <c:pt idx="3">
                  <c:v>-1</c:v>
                </c:pt>
                <c:pt idx="4">
                  <c:v>0</c:v>
                </c:pt>
                <c:pt idx="5">
                  <c:v>1</c:v>
                </c:pt>
                <c:pt idx="6">
                  <c:v>2</c:v>
                </c:pt>
                <c:pt idx="7">
                  <c:v>3</c:v>
                </c:pt>
              </c:numCache>
            </c:numRef>
          </c:xVal>
          <c:yVal>
            <c:numRef>
              <c:f>'#_Snowville'!$G$159:$G$166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'#_Snowville'!$J$159:$J$166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EE3A-B946-8A8A-9C6E6B11F07D}"/>
            </c:ext>
          </c:extLst>
        </c:ser>
        <c:ser>
          <c:idx val="4"/>
          <c:order val="11"/>
          <c:tx>
            <c:strRef>
              <c:f>'#_Snowville'!$F$147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EE3A-B946-8A8A-9C6E6B11F07D}"/>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797D11FE-D33F-6840-90DA-E894547A4318}"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EE3A-B946-8A8A-9C6E6B11F07D}"/>
                </c:ext>
              </c:extLst>
            </c:dLbl>
            <c:dLbl>
              <c:idx val="1"/>
              <c:tx>
                <c:rich>
                  <a:bodyPr/>
                  <a:lstStyle/>
                  <a:p>
                    <a:fld id="{5559259E-AFDF-9345-9729-D172D96227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EE3A-B946-8A8A-9C6E6B11F07D}"/>
                </c:ext>
              </c:extLst>
            </c:dLbl>
            <c:dLbl>
              <c:idx val="2"/>
              <c:tx>
                <c:rich>
                  <a:bodyPr/>
                  <a:lstStyle/>
                  <a:p>
                    <a:fld id="{2FC14868-36F8-754A-BDF9-418B1ED3C3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E3A-B946-8A8A-9C6E6B11F07D}"/>
                </c:ext>
              </c:extLst>
            </c:dLbl>
            <c:dLbl>
              <c:idx val="3"/>
              <c:tx>
                <c:rich>
                  <a:bodyPr/>
                  <a:lstStyle/>
                  <a:p>
                    <a:fld id="{BA7D6539-D91A-8549-AC2C-2D3D764F6A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EE3A-B946-8A8A-9C6E6B11F07D}"/>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21E795BB-E518-1A4B-9C9E-BC039BAD1734}"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EE3A-B946-8A8A-9C6E6B11F07D}"/>
                </c:ext>
              </c:extLst>
            </c:dLbl>
            <c:dLbl>
              <c:idx val="5"/>
              <c:tx>
                <c:rich>
                  <a:bodyPr/>
                  <a:lstStyle/>
                  <a:p>
                    <a:fld id="{4E6C13F8-DABE-7745-BBAC-8288CB8367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EE3A-B946-8A8A-9C6E6B11F07D}"/>
                </c:ext>
              </c:extLst>
            </c:dLbl>
            <c:dLbl>
              <c:idx val="6"/>
              <c:tx>
                <c:rich>
                  <a:bodyPr/>
                  <a:lstStyle/>
                  <a:p>
                    <a:fld id="{CC209A9F-BF9C-1747-9555-873157154B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EE3A-B946-8A8A-9C6E6B11F07D}"/>
                </c:ext>
              </c:extLst>
            </c:dLbl>
            <c:dLbl>
              <c:idx val="7"/>
              <c:tx>
                <c:rich>
                  <a:bodyPr/>
                  <a:lstStyle/>
                  <a:p>
                    <a:fld id="{03B1E66E-64A8-4C4B-9A83-5379A1CA7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EE3A-B946-8A8A-9C6E6B11F07D}"/>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'#_Snowville'!$F$148:$F$155</c:f>
              <c:numCache>
                <c:formatCode>General</c:formatCode>
                <c:ptCount val="8"/>
                <c:pt idx="0">
                  <c:v>-4</c:v>
                </c:pt>
                <c:pt idx="1">
                  <c:v>-3</c:v>
                </c:pt>
                <c:pt idx="2">
                  <c:v>-2</c:v>
                </c:pt>
                <c:pt idx="3">
                  <c:v>-1</c:v>
                </c:pt>
                <c:pt idx="4">
                  <c:v>0</c:v>
                </c:pt>
                <c:pt idx="5">
                  <c:v>1</c:v>
                </c:pt>
                <c:pt idx="6">
                  <c:v>2</c:v>
                </c:pt>
                <c:pt idx="7">
                  <c:v>3</c:v>
                </c:pt>
              </c:numCache>
            </c:numRef>
          </c:xVal>
          <c:yVal>
            <c:numRef>
              <c:f>'#_Snowville'!$G$148:$G$155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'#_Snowville'!$H$148:$H$155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EE3A-B946-8A8A-9C6E6B11F07D}"/>
            </c:ext>
          </c:extLst>
        </c:ser>
        <c:ser>
          <c:idx val="12"/>
          <c:order val="12"/>
          <c:tx>
            <c:strRef>
              <c:f>'#_Snowville'!$D$178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EE3A-B946-8A8A-9C6E6B11F07D}"/>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EE3A-B946-8A8A-9C6E6B11F07D}"/>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EE3A-B946-8A8A-9C6E6B11F07D}"/>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EE3A-B946-8A8A-9C6E6B11F07D}"/>
                </c:ext>
              </c:extLst>
            </c:dLbl>
            <c:dLbl>
              <c:idx val="4"/>
              <c:delete val="1"/>
              <c:extLst>
                <c:ext xmlns:c15="http://schemas.microsoft.com/office/drawing/2012/chart" uri="{CE6537A1-D6FC-4f65-9D91-7224C49458BB}"/>
                <c:ext xmlns:c16="http://schemas.microsoft.com/office/drawing/2014/chart" uri="{C3380CC4-5D6E-409C-BE32-E72D297353CC}">
                  <c16:uniqueId val="{00000038-EE3A-B946-8A8A-9C6E6B11F07D}"/>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EE3A-B946-8A8A-9C6E6B11F07D}"/>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EE3A-B946-8A8A-9C6E6B11F07D}"/>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EE3A-B946-8A8A-9C6E6B11F07D}"/>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'#_Snowville'!$F$180:$F$187</c:f>
              <c:numCache>
                <c:formatCode>General</c:formatCode>
                <c:ptCount val="8"/>
                <c:pt idx="0">
                  <c:v>-4</c:v>
                </c:pt>
                <c:pt idx="1">
                  <c:v>-3</c:v>
                </c:pt>
                <c:pt idx="2">
                  <c:v>-2</c:v>
                </c:pt>
                <c:pt idx="3">
                  <c:v>-1</c:v>
                </c:pt>
                <c:pt idx="4">
                  <c:v>0</c:v>
                </c:pt>
                <c:pt idx="5">
                  <c:v>1</c:v>
                </c:pt>
                <c:pt idx="6">
                  <c:v>2</c:v>
                </c:pt>
                <c:pt idx="7">
                  <c:v>3</c:v>
                </c:pt>
              </c:numCache>
            </c:numRef>
          </c:xVal>
          <c:yVal>
            <c:numRef>
              <c:f>'#_Snowville'!$G$180:$G$187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'#_Snowville'!$J$180:$J$187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EE3A-B946-8A8A-9C6E6B11F07D}"/>
            </c:ext>
          </c:extLst>
        </c:ser>
        <c:ser>
          <c:idx val="5"/>
          <c:order val="13"/>
          <c:tx>
            <c:strRef>
              <c:f>'#_Snowville'!$F$168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EE3A-B946-8A8A-9C6E6B11F07D}"/>
              </c:ext>
            </c:extLst>
          </c:dPt>
          <c:dPt>
            <c:idx val="3"/>
            <c:bubble3D val="0"/>
            <c:extLst>
              <c:ext xmlns:c16="http://schemas.microsoft.com/office/drawing/2014/chart" uri="{C3380CC4-5D6E-409C-BE32-E72D297353CC}">
                <c16:uniqueId val="{0000003E-EE3A-B946-8A8A-9C6E6B11F07D}"/>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EE3A-B946-8A8A-9C6E6B11F07D}"/>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EE3A-B946-8A8A-9C6E6B11F07D}"/>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EE3A-B946-8A8A-9C6E6B11F07D}"/>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EE3A-B946-8A8A-9C6E6B11F07D}"/>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EE3A-B946-8A8A-9C6E6B11F07D}"/>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EE3A-B946-8A8A-9C6E6B11F07D}"/>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EE3A-B946-8A8A-9C6E6B11F07D}"/>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EE3A-B946-8A8A-9C6E6B11F07D}"/>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'#_Snowville'!$F$169:$F$176</c:f>
              <c:numCache>
                <c:formatCode>General</c:formatCode>
                <c:ptCount val="8"/>
                <c:pt idx="0">
                  <c:v>-4</c:v>
                </c:pt>
                <c:pt idx="1">
                  <c:v>-3</c:v>
                </c:pt>
                <c:pt idx="2">
                  <c:v>-2</c:v>
                </c:pt>
                <c:pt idx="3">
                  <c:v>-1</c:v>
                </c:pt>
                <c:pt idx="4">
                  <c:v>0</c:v>
                </c:pt>
                <c:pt idx="5">
                  <c:v>1</c:v>
                </c:pt>
                <c:pt idx="6">
                  <c:v>2</c:v>
                </c:pt>
                <c:pt idx="7">
                  <c:v>3</c:v>
                </c:pt>
              </c:numCache>
            </c:numRef>
          </c:xVal>
          <c:yVal>
            <c:numRef>
              <c:f>'#_Snowville'!$G$169:$G$176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'#_Snowville'!$H$169:$H$176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EE3A-B946-8A8A-9C6E6B11F07D}"/>
            </c:ext>
          </c:extLst>
        </c:ser>
        <c:ser>
          <c:idx val="6"/>
          <c:order val="14"/>
          <c:tx>
            <c:strRef>
              <c:f>'#_Snowville'!$D$106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EE3A-B946-8A8A-9C6E6B11F07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'#_Snowville'!$F$106</c:f>
              <c:numCache>
                <c:formatCode>0.000</c:formatCode>
                <c:ptCount val="1"/>
                <c:pt idx="0">
                  <c:v>0</c:v>
                </c:pt>
              </c:numCache>
            </c:numRef>
          </c:xVal>
          <c:yVal>
            <c:numRef>
              <c:f>'#_Snowville'!$G$106</c:f>
              <c:numCache>
                <c:formatCode>0.000</c:formatCode>
                <c:ptCount val="1"/>
                <c:pt idx="0">
                  <c:v>#N/A</c:v>
                </c:pt>
              </c:numCache>
            </c:numRef>
          </c:yVal>
          <c:smooth val="0"/>
          <c:extLst>
            <c:ext xmlns:c15="http://schemas.microsoft.com/office/drawing/2012/chart" uri="{02D57815-91ED-43cb-92C2-25804820EDAC}">
              <c15:datalabelsRange>
                <c15:f>'#_Snowville'!$M$106</c15:f>
                <c15:dlblRangeCache>
                  <c:ptCount val="1"/>
                  <c:pt idx="0">
                    <c:v> ⟵ ? ⟶
P(  ) = 0.0%</c:v>
                  </c:pt>
                </c15:dlblRangeCache>
              </c15:datalabelsRange>
            </c:ext>
            <c:ext xmlns:c16="http://schemas.microsoft.com/office/drawing/2014/chart" uri="{C3380CC4-5D6E-409C-BE32-E72D297353CC}">
              <c16:uniqueId val="{00000047-EE3A-B946-8A8A-9C6E6B11F07D}"/>
            </c:ext>
          </c:extLst>
        </c:ser>
        <c:ser>
          <c:idx val="16"/>
          <c:order val="15"/>
          <c:tx>
            <c:strRef>
              <c:f>'#_Snowville'!$D$107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EE3A-B946-8A8A-9C6E6B11F07D}"/>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'#_Snowville'!$F$107</c:f>
              <c:numCache>
                <c:formatCode>0.000</c:formatCode>
                <c:ptCount val="1"/>
                <c:pt idx="0">
                  <c:v>0</c:v>
                </c:pt>
              </c:numCache>
            </c:numRef>
          </c:xVal>
          <c:yVal>
            <c:numRef>
              <c:f>'#_Snowville'!$G$107</c:f>
              <c:numCache>
                <c:formatCode>0.000</c:formatCode>
                <c:ptCount val="1"/>
                <c:pt idx="0">
                  <c:v>#N/A</c:v>
                </c:pt>
              </c:numCache>
            </c:numRef>
          </c:yVal>
          <c:smooth val="0"/>
          <c:extLst>
            <c:ext xmlns:c15="http://schemas.microsoft.com/office/drawing/2012/chart" uri="{02D57815-91ED-43cb-92C2-25804820EDAC}">
              <c15:datalabelsRange>
                <c15:f>'#_Snowville'!$M$107</c15:f>
                <c15:dlblRangeCache>
                  <c:ptCount val="1"/>
                  <c:pt idx="0">
                    <c:v> ⟵ ? ⟶
P(  ) = 0.0%</c:v>
                  </c:pt>
                </c15:dlblRangeCache>
              </c15:datalabelsRange>
            </c:ext>
            <c:ext xmlns:c16="http://schemas.microsoft.com/office/drawing/2014/chart" uri="{C3380CC4-5D6E-409C-BE32-E72D297353CC}">
              <c16:uniqueId val="{00000049-EE3A-B946-8A8A-9C6E6B11F07D}"/>
            </c:ext>
          </c:extLst>
        </c:ser>
        <c:ser>
          <c:idx val="7"/>
          <c:order val="16"/>
          <c:tx>
            <c:strRef>
              <c:f>'#_Snowville'!$D$111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EE3A-B946-8A8A-9C6E6B11F07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'#_Snowville'!$F$111</c:f>
              <c:numCache>
                <c:formatCode>0.000</c:formatCode>
                <c:ptCount val="1"/>
                <c:pt idx="0">
                  <c:v>0</c:v>
                </c:pt>
              </c:numCache>
            </c:numRef>
          </c:xVal>
          <c:yVal>
            <c:numRef>
              <c:f>'#_Snowville'!$G$111</c:f>
              <c:numCache>
                <c:formatCode>0.000</c:formatCode>
                <c:ptCount val="1"/>
                <c:pt idx="0">
                  <c:v>#N/A</c:v>
                </c:pt>
              </c:numCache>
            </c:numRef>
          </c:yVal>
          <c:smooth val="0"/>
          <c:extLst>
            <c:ext xmlns:c15="http://schemas.microsoft.com/office/drawing/2012/chart" uri="{02D57815-91ED-43cb-92C2-25804820EDAC}">
              <c15:datalabelsRange>
                <c15:f>'#_Snowville'!$M$111</c15:f>
                <c15:dlblRangeCache>
                  <c:ptCount val="1"/>
                  <c:pt idx="0">
                    <c:v>Snowville x̅ ⟵ ? ⟶
P(  )</c:v>
                  </c:pt>
                </c15:dlblRangeCache>
              </c15:datalabelsRange>
            </c:ext>
            <c:ext xmlns:c16="http://schemas.microsoft.com/office/drawing/2014/chart" uri="{C3380CC4-5D6E-409C-BE32-E72D297353CC}">
              <c16:uniqueId val="{0000004B-EE3A-B946-8A8A-9C6E6B11F07D}"/>
            </c:ext>
          </c:extLst>
        </c:ser>
        <c:ser>
          <c:idx val="18"/>
          <c:order val="17"/>
          <c:tx>
            <c:v>xbars</c:v>
          </c:tx>
          <c:spPr>
            <a:ln>
              <a:noFill/>
            </a:ln>
          </c:spPr>
          <c:marker>
            <c:symbol val="none"/>
          </c:marker>
          <c:dLbls>
            <c:dLbl>
              <c:idx val="0"/>
              <c:tx>
                <c:rich>
                  <a:bodyPr/>
                  <a:lstStyle/>
                  <a:p>
                    <a:fld id="{288CB147-A3A4-B74B-AE8F-57CB76804E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EE3A-B946-8A8A-9C6E6B11F07D}"/>
                </c:ext>
              </c:extLst>
            </c:dLbl>
            <c:dLbl>
              <c:idx val="1"/>
              <c:tx>
                <c:rich>
                  <a:bodyPr/>
                  <a:lstStyle/>
                  <a:p>
                    <a:fld id="{4B1D1CC7-2037-2E4D-AD4D-75EB108924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EE3A-B946-8A8A-9C6E6B11F07D}"/>
                </c:ext>
              </c:extLst>
            </c:dLbl>
            <c:dLbl>
              <c:idx val="2"/>
              <c:tx>
                <c:rich>
                  <a:bodyPr/>
                  <a:lstStyle/>
                  <a:p>
                    <a:fld id="{5273C4BA-932E-984A-8379-115D690F26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EE3A-B946-8A8A-9C6E6B11F07D}"/>
                </c:ext>
              </c:extLst>
            </c:dLbl>
            <c:dLbl>
              <c:idx val="3"/>
              <c:tx>
                <c:rich>
                  <a:bodyPr/>
                  <a:lstStyle/>
                  <a:p>
                    <a:fld id="{D61C024F-29EE-6A4C-8295-FEE2AC792B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EE3A-B946-8A8A-9C6E6B11F07D}"/>
                </c:ext>
              </c:extLst>
            </c:dLbl>
            <c:dLbl>
              <c:idx val="4"/>
              <c:tx>
                <c:rich>
                  <a:bodyPr/>
                  <a:lstStyle/>
                  <a:p>
                    <a:fld id="{924107A4-3270-D641-AD6F-48C22FC5D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EE3A-B946-8A8A-9C6E6B11F07D}"/>
                </c:ext>
              </c:extLst>
            </c:dLbl>
            <c:dLbl>
              <c:idx val="5"/>
              <c:tx>
                <c:rich>
                  <a:bodyPr/>
                  <a:lstStyle/>
                  <a:p>
                    <a:fld id="{466A11D5-837A-594A-8EA5-4AA4183F2E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EE3A-B946-8A8A-9C6E6B11F07D}"/>
                </c:ext>
              </c:extLst>
            </c:dLbl>
            <c:dLbl>
              <c:idx val="6"/>
              <c:tx>
                <c:rich>
                  <a:bodyPr/>
                  <a:lstStyle/>
                  <a:p>
                    <a:fld id="{F1EB07AD-A81F-074C-9513-E7EF60A3EB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EE3A-B946-8A8A-9C6E6B11F07D}"/>
                </c:ext>
              </c:extLst>
            </c:dLbl>
            <c:dLbl>
              <c:idx val="7"/>
              <c:tx>
                <c:rich>
                  <a:bodyPr/>
                  <a:lstStyle/>
                  <a:p>
                    <a:fld id="{2EED9099-811C-7B41-9B6A-6507AF2B0F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EE3A-B946-8A8A-9C6E6B11F07D}"/>
                </c:ext>
              </c:extLst>
            </c:dLbl>
            <c:dLbl>
              <c:idx val="8"/>
              <c:tx>
                <c:rich>
                  <a:bodyPr/>
                  <a:lstStyle/>
                  <a:p>
                    <a:fld id="{33D916BE-FDD7-AC4E-8740-95BD586A78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EE3A-B946-8A8A-9C6E6B11F07D}"/>
                </c:ext>
              </c:extLst>
            </c:dLbl>
            <c:dLbl>
              <c:idx val="9"/>
              <c:tx>
                <c:rich>
                  <a:bodyPr/>
                  <a:lstStyle/>
                  <a:p>
                    <a:fld id="{CA1E215B-7FA2-1646-B831-CCEB75CB71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EE3A-B946-8A8A-9C6E6B11F07D}"/>
                </c:ext>
              </c:extLst>
            </c:dLbl>
            <c:dLbl>
              <c:idx val="10"/>
              <c:tx>
                <c:rich>
                  <a:bodyPr/>
                  <a:lstStyle/>
                  <a:p>
                    <a:fld id="{FE564589-B710-A345-91BC-1F46E1C1F6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EE3A-B946-8A8A-9C6E6B11F07D}"/>
                </c:ext>
              </c:extLst>
            </c:dLbl>
            <c:dLbl>
              <c:idx val="11"/>
              <c:tx>
                <c:rich>
                  <a:bodyPr/>
                  <a:lstStyle/>
                  <a:p>
                    <a:fld id="{D3C2A26D-2119-0D4C-A8DB-2E08642041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EE3A-B946-8A8A-9C6E6B11F07D}"/>
                </c:ext>
              </c:extLst>
            </c:dLbl>
            <c:dLbl>
              <c:idx val="12"/>
              <c:tx>
                <c:rich>
                  <a:bodyPr/>
                  <a:lstStyle/>
                  <a:p>
                    <a:fld id="{68546740-CCCA-4241-A3CB-289839E860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EE3A-B946-8A8A-9C6E6B11F07D}"/>
                </c:ext>
              </c:extLst>
            </c:dLbl>
            <c:dLbl>
              <c:idx val="13"/>
              <c:tx>
                <c:rich>
                  <a:bodyPr/>
                  <a:lstStyle/>
                  <a:p>
                    <a:fld id="{DCB39C05-6833-9D48-A559-234457A61C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EE3A-B946-8A8A-9C6E6B11F07D}"/>
                </c:ext>
              </c:extLst>
            </c:dLbl>
            <c:dLbl>
              <c:idx val="14"/>
              <c:tx>
                <c:rich>
                  <a:bodyPr/>
                  <a:lstStyle/>
                  <a:p>
                    <a:fld id="{F545F69F-C7E6-7C4D-9D73-F766A9F94E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EE3A-B946-8A8A-9C6E6B11F07D}"/>
                </c:ext>
              </c:extLst>
            </c:dLbl>
            <c:dLbl>
              <c:idx val="15"/>
              <c:tx>
                <c:rich>
                  <a:bodyPr/>
                  <a:lstStyle/>
                  <a:p>
                    <a:fld id="{B7F9CA6C-F9B8-E241-9B3C-24B3AEA026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EE3A-B946-8A8A-9C6E6B11F07D}"/>
                </c:ext>
              </c:extLst>
            </c:dLbl>
            <c:dLbl>
              <c:idx val="16"/>
              <c:tx>
                <c:rich>
                  <a:bodyPr/>
                  <a:lstStyle/>
                  <a:p>
                    <a:fld id="{D5A980B9-6604-EB4B-B182-0E7E5D4EF3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EE3A-B946-8A8A-9C6E6B11F07D}"/>
                </c:ext>
              </c:extLst>
            </c:dLbl>
            <c:dLbl>
              <c:idx val="17"/>
              <c:tx>
                <c:rich>
                  <a:bodyPr/>
                  <a:lstStyle/>
                  <a:p>
                    <a:fld id="{8F34BFCF-E435-B84E-8D1A-654481886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EE3A-B946-8A8A-9C6E6B11F07D}"/>
                </c:ext>
              </c:extLst>
            </c:dLbl>
            <c:dLbl>
              <c:idx val="18"/>
              <c:tx>
                <c:rich>
                  <a:bodyPr/>
                  <a:lstStyle/>
                  <a:p>
                    <a:fld id="{AEA81453-93E1-964B-BD7B-F1C8529BA7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EE3A-B946-8A8A-9C6E6B11F07D}"/>
                </c:ext>
              </c:extLst>
            </c:dLbl>
            <c:dLbl>
              <c:idx val="19"/>
              <c:tx>
                <c:rich>
                  <a:bodyPr/>
                  <a:lstStyle/>
                  <a:p>
                    <a:fld id="{DB7AB33A-E231-CE4D-A5A7-8A6247D59E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EE3A-B946-8A8A-9C6E6B11F07D}"/>
                </c:ext>
              </c:extLst>
            </c:dLbl>
            <c:dLbl>
              <c:idx val="20"/>
              <c:tx>
                <c:rich>
                  <a:bodyPr/>
                  <a:lstStyle/>
                  <a:p>
                    <a:fld id="{77710FB3-FF41-2949-86B9-6B1E46FD4E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EE3A-B946-8A8A-9C6E6B11F07D}"/>
                </c:ext>
              </c:extLst>
            </c:dLbl>
            <c:dLbl>
              <c:idx val="21"/>
              <c:tx>
                <c:rich>
                  <a:bodyPr/>
                  <a:lstStyle/>
                  <a:p>
                    <a:fld id="{89862188-2EF7-EB40-BF79-84F465CC53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EE3A-B946-8A8A-9C6E6B11F07D}"/>
                </c:ext>
              </c:extLst>
            </c:dLbl>
            <c:dLbl>
              <c:idx val="22"/>
              <c:tx>
                <c:rich>
                  <a:bodyPr/>
                  <a:lstStyle/>
                  <a:p>
                    <a:fld id="{4BFFE191-E3CF-FC46-8DB5-99C0DF497C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EE3A-B946-8A8A-9C6E6B11F07D}"/>
                </c:ext>
              </c:extLst>
            </c:dLbl>
            <c:dLbl>
              <c:idx val="23"/>
              <c:tx>
                <c:rich>
                  <a:bodyPr/>
                  <a:lstStyle/>
                  <a:p>
                    <a:fld id="{BAC6B0ED-A2C7-1644-8914-9CE7EDC088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EE3A-B946-8A8A-9C6E6B11F07D}"/>
                </c:ext>
              </c:extLst>
            </c:dLbl>
            <c:dLbl>
              <c:idx val="24"/>
              <c:tx>
                <c:rich>
                  <a:bodyPr/>
                  <a:lstStyle/>
                  <a:p>
                    <a:fld id="{7DF001C0-FAB4-BC43-9CF2-5325FE3AD8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EE3A-B946-8A8A-9C6E6B11F07D}"/>
                </c:ext>
              </c:extLst>
            </c:dLbl>
            <c:dLbl>
              <c:idx val="25"/>
              <c:tx>
                <c:rich>
                  <a:bodyPr/>
                  <a:lstStyle/>
                  <a:p>
                    <a:fld id="{D6CEE28A-B18D-9C48-A4F8-69D1E6DDF5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EE3A-B946-8A8A-9C6E6B11F07D}"/>
                </c:ext>
              </c:extLst>
            </c:dLbl>
            <c:dLbl>
              <c:idx val="26"/>
              <c:tx>
                <c:rich>
                  <a:bodyPr/>
                  <a:lstStyle/>
                  <a:p>
                    <a:fld id="{E757E4D5-946A-7742-9200-5A6E6013EC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EE3A-B946-8A8A-9C6E6B11F07D}"/>
                </c:ext>
              </c:extLst>
            </c:dLbl>
            <c:dLbl>
              <c:idx val="27"/>
              <c:tx>
                <c:rich>
                  <a:bodyPr/>
                  <a:lstStyle/>
                  <a:p>
                    <a:fld id="{F7415EEC-0CAE-7941-8DF8-FFB62989C1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EE3A-B946-8A8A-9C6E6B11F07D}"/>
                </c:ext>
              </c:extLst>
            </c:dLbl>
            <c:dLbl>
              <c:idx val="28"/>
              <c:tx>
                <c:rich>
                  <a:bodyPr/>
                  <a:lstStyle/>
                  <a:p>
                    <a:fld id="{7A7D3368-DA44-EC47-A502-91265D79F2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EE3A-B946-8A8A-9C6E6B11F07D}"/>
                </c:ext>
              </c:extLst>
            </c:dLbl>
            <c:dLbl>
              <c:idx val="29"/>
              <c:tx>
                <c:rich>
                  <a:bodyPr/>
                  <a:lstStyle/>
                  <a:p>
                    <a:fld id="{1B5238EA-AFF9-DF48-877A-F83756FEEF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EE3A-B946-8A8A-9C6E6B11F07D}"/>
                </c:ext>
              </c:extLst>
            </c:dLbl>
            <c:dLbl>
              <c:idx val="30"/>
              <c:tx>
                <c:rich>
                  <a:bodyPr/>
                  <a:lstStyle/>
                  <a:p>
                    <a:fld id="{723E9DE7-6779-F944-A1ED-FBAB4024BB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EE3A-B946-8A8A-9C6E6B11F07D}"/>
                </c:ext>
              </c:extLst>
            </c:dLbl>
            <c:dLbl>
              <c:idx val="31"/>
              <c:tx>
                <c:rich>
                  <a:bodyPr/>
                  <a:lstStyle/>
                  <a:p>
                    <a:fld id="{DC233EE2-99CA-EE44-8FC6-7EB6F181E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EE3A-B946-8A8A-9C6E6B11F07D}"/>
                </c:ext>
              </c:extLst>
            </c:dLbl>
            <c:dLbl>
              <c:idx val="32"/>
              <c:tx>
                <c:rich>
                  <a:bodyPr/>
                  <a:lstStyle/>
                  <a:p>
                    <a:fld id="{D62A3AEC-2ED1-7D44-AA1D-DE0D4B4E3A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EE3A-B946-8A8A-9C6E6B11F07D}"/>
                </c:ext>
              </c:extLst>
            </c:dLbl>
            <c:dLbl>
              <c:idx val="33"/>
              <c:tx>
                <c:rich>
                  <a:bodyPr/>
                  <a:lstStyle/>
                  <a:p>
                    <a:fld id="{A9571734-F630-A14F-AE63-31046A4E8D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EE3A-B946-8A8A-9C6E6B11F07D}"/>
                </c:ext>
              </c:extLst>
            </c:dLbl>
            <c:dLbl>
              <c:idx val="34"/>
              <c:tx>
                <c:rich>
                  <a:bodyPr/>
                  <a:lstStyle/>
                  <a:p>
                    <a:fld id="{89CEC946-05BC-5D44-BF26-616C5C5FA8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EE3A-B946-8A8A-9C6E6B11F07D}"/>
                </c:ext>
              </c:extLst>
            </c:dLbl>
            <c:dLbl>
              <c:idx val="35"/>
              <c:tx>
                <c:rich>
                  <a:bodyPr/>
                  <a:lstStyle/>
                  <a:p>
                    <a:fld id="{51D1ED7A-87E8-1641-8838-5718298CBB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EE3A-B946-8A8A-9C6E6B11F07D}"/>
                </c:ext>
              </c:extLst>
            </c:dLbl>
            <c:dLbl>
              <c:idx val="36"/>
              <c:tx>
                <c:rich>
                  <a:bodyPr/>
                  <a:lstStyle/>
                  <a:p>
                    <a:fld id="{D3275162-DF4B-E240-B412-CC75643218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EE3A-B946-8A8A-9C6E6B11F07D}"/>
                </c:ext>
              </c:extLst>
            </c:dLbl>
            <c:dLbl>
              <c:idx val="37"/>
              <c:tx>
                <c:rich>
                  <a:bodyPr/>
                  <a:lstStyle/>
                  <a:p>
                    <a:fld id="{5B2D3DB3-EC10-464D-8D91-3C9948A8B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EE3A-B946-8A8A-9C6E6B11F07D}"/>
                </c:ext>
              </c:extLst>
            </c:dLbl>
            <c:dLbl>
              <c:idx val="38"/>
              <c:tx>
                <c:rich>
                  <a:bodyPr/>
                  <a:lstStyle/>
                  <a:p>
                    <a:fld id="{7E8BCC9F-A6EF-6F49-AB6A-02698CAAC8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EE3A-B946-8A8A-9C6E6B11F07D}"/>
                </c:ext>
              </c:extLst>
            </c:dLbl>
            <c:dLbl>
              <c:idx val="39"/>
              <c:tx>
                <c:rich>
                  <a:bodyPr/>
                  <a:lstStyle/>
                  <a:p>
                    <a:fld id="{CC73B02E-1B3B-724C-A88D-8135B1D0A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EE3A-B946-8A8A-9C6E6B11F07D}"/>
                </c:ext>
              </c:extLst>
            </c:dLbl>
            <c:dLbl>
              <c:idx val="40"/>
              <c:tx>
                <c:rich>
                  <a:bodyPr/>
                  <a:lstStyle/>
                  <a:p>
                    <a:fld id="{A92B60AA-96E2-5B4A-B0DF-1A4748525C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EE3A-B946-8A8A-9C6E6B11F07D}"/>
                </c:ext>
              </c:extLst>
            </c:dLbl>
            <c:dLbl>
              <c:idx val="41"/>
              <c:tx>
                <c:rich>
                  <a:bodyPr/>
                  <a:lstStyle/>
                  <a:p>
                    <a:fld id="{B0C339E8-BB3F-704C-8920-DCE6389D87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EE3A-B946-8A8A-9C6E6B11F07D}"/>
                </c:ext>
              </c:extLst>
            </c:dLbl>
            <c:dLbl>
              <c:idx val="42"/>
              <c:tx>
                <c:rich>
                  <a:bodyPr/>
                  <a:lstStyle/>
                  <a:p>
                    <a:fld id="{89506473-C18D-9449-93BE-D6869B231B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EE3A-B946-8A8A-9C6E6B11F07D}"/>
                </c:ext>
              </c:extLst>
            </c:dLbl>
            <c:dLbl>
              <c:idx val="43"/>
              <c:tx>
                <c:rich>
                  <a:bodyPr/>
                  <a:lstStyle/>
                  <a:p>
                    <a:fld id="{27A40267-A1FE-B445-88AB-76FF67B77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EE3A-B946-8A8A-9C6E6B11F07D}"/>
                </c:ext>
              </c:extLst>
            </c:dLbl>
            <c:dLbl>
              <c:idx val="44"/>
              <c:tx>
                <c:rich>
                  <a:bodyPr/>
                  <a:lstStyle/>
                  <a:p>
                    <a:fld id="{6921C81C-FC0C-6240-8D02-7C96C98BA4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EE3A-B946-8A8A-9C6E6B11F07D}"/>
                </c:ext>
              </c:extLst>
            </c:dLbl>
            <c:dLbl>
              <c:idx val="45"/>
              <c:tx>
                <c:rich>
                  <a:bodyPr/>
                  <a:lstStyle/>
                  <a:p>
                    <a:fld id="{9F308C7D-84C2-FD49-944E-603299E4F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EE3A-B946-8A8A-9C6E6B11F07D}"/>
                </c:ext>
              </c:extLst>
            </c:dLbl>
            <c:dLbl>
              <c:idx val="46"/>
              <c:tx>
                <c:rich>
                  <a:bodyPr/>
                  <a:lstStyle/>
                  <a:p>
                    <a:fld id="{D4BEECF0-BFBD-B449-963C-C4FDB2A03B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EE3A-B946-8A8A-9C6E6B11F07D}"/>
                </c:ext>
              </c:extLst>
            </c:dLbl>
            <c:dLbl>
              <c:idx val="47"/>
              <c:tx>
                <c:rich>
                  <a:bodyPr/>
                  <a:lstStyle/>
                  <a:p>
                    <a:fld id="{C82D69BB-E085-6942-9BA8-7BE1925A65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EE3A-B946-8A8A-9C6E6B11F07D}"/>
                </c:ext>
              </c:extLst>
            </c:dLbl>
            <c:dLbl>
              <c:idx val="48"/>
              <c:tx>
                <c:rich>
                  <a:bodyPr/>
                  <a:lstStyle/>
                  <a:p>
                    <a:fld id="{5A963BAB-8FE1-D44B-A336-A021362DF3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EE3A-B946-8A8A-9C6E6B11F07D}"/>
                </c:ext>
              </c:extLst>
            </c:dLbl>
            <c:dLbl>
              <c:idx val="49"/>
              <c:tx>
                <c:rich>
                  <a:bodyPr/>
                  <a:lstStyle/>
                  <a:p>
                    <a:fld id="{22296CAA-A2C2-B141-BDC1-B63E431A9C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EE3A-B946-8A8A-9C6E6B11F07D}"/>
                </c:ext>
              </c:extLst>
            </c:dLbl>
            <c:dLbl>
              <c:idx val="50"/>
              <c:tx>
                <c:rich>
                  <a:bodyPr/>
                  <a:lstStyle/>
                  <a:p>
                    <a:fld id="{3D016F11-EBB3-C94C-8984-A54528B9EF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EE3A-B946-8A8A-9C6E6B11F07D}"/>
                </c:ext>
              </c:extLst>
            </c:dLbl>
            <c:dLbl>
              <c:idx val="51"/>
              <c:tx>
                <c:rich>
                  <a:bodyPr/>
                  <a:lstStyle/>
                  <a:p>
                    <a:fld id="{78E58F52-FFF9-F444-8F94-F5A53447F7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EE3A-B946-8A8A-9C6E6B11F07D}"/>
                </c:ext>
              </c:extLst>
            </c:dLbl>
            <c:dLbl>
              <c:idx val="52"/>
              <c:tx>
                <c:rich>
                  <a:bodyPr/>
                  <a:lstStyle/>
                  <a:p>
                    <a:fld id="{DD8ECD5E-8F23-1648-A759-9E21D7D0F4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EE3A-B946-8A8A-9C6E6B11F07D}"/>
                </c:ext>
              </c:extLst>
            </c:dLbl>
            <c:dLbl>
              <c:idx val="53"/>
              <c:tx>
                <c:rich>
                  <a:bodyPr/>
                  <a:lstStyle/>
                  <a:p>
                    <a:fld id="{CE217794-A3C6-374C-A25A-1CD0C7135D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EE3A-B946-8A8A-9C6E6B11F07D}"/>
                </c:ext>
              </c:extLst>
            </c:dLbl>
            <c:dLbl>
              <c:idx val="54"/>
              <c:tx>
                <c:rich>
                  <a:bodyPr/>
                  <a:lstStyle/>
                  <a:p>
                    <a:fld id="{D86161EA-E5FE-7340-A9FD-B25105055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EE3A-B946-8A8A-9C6E6B11F07D}"/>
                </c:ext>
              </c:extLst>
            </c:dLbl>
            <c:dLbl>
              <c:idx val="55"/>
              <c:tx>
                <c:rich>
                  <a:bodyPr/>
                  <a:lstStyle/>
                  <a:p>
                    <a:fld id="{D0DD679F-87C6-4040-8B31-E96B19EB49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EE3A-B946-8A8A-9C6E6B11F07D}"/>
                </c:ext>
              </c:extLst>
            </c:dLbl>
            <c:dLbl>
              <c:idx val="56"/>
              <c:tx>
                <c:rich>
                  <a:bodyPr/>
                  <a:lstStyle/>
                  <a:p>
                    <a:fld id="{1C94ED4A-E6F0-F340-9074-488E66A7E7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EE3A-B946-8A8A-9C6E6B11F07D}"/>
                </c:ext>
              </c:extLst>
            </c:dLbl>
            <c:dLbl>
              <c:idx val="57"/>
              <c:tx>
                <c:rich>
                  <a:bodyPr/>
                  <a:lstStyle/>
                  <a:p>
                    <a:fld id="{D1144719-3A2A-EA42-A413-B39A06D19E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EE3A-B946-8A8A-9C6E6B11F07D}"/>
                </c:ext>
              </c:extLst>
            </c:dLbl>
            <c:dLbl>
              <c:idx val="58"/>
              <c:tx>
                <c:rich>
                  <a:bodyPr/>
                  <a:lstStyle/>
                  <a:p>
                    <a:fld id="{77D2EB77-EFD2-DD47-B150-956A98DA7A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EE3A-B946-8A8A-9C6E6B11F07D}"/>
                </c:ext>
              </c:extLst>
            </c:dLbl>
            <c:dLbl>
              <c:idx val="59"/>
              <c:tx>
                <c:rich>
                  <a:bodyPr/>
                  <a:lstStyle/>
                  <a:p>
                    <a:fld id="{5DA39AE0-A399-9546-9F78-1F7C124462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EE3A-B946-8A8A-9C6E6B11F07D}"/>
                </c:ext>
              </c:extLst>
            </c:dLbl>
            <c:dLbl>
              <c:idx val="60"/>
              <c:tx>
                <c:rich>
                  <a:bodyPr/>
                  <a:lstStyle/>
                  <a:p>
                    <a:fld id="{1DA8386C-4720-A740-9E7A-41F3DFF254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EE3A-B946-8A8A-9C6E6B11F07D}"/>
                </c:ext>
              </c:extLst>
            </c:dLbl>
            <c:dLbl>
              <c:idx val="61"/>
              <c:tx>
                <c:rich>
                  <a:bodyPr/>
                  <a:lstStyle/>
                  <a:p>
                    <a:fld id="{E45E6FCC-F7D5-E64A-B74E-70DAC8C5C5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EE3A-B946-8A8A-9C6E6B11F07D}"/>
                </c:ext>
              </c:extLst>
            </c:dLbl>
            <c:dLbl>
              <c:idx val="62"/>
              <c:tx>
                <c:rich>
                  <a:bodyPr/>
                  <a:lstStyle/>
                  <a:p>
                    <a:fld id="{DA2EA8EE-1F94-C14D-A498-094AAE14D7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EE3A-B946-8A8A-9C6E6B11F07D}"/>
                </c:ext>
              </c:extLst>
            </c:dLbl>
            <c:dLbl>
              <c:idx val="63"/>
              <c:tx>
                <c:rich>
                  <a:bodyPr/>
                  <a:lstStyle/>
                  <a:p>
                    <a:fld id="{9EB1D153-A49F-9045-9734-A24E79D1E5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EE3A-B946-8A8A-9C6E6B11F07D}"/>
                </c:ext>
              </c:extLst>
            </c:dLbl>
            <c:dLbl>
              <c:idx val="64"/>
              <c:tx>
                <c:rich>
                  <a:bodyPr/>
                  <a:lstStyle/>
                  <a:p>
                    <a:fld id="{705ECA49-B39A-C843-A4E8-96DF61D1B4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EE3A-B946-8A8A-9C6E6B11F07D}"/>
                </c:ext>
              </c:extLst>
            </c:dLbl>
            <c:dLbl>
              <c:idx val="65"/>
              <c:tx>
                <c:rich>
                  <a:bodyPr/>
                  <a:lstStyle/>
                  <a:p>
                    <a:fld id="{1D2AC30B-9FE2-5247-B3FC-6F25642AD1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EE3A-B946-8A8A-9C6E6B11F07D}"/>
                </c:ext>
              </c:extLst>
            </c:dLbl>
            <c:dLbl>
              <c:idx val="66"/>
              <c:tx>
                <c:rich>
                  <a:bodyPr/>
                  <a:lstStyle/>
                  <a:p>
                    <a:fld id="{C52E1BF6-562A-FF42-9331-A3815FA57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EE3A-B946-8A8A-9C6E6B11F07D}"/>
                </c:ext>
              </c:extLst>
            </c:dLbl>
            <c:dLbl>
              <c:idx val="67"/>
              <c:tx>
                <c:rich>
                  <a:bodyPr/>
                  <a:lstStyle/>
                  <a:p>
                    <a:fld id="{BFDB3224-5328-3841-A7A7-9DAC6BAFA0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EE3A-B946-8A8A-9C6E6B11F07D}"/>
                </c:ext>
              </c:extLst>
            </c:dLbl>
            <c:dLbl>
              <c:idx val="68"/>
              <c:tx>
                <c:rich>
                  <a:bodyPr/>
                  <a:lstStyle/>
                  <a:p>
                    <a:fld id="{E7D9DF25-ED36-AC44-AD97-247857047D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EE3A-B946-8A8A-9C6E6B11F07D}"/>
                </c:ext>
              </c:extLst>
            </c:dLbl>
            <c:dLbl>
              <c:idx val="69"/>
              <c:tx>
                <c:rich>
                  <a:bodyPr/>
                  <a:lstStyle/>
                  <a:p>
                    <a:fld id="{B58E914B-E106-E243-9617-FB11E96594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EE3A-B946-8A8A-9C6E6B11F07D}"/>
                </c:ext>
              </c:extLst>
            </c:dLbl>
            <c:dLbl>
              <c:idx val="70"/>
              <c:tx>
                <c:rich>
                  <a:bodyPr/>
                  <a:lstStyle/>
                  <a:p>
                    <a:fld id="{EE6099B1-4A46-0E4E-8407-3CBD401E9E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EE3A-B946-8A8A-9C6E6B11F07D}"/>
                </c:ext>
              </c:extLst>
            </c:dLbl>
            <c:dLbl>
              <c:idx val="71"/>
              <c:tx>
                <c:rich>
                  <a:bodyPr/>
                  <a:lstStyle/>
                  <a:p>
                    <a:fld id="{9B9B8216-ECD5-D74F-BACB-320F865B51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EE3A-B946-8A8A-9C6E6B11F07D}"/>
                </c:ext>
              </c:extLst>
            </c:dLbl>
            <c:dLbl>
              <c:idx val="72"/>
              <c:tx>
                <c:rich>
                  <a:bodyPr/>
                  <a:lstStyle/>
                  <a:p>
                    <a:fld id="{AAA9118A-00FB-5945-8A5C-0ABA9ABF56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EE3A-B946-8A8A-9C6E6B11F07D}"/>
                </c:ext>
              </c:extLst>
            </c:dLbl>
            <c:dLbl>
              <c:idx val="73"/>
              <c:tx>
                <c:rich>
                  <a:bodyPr/>
                  <a:lstStyle/>
                  <a:p>
                    <a:fld id="{D71D94AC-CDFE-9A4B-ACD4-C4F355A5C7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EE3A-B946-8A8A-9C6E6B11F07D}"/>
                </c:ext>
              </c:extLst>
            </c:dLbl>
            <c:dLbl>
              <c:idx val="74"/>
              <c:tx>
                <c:rich>
                  <a:bodyPr/>
                  <a:lstStyle/>
                  <a:p>
                    <a:fld id="{AAB89806-8FA9-444A-A93A-E3C08B93DD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EE3A-B946-8A8A-9C6E6B11F07D}"/>
                </c:ext>
              </c:extLst>
            </c:dLbl>
            <c:dLbl>
              <c:idx val="75"/>
              <c:tx>
                <c:rich>
                  <a:bodyPr/>
                  <a:lstStyle/>
                  <a:p>
                    <a:fld id="{30FF5CAE-AD6D-5940-A7FE-EF2514606F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EE3A-B946-8A8A-9C6E6B11F07D}"/>
                </c:ext>
              </c:extLst>
            </c:dLbl>
            <c:dLbl>
              <c:idx val="76"/>
              <c:tx>
                <c:rich>
                  <a:bodyPr/>
                  <a:lstStyle/>
                  <a:p>
                    <a:fld id="{9E922495-0F07-FD46-A9DE-EE55B13BBD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EE3A-B946-8A8A-9C6E6B11F07D}"/>
                </c:ext>
              </c:extLst>
            </c:dLbl>
            <c:dLbl>
              <c:idx val="77"/>
              <c:tx>
                <c:rich>
                  <a:bodyPr/>
                  <a:lstStyle/>
                  <a:p>
                    <a:fld id="{33065507-E9F2-A14E-93B2-381286ED69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EE3A-B946-8A8A-9C6E6B11F07D}"/>
                </c:ext>
              </c:extLst>
            </c:dLbl>
            <c:dLbl>
              <c:idx val="78"/>
              <c:tx>
                <c:rich>
                  <a:bodyPr/>
                  <a:lstStyle/>
                  <a:p>
                    <a:fld id="{403417D3-5E73-5541-BF06-B1756C47F2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EE3A-B946-8A8A-9C6E6B11F07D}"/>
                </c:ext>
              </c:extLst>
            </c:dLbl>
            <c:dLbl>
              <c:idx val="79"/>
              <c:tx>
                <c:rich>
                  <a:bodyPr/>
                  <a:lstStyle/>
                  <a:p>
                    <a:fld id="{40C6798F-65B6-7444-88CF-92CEF03727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EE3A-B946-8A8A-9C6E6B11F07D}"/>
                </c:ext>
              </c:extLst>
            </c:dLbl>
            <c:dLbl>
              <c:idx val="80"/>
              <c:tx>
                <c:rich>
                  <a:bodyPr/>
                  <a:lstStyle/>
                  <a:p>
                    <a:fld id="{A0B7DADB-19A1-264C-B60D-0629CB2D0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EE3A-B946-8A8A-9C6E6B11F07D}"/>
                </c:ext>
              </c:extLst>
            </c:dLbl>
            <c:dLbl>
              <c:idx val="81"/>
              <c:tx>
                <c:rich>
                  <a:bodyPr/>
                  <a:lstStyle/>
                  <a:p>
                    <a:fld id="{830FA3AB-4E9C-8C47-A82D-2B25F03666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EE3A-B946-8A8A-9C6E6B11F07D}"/>
                </c:ext>
              </c:extLst>
            </c:dLbl>
            <c:dLbl>
              <c:idx val="82"/>
              <c:tx>
                <c:rich>
                  <a:bodyPr/>
                  <a:lstStyle/>
                  <a:p>
                    <a:fld id="{14700244-C002-AA4A-8010-341F4BB4E7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EE3A-B946-8A8A-9C6E6B11F07D}"/>
                </c:ext>
              </c:extLst>
            </c:dLbl>
            <c:dLbl>
              <c:idx val="83"/>
              <c:tx>
                <c:rich>
                  <a:bodyPr/>
                  <a:lstStyle/>
                  <a:p>
                    <a:fld id="{D2F02D49-A441-7F42-8BFE-DB3326DFC4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EE3A-B946-8A8A-9C6E6B11F07D}"/>
                </c:ext>
              </c:extLst>
            </c:dLbl>
            <c:dLbl>
              <c:idx val="84"/>
              <c:tx>
                <c:rich>
                  <a:bodyPr/>
                  <a:lstStyle/>
                  <a:p>
                    <a:fld id="{218F1846-F6B4-6D40-B66E-BE5C1626BF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EE3A-B946-8A8A-9C6E6B11F07D}"/>
                </c:ext>
              </c:extLst>
            </c:dLbl>
            <c:dLbl>
              <c:idx val="85"/>
              <c:tx>
                <c:rich>
                  <a:bodyPr/>
                  <a:lstStyle/>
                  <a:p>
                    <a:fld id="{AC299F7E-03DA-614E-8C1C-46D7C896C9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EE3A-B946-8A8A-9C6E6B11F07D}"/>
                </c:ext>
              </c:extLst>
            </c:dLbl>
            <c:dLbl>
              <c:idx val="86"/>
              <c:tx>
                <c:rich>
                  <a:bodyPr/>
                  <a:lstStyle/>
                  <a:p>
                    <a:fld id="{99DCCDAF-86D9-6041-92AE-7F934EE3CA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EE3A-B946-8A8A-9C6E6B11F07D}"/>
                </c:ext>
              </c:extLst>
            </c:dLbl>
            <c:dLbl>
              <c:idx val="87"/>
              <c:tx>
                <c:rich>
                  <a:bodyPr/>
                  <a:lstStyle/>
                  <a:p>
                    <a:fld id="{E51432A9-0B59-E54E-9CA4-2E383D269C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EE3A-B946-8A8A-9C6E6B11F07D}"/>
                </c:ext>
              </c:extLst>
            </c:dLbl>
            <c:dLbl>
              <c:idx val="88"/>
              <c:tx>
                <c:rich>
                  <a:bodyPr/>
                  <a:lstStyle/>
                  <a:p>
                    <a:fld id="{7B3953C9-4CDF-0141-B725-D32C3B1BFE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EE3A-B946-8A8A-9C6E6B11F07D}"/>
                </c:ext>
              </c:extLst>
            </c:dLbl>
            <c:dLbl>
              <c:idx val="89"/>
              <c:tx>
                <c:rich>
                  <a:bodyPr/>
                  <a:lstStyle/>
                  <a:p>
                    <a:fld id="{588D1354-AE15-364F-BFD3-AC083A18A3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EE3A-B946-8A8A-9C6E6B11F07D}"/>
                </c:ext>
              </c:extLst>
            </c:dLbl>
            <c:dLbl>
              <c:idx val="90"/>
              <c:tx>
                <c:rich>
                  <a:bodyPr/>
                  <a:lstStyle/>
                  <a:p>
                    <a:fld id="{4D7487A6-0E72-CA44-8A36-24C302796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EE3A-B946-8A8A-9C6E6B11F07D}"/>
                </c:ext>
              </c:extLst>
            </c:dLbl>
            <c:dLbl>
              <c:idx val="91"/>
              <c:tx>
                <c:rich>
                  <a:bodyPr/>
                  <a:lstStyle/>
                  <a:p>
                    <a:fld id="{05E1FA09-BF71-5749-BEB7-8330D47223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EE3A-B946-8A8A-9C6E6B11F07D}"/>
                </c:ext>
              </c:extLst>
            </c:dLbl>
            <c:dLbl>
              <c:idx val="92"/>
              <c:tx>
                <c:rich>
                  <a:bodyPr/>
                  <a:lstStyle/>
                  <a:p>
                    <a:fld id="{F6427714-E5A7-A844-B629-39D487AC6B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EE3A-B946-8A8A-9C6E6B11F07D}"/>
                </c:ext>
              </c:extLst>
            </c:dLbl>
            <c:dLbl>
              <c:idx val="93"/>
              <c:tx>
                <c:rich>
                  <a:bodyPr/>
                  <a:lstStyle/>
                  <a:p>
                    <a:fld id="{2241F365-F7FD-DD40-ACAB-9E337B113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EE3A-B946-8A8A-9C6E6B11F07D}"/>
                </c:ext>
              </c:extLst>
            </c:dLbl>
            <c:dLbl>
              <c:idx val="94"/>
              <c:tx>
                <c:rich>
                  <a:bodyPr/>
                  <a:lstStyle/>
                  <a:p>
                    <a:fld id="{1ACDD79C-051B-7E4E-8A9F-173B5531C9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EE3A-B946-8A8A-9C6E6B11F07D}"/>
                </c:ext>
              </c:extLst>
            </c:dLbl>
            <c:dLbl>
              <c:idx val="95"/>
              <c:tx>
                <c:rich>
                  <a:bodyPr/>
                  <a:lstStyle/>
                  <a:p>
                    <a:fld id="{709DFBEF-70A8-1049-B622-65DD3F9FFF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EE3A-B946-8A8A-9C6E6B11F07D}"/>
                </c:ext>
              </c:extLst>
            </c:dLbl>
            <c:dLbl>
              <c:idx val="96"/>
              <c:tx>
                <c:rich>
                  <a:bodyPr/>
                  <a:lstStyle/>
                  <a:p>
                    <a:fld id="{FA62F55E-8288-1B42-B97F-CF319B7BD4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EE3A-B946-8A8A-9C6E6B11F07D}"/>
                </c:ext>
              </c:extLst>
            </c:dLbl>
            <c:dLbl>
              <c:idx val="97"/>
              <c:tx>
                <c:rich>
                  <a:bodyPr/>
                  <a:lstStyle/>
                  <a:p>
                    <a:fld id="{5F1B40E9-77B7-2C4C-B6AE-E19A143C1C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EE3A-B946-8A8A-9C6E6B11F07D}"/>
                </c:ext>
              </c:extLst>
            </c:dLbl>
            <c:dLbl>
              <c:idx val="98"/>
              <c:tx>
                <c:rich>
                  <a:bodyPr/>
                  <a:lstStyle/>
                  <a:p>
                    <a:fld id="{DC4B9C0F-892E-264C-AE76-91FFBBB5B7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EE3A-B946-8A8A-9C6E6B11F07D}"/>
                </c:ext>
              </c:extLst>
            </c:dLbl>
            <c:dLbl>
              <c:idx val="99"/>
              <c:tx>
                <c:rich>
                  <a:bodyPr/>
                  <a:lstStyle/>
                  <a:p>
                    <a:fld id="{3D7D42FE-D47B-4E42-8B91-F1B3ED3112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EE3A-B946-8A8A-9C6E6B11F07D}"/>
                </c:ext>
              </c:extLst>
            </c:dLbl>
            <c:dLbl>
              <c:idx val="100"/>
              <c:tx>
                <c:rich>
                  <a:bodyPr/>
                  <a:lstStyle/>
                  <a:p>
                    <a:fld id="{BB96F89D-80DD-2A42-B27D-E87F647BB5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EE3A-B946-8A8A-9C6E6B11F07D}"/>
                </c:ext>
              </c:extLst>
            </c:dLbl>
            <c:dLbl>
              <c:idx val="101"/>
              <c:tx>
                <c:rich>
                  <a:bodyPr/>
                  <a:lstStyle/>
                  <a:p>
                    <a:fld id="{868E6DB7-0F2B-9948-B746-30B3F19BD6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EE3A-B946-8A8A-9C6E6B11F07D}"/>
                </c:ext>
              </c:extLst>
            </c:dLbl>
            <c:dLbl>
              <c:idx val="102"/>
              <c:tx>
                <c:rich>
                  <a:bodyPr/>
                  <a:lstStyle/>
                  <a:p>
                    <a:fld id="{94D03CED-E440-0F4B-AEEC-CF4060B0DC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EE3A-B946-8A8A-9C6E6B11F07D}"/>
                </c:ext>
              </c:extLst>
            </c:dLbl>
            <c:dLbl>
              <c:idx val="103"/>
              <c:tx>
                <c:rich>
                  <a:bodyPr/>
                  <a:lstStyle/>
                  <a:p>
                    <a:fld id="{7CF2ACF1-E6D9-9742-A973-4386C3BE06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EE3A-B946-8A8A-9C6E6B11F07D}"/>
                </c:ext>
              </c:extLst>
            </c:dLbl>
            <c:dLbl>
              <c:idx val="104"/>
              <c:tx>
                <c:rich>
                  <a:bodyPr/>
                  <a:lstStyle/>
                  <a:p>
                    <a:fld id="{CCCF55C4-95AE-AE4F-9FD1-823698397A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EE3A-B946-8A8A-9C6E6B11F07D}"/>
                </c:ext>
              </c:extLst>
            </c:dLbl>
            <c:dLbl>
              <c:idx val="105"/>
              <c:tx>
                <c:rich>
                  <a:bodyPr/>
                  <a:lstStyle/>
                  <a:p>
                    <a:fld id="{5AEF315C-84B1-5649-B070-693962E535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EE3A-B946-8A8A-9C6E6B11F07D}"/>
                </c:ext>
              </c:extLst>
            </c:dLbl>
            <c:dLbl>
              <c:idx val="106"/>
              <c:tx>
                <c:rich>
                  <a:bodyPr/>
                  <a:lstStyle/>
                  <a:p>
                    <a:fld id="{3248560A-7B14-2F4B-B8FF-9A1139A6C8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EE3A-B946-8A8A-9C6E6B11F07D}"/>
                </c:ext>
              </c:extLst>
            </c:dLbl>
            <c:dLbl>
              <c:idx val="107"/>
              <c:tx>
                <c:rich>
                  <a:bodyPr/>
                  <a:lstStyle/>
                  <a:p>
                    <a:fld id="{C3799F86-8260-0A4E-B1CD-C4054A664B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EE3A-B946-8A8A-9C6E6B11F07D}"/>
                </c:ext>
              </c:extLst>
            </c:dLbl>
            <c:dLbl>
              <c:idx val="108"/>
              <c:tx>
                <c:rich>
                  <a:bodyPr/>
                  <a:lstStyle/>
                  <a:p>
                    <a:fld id="{1059D8A9-457D-224F-BBC7-DB67ACD11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EE3A-B946-8A8A-9C6E6B11F07D}"/>
                </c:ext>
              </c:extLst>
            </c:dLbl>
            <c:dLbl>
              <c:idx val="109"/>
              <c:tx>
                <c:rich>
                  <a:bodyPr/>
                  <a:lstStyle/>
                  <a:p>
                    <a:fld id="{E649D356-2FB8-5A49-84F7-A8FA56F0E0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EE3A-B946-8A8A-9C6E6B11F07D}"/>
                </c:ext>
              </c:extLst>
            </c:dLbl>
            <c:dLbl>
              <c:idx val="110"/>
              <c:tx>
                <c:rich>
                  <a:bodyPr/>
                  <a:lstStyle/>
                  <a:p>
                    <a:fld id="{3D0B43D6-7475-1A4D-BBE9-4E77731BC2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EE3A-B946-8A8A-9C6E6B11F07D}"/>
                </c:ext>
              </c:extLst>
            </c:dLbl>
            <c:dLbl>
              <c:idx val="111"/>
              <c:tx>
                <c:rich>
                  <a:bodyPr/>
                  <a:lstStyle/>
                  <a:p>
                    <a:fld id="{AFC2DEC5-493E-E44C-8A3E-83686A6A6F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EE3A-B946-8A8A-9C6E6B11F07D}"/>
                </c:ext>
              </c:extLst>
            </c:dLbl>
            <c:dLbl>
              <c:idx val="112"/>
              <c:tx>
                <c:rich>
                  <a:bodyPr/>
                  <a:lstStyle/>
                  <a:p>
                    <a:fld id="{A4CF61A7-8685-C24E-BDA0-2813D23437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EE3A-B946-8A8A-9C6E6B11F07D}"/>
                </c:ext>
              </c:extLst>
            </c:dLbl>
            <c:dLbl>
              <c:idx val="113"/>
              <c:tx>
                <c:rich>
                  <a:bodyPr/>
                  <a:lstStyle/>
                  <a:p>
                    <a:fld id="{9DB82FF6-BF2C-4C42-8FAE-65CE10B8F9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EE3A-B946-8A8A-9C6E6B11F07D}"/>
                </c:ext>
              </c:extLst>
            </c:dLbl>
            <c:dLbl>
              <c:idx val="114"/>
              <c:tx>
                <c:rich>
                  <a:bodyPr/>
                  <a:lstStyle/>
                  <a:p>
                    <a:fld id="{B77CE0E4-C829-9F4A-B09B-17BB5A35EA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EE3A-B946-8A8A-9C6E6B11F07D}"/>
                </c:ext>
              </c:extLst>
            </c:dLbl>
            <c:dLbl>
              <c:idx val="115"/>
              <c:tx>
                <c:rich>
                  <a:bodyPr/>
                  <a:lstStyle/>
                  <a:p>
                    <a:fld id="{F39144FB-239A-1C4B-99C2-6C7376D212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EE3A-B946-8A8A-9C6E6B11F07D}"/>
                </c:ext>
              </c:extLst>
            </c:dLbl>
            <c:dLbl>
              <c:idx val="116"/>
              <c:tx>
                <c:rich>
                  <a:bodyPr/>
                  <a:lstStyle/>
                  <a:p>
                    <a:fld id="{AD2A8E5D-4B47-CA4C-8CF4-45B492394F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EE3A-B946-8A8A-9C6E6B11F07D}"/>
                </c:ext>
              </c:extLst>
            </c:dLbl>
            <c:dLbl>
              <c:idx val="117"/>
              <c:tx>
                <c:rich>
                  <a:bodyPr/>
                  <a:lstStyle/>
                  <a:p>
                    <a:fld id="{C11BF44F-C4A7-9944-8832-439FC2531E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EE3A-B946-8A8A-9C6E6B11F07D}"/>
                </c:ext>
              </c:extLst>
            </c:dLbl>
            <c:dLbl>
              <c:idx val="118"/>
              <c:tx>
                <c:rich>
                  <a:bodyPr/>
                  <a:lstStyle/>
                  <a:p>
                    <a:fld id="{3D83E4D6-3BAB-4F4F-89C6-845D388DBE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EE3A-B946-8A8A-9C6E6B11F07D}"/>
                </c:ext>
              </c:extLst>
            </c:dLbl>
            <c:dLbl>
              <c:idx val="119"/>
              <c:tx>
                <c:rich>
                  <a:bodyPr/>
                  <a:lstStyle/>
                  <a:p>
                    <a:fld id="{E193D9FF-671A-F144-B5C0-35173A09CC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EE3A-B946-8A8A-9C6E6B11F07D}"/>
                </c:ext>
              </c:extLst>
            </c:dLbl>
            <c:dLbl>
              <c:idx val="120"/>
              <c:tx>
                <c:rich>
                  <a:bodyPr/>
                  <a:lstStyle/>
                  <a:p>
                    <a:fld id="{936B468A-4AA3-0843-B9BA-F9A2719502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EE3A-B946-8A8A-9C6E6B11F07D}"/>
                </c:ext>
              </c:extLst>
            </c:dLbl>
            <c:dLbl>
              <c:idx val="121"/>
              <c:tx>
                <c:rich>
                  <a:bodyPr/>
                  <a:lstStyle/>
                  <a:p>
                    <a:fld id="{800E0BA7-B8D8-6A46-9B04-FB5DBB04EC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EE3A-B946-8A8A-9C6E6B11F07D}"/>
                </c:ext>
              </c:extLst>
            </c:dLbl>
            <c:dLbl>
              <c:idx val="122"/>
              <c:tx>
                <c:rich>
                  <a:bodyPr/>
                  <a:lstStyle/>
                  <a:p>
                    <a:fld id="{17FE515E-52D5-2849-BED1-94920B6336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EE3A-B946-8A8A-9C6E6B11F07D}"/>
                </c:ext>
              </c:extLst>
            </c:dLbl>
            <c:dLbl>
              <c:idx val="123"/>
              <c:tx>
                <c:rich>
                  <a:bodyPr/>
                  <a:lstStyle/>
                  <a:p>
                    <a:fld id="{4576354F-9087-F14B-A6DB-E1D2CECF2B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EE3A-B946-8A8A-9C6E6B11F07D}"/>
                </c:ext>
              </c:extLst>
            </c:dLbl>
            <c:dLbl>
              <c:idx val="124"/>
              <c:tx>
                <c:rich>
                  <a:bodyPr/>
                  <a:lstStyle/>
                  <a:p>
                    <a:fld id="{D386E70D-03D7-BF47-888E-FE2CFF5452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EE3A-B946-8A8A-9C6E6B11F07D}"/>
                </c:ext>
              </c:extLst>
            </c:dLbl>
            <c:dLbl>
              <c:idx val="125"/>
              <c:tx>
                <c:rich>
                  <a:bodyPr/>
                  <a:lstStyle/>
                  <a:p>
                    <a:fld id="{655ED3C3-4BB4-6D4D-AFAA-2642B65E5B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EE3A-B946-8A8A-9C6E6B11F07D}"/>
                </c:ext>
              </c:extLst>
            </c:dLbl>
            <c:dLbl>
              <c:idx val="126"/>
              <c:tx>
                <c:rich>
                  <a:bodyPr/>
                  <a:lstStyle/>
                  <a:p>
                    <a:fld id="{E774BB1A-62E0-A94F-A6D5-CE28777357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EE3A-B946-8A8A-9C6E6B11F07D}"/>
                </c:ext>
              </c:extLst>
            </c:dLbl>
            <c:dLbl>
              <c:idx val="127"/>
              <c:tx>
                <c:rich>
                  <a:bodyPr/>
                  <a:lstStyle/>
                  <a:p>
                    <a:fld id="{4F8E787E-807D-CF49-B6A6-F863930F8A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EE3A-B946-8A8A-9C6E6B11F07D}"/>
                </c:ext>
              </c:extLst>
            </c:dLbl>
            <c:dLbl>
              <c:idx val="128"/>
              <c:tx>
                <c:rich>
                  <a:bodyPr/>
                  <a:lstStyle/>
                  <a:p>
                    <a:fld id="{10C88E1F-BBAF-0A4B-A2DB-DA1C692320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EE3A-B946-8A8A-9C6E6B11F07D}"/>
                </c:ext>
              </c:extLst>
            </c:dLbl>
            <c:dLbl>
              <c:idx val="129"/>
              <c:tx>
                <c:rich>
                  <a:bodyPr/>
                  <a:lstStyle/>
                  <a:p>
                    <a:fld id="{23354B70-B220-A447-BBE4-FD7F0BA9D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EE3A-B946-8A8A-9C6E6B11F07D}"/>
                </c:ext>
              </c:extLst>
            </c:dLbl>
            <c:dLbl>
              <c:idx val="130"/>
              <c:tx>
                <c:rich>
                  <a:bodyPr/>
                  <a:lstStyle/>
                  <a:p>
                    <a:fld id="{EB40B4A7-0C6D-8349-BC10-60D03ADC6D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EE3A-B946-8A8A-9C6E6B11F07D}"/>
                </c:ext>
              </c:extLst>
            </c:dLbl>
            <c:dLbl>
              <c:idx val="131"/>
              <c:tx>
                <c:rich>
                  <a:bodyPr/>
                  <a:lstStyle/>
                  <a:p>
                    <a:fld id="{0ED46FF6-D273-EF40-8BDE-786DC46F86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EE3A-B946-8A8A-9C6E6B11F07D}"/>
                </c:ext>
              </c:extLst>
            </c:dLbl>
            <c:dLbl>
              <c:idx val="132"/>
              <c:tx>
                <c:rich>
                  <a:bodyPr/>
                  <a:lstStyle/>
                  <a:p>
                    <a:fld id="{D47526B8-7A39-C94E-B21A-840AC6B30A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EE3A-B946-8A8A-9C6E6B11F07D}"/>
                </c:ext>
              </c:extLst>
            </c:dLbl>
            <c:dLbl>
              <c:idx val="133"/>
              <c:tx>
                <c:rich>
                  <a:bodyPr/>
                  <a:lstStyle/>
                  <a:p>
                    <a:fld id="{91628CCA-B013-734F-97E7-6B0120A270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EE3A-B946-8A8A-9C6E6B11F07D}"/>
                </c:ext>
              </c:extLst>
            </c:dLbl>
            <c:dLbl>
              <c:idx val="134"/>
              <c:tx>
                <c:rich>
                  <a:bodyPr/>
                  <a:lstStyle/>
                  <a:p>
                    <a:fld id="{C659774D-F1EF-7348-A598-21157D60D4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EE3A-B946-8A8A-9C6E6B11F07D}"/>
                </c:ext>
              </c:extLst>
            </c:dLbl>
            <c:dLbl>
              <c:idx val="135"/>
              <c:tx>
                <c:rich>
                  <a:bodyPr/>
                  <a:lstStyle/>
                  <a:p>
                    <a:fld id="{91B9CE69-9A0A-5C4E-99DB-6B2EE9D489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EE3A-B946-8A8A-9C6E6B11F07D}"/>
                </c:ext>
              </c:extLst>
            </c:dLbl>
            <c:dLbl>
              <c:idx val="136"/>
              <c:tx>
                <c:rich>
                  <a:bodyPr/>
                  <a:lstStyle/>
                  <a:p>
                    <a:fld id="{DE271D94-8BA4-C24C-B0A8-A2CCFDB028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EE3A-B946-8A8A-9C6E6B11F07D}"/>
                </c:ext>
              </c:extLst>
            </c:dLbl>
            <c:dLbl>
              <c:idx val="137"/>
              <c:tx>
                <c:rich>
                  <a:bodyPr/>
                  <a:lstStyle/>
                  <a:p>
                    <a:fld id="{D020E744-8104-514E-AADE-A8434DFA74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EE3A-B946-8A8A-9C6E6B11F07D}"/>
                </c:ext>
              </c:extLst>
            </c:dLbl>
            <c:dLbl>
              <c:idx val="138"/>
              <c:tx>
                <c:rich>
                  <a:bodyPr/>
                  <a:lstStyle/>
                  <a:p>
                    <a:fld id="{3CAD5E92-2A99-BD4D-9297-0B21CB0450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EE3A-B946-8A8A-9C6E6B11F07D}"/>
                </c:ext>
              </c:extLst>
            </c:dLbl>
            <c:dLbl>
              <c:idx val="139"/>
              <c:tx>
                <c:rich>
                  <a:bodyPr/>
                  <a:lstStyle/>
                  <a:p>
                    <a:fld id="{0690FE68-D962-3548-996D-C7191AB9F6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EE3A-B946-8A8A-9C6E6B11F07D}"/>
                </c:ext>
              </c:extLst>
            </c:dLbl>
            <c:dLbl>
              <c:idx val="140"/>
              <c:tx>
                <c:rich>
                  <a:bodyPr/>
                  <a:lstStyle/>
                  <a:p>
                    <a:fld id="{8E8353E6-698F-584D-B7B2-12D5AB644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EE3A-B946-8A8A-9C6E6B11F07D}"/>
                </c:ext>
              </c:extLst>
            </c:dLbl>
            <c:dLbl>
              <c:idx val="141"/>
              <c:tx>
                <c:rich>
                  <a:bodyPr/>
                  <a:lstStyle/>
                  <a:p>
                    <a:fld id="{7C74026F-E9FC-3B4D-82CF-C986C5DCF3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EE3A-B946-8A8A-9C6E6B11F07D}"/>
                </c:ext>
              </c:extLst>
            </c:dLbl>
            <c:dLbl>
              <c:idx val="142"/>
              <c:tx>
                <c:rich>
                  <a:bodyPr/>
                  <a:lstStyle/>
                  <a:p>
                    <a:fld id="{EAB612FD-A06C-2B40-AA80-DC70D68DEB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EE3A-B946-8A8A-9C6E6B11F07D}"/>
                </c:ext>
              </c:extLst>
            </c:dLbl>
            <c:dLbl>
              <c:idx val="143"/>
              <c:tx>
                <c:rich>
                  <a:bodyPr/>
                  <a:lstStyle/>
                  <a:p>
                    <a:fld id="{253DDD72-EBD3-DD4B-9B5E-5E22B6B108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EE3A-B946-8A8A-9C6E6B11F07D}"/>
                </c:ext>
              </c:extLst>
            </c:dLbl>
            <c:dLbl>
              <c:idx val="144"/>
              <c:tx>
                <c:rich>
                  <a:bodyPr/>
                  <a:lstStyle/>
                  <a:p>
                    <a:fld id="{ACE23FBC-8290-AF4D-A464-43286FAED7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EE3A-B946-8A8A-9C6E6B11F07D}"/>
                </c:ext>
              </c:extLst>
            </c:dLbl>
            <c:dLbl>
              <c:idx val="145"/>
              <c:tx>
                <c:rich>
                  <a:bodyPr/>
                  <a:lstStyle/>
                  <a:p>
                    <a:fld id="{FA178F92-6A5D-754E-B4D0-F908F4E4F9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EE3A-B946-8A8A-9C6E6B11F07D}"/>
                </c:ext>
              </c:extLst>
            </c:dLbl>
            <c:dLbl>
              <c:idx val="146"/>
              <c:tx>
                <c:rich>
                  <a:bodyPr/>
                  <a:lstStyle/>
                  <a:p>
                    <a:fld id="{6B73BBA5-00C1-ED4E-AE06-20805117D4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EE3A-B946-8A8A-9C6E6B11F07D}"/>
                </c:ext>
              </c:extLst>
            </c:dLbl>
            <c:dLbl>
              <c:idx val="147"/>
              <c:tx>
                <c:rich>
                  <a:bodyPr/>
                  <a:lstStyle/>
                  <a:p>
                    <a:fld id="{F451F796-9236-A04C-9262-30AA9113DC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EE3A-B946-8A8A-9C6E6B11F07D}"/>
                </c:ext>
              </c:extLst>
            </c:dLbl>
            <c:dLbl>
              <c:idx val="148"/>
              <c:tx>
                <c:rich>
                  <a:bodyPr/>
                  <a:lstStyle/>
                  <a:p>
                    <a:fld id="{BD000A2D-4161-4843-9913-55A216CD43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EE3A-B946-8A8A-9C6E6B11F07D}"/>
                </c:ext>
              </c:extLst>
            </c:dLbl>
            <c:dLbl>
              <c:idx val="149"/>
              <c:tx>
                <c:rich>
                  <a:bodyPr/>
                  <a:lstStyle/>
                  <a:p>
                    <a:fld id="{00A085A2-A90B-D94E-A028-9981B9F524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EE3A-B946-8A8A-9C6E6B11F07D}"/>
                </c:ext>
              </c:extLst>
            </c:dLbl>
            <c:dLbl>
              <c:idx val="150"/>
              <c:tx>
                <c:rich>
                  <a:bodyPr/>
                  <a:lstStyle/>
                  <a:p>
                    <a:fld id="{9755A33C-244A-3947-8143-6CC1D7786A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EE3A-B946-8A8A-9C6E6B11F07D}"/>
                </c:ext>
              </c:extLst>
            </c:dLbl>
            <c:dLbl>
              <c:idx val="151"/>
              <c:tx>
                <c:rich>
                  <a:bodyPr/>
                  <a:lstStyle/>
                  <a:p>
                    <a:fld id="{E20FB065-B4F6-F844-89C0-DD23461E5A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EE3A-B946-8A8A-9C6E6B11F07D}"/>
                </c:ext>
              </c:extLst>
            </c:dLbl>
            <c:dLbl>
              <c:idx val="152"/>
              <c:tx>
                <c:rich>
                  <a:bodyPr/>
                  <a:lstStyle/>
                  <a:p>
                    <a:fld id="{F789FBD8-2BE3-C249-B615-2244ACD934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EE3A-B946-8A8A-9C6E6B11F07D}"/>
                </c:ext>
              </c:extLst>
            </c:dLbl>
            <c:dLbl>
              <c:idx val="153"/>
              <c:tx>
                <c:rich>
                  <a:bodyPr/>
                  <a:lstStyle/>
                  <a:p>
                    <a:fld id="{FA1DF685-6C4F-E345-BD2D-1B85CBDE73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EE3A-B946-8A8A-9C6E6B11F07D}"/>
                </c:ext>
              </c:extLst>
            </c:dLbl>
            <c:dLbl>
              <c:idx val="154"/>
              <c:tx>
                <c:rich>
                  <a:bodyPr/>
                  <a:lstStyle/>
                  <a:p>
                    <a:fld id="{D9C4E7AD-AE0B-B04A-84CC-42BF224EC1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EE3A-B946-8A8A-9C6E6B11F07D}"/>
                </c:ext>
              </c:extLst>
            </c:dLbl>
            <c:dLbl>
              <c:idx val="155"/>
              <c:tx>
                <c:rich>
                  <a:bodyPr/>
                  <a:lstStyle/>
                  <a:p>
                    <a:fld id="{DCFD9BE1-4F63-EA43-A32A-CD5138D3E8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EE3A-B946-8A8A-9C6E6B11F07D}"/>
                </c:ext>
              </c:extLst>
            </c:dLbl>
            <c:dLbl>
              <c:idx val="156"/>
              <c:tx>
                <c:rich>
                  <a:bodyPr/>
                  <a:lstStyle/>
                  <a:p>
                    <a:fld id="{B42BA1DB-905F-F54E-A717-4C8088C326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EE3A-B946-8A8A-9C6E6B11F07D}"/>
                </c:ext>
              </c:extLst>
            </c:dLbl>
            <c:dLbl>
              <c:idx val="157"/>
              <c:tx>
                <c:rich>
                  <a:bodyPr/>
                  <a:lstStyle/>
                  <a:p>
                    <a:fld id="{A27289BF-9087-C540-AF7A-F8A4A466E2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EE3A-B946-8A8A-9C6E6B11F07D}"/>
                </c:ext>
              </c:extLst>
            </c:dLbl>
            <c:dLbl>
              <c:idx val="158"/>
              <c:tx>
                <c:rich>
                  <a:bodyPr/>
                  <a:lstStyle/>
                  <a:p>
                    <a:fld id="{841CECD9-023B-5242-AB75-D7276F2F12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EE3A-B946-8A8A-9C6E6B11F07D}"/>
                </c:ext>
              </c:extLst>
            </c:dLbl>
            <c:dLbl>
              <c:idx val="159"/>
              <c:tx>
                <c:rich>
                  <a:bodyPr/>
                  <a:lstStyle/>
                  <a:p>
                    <a:fld id="{25E5255F-CA52-F642-925A-CB1DF76C04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EE3A-B946-8A8A-9C6E6B11F07D}"/>
                </c:ext>
              </c:extLst>
            </c:dLbl>
            <c:dLbl>
              <c:idx val="160"/>
              <c:tx>
                <c:rich>
                  <a:bodyPr/>
                  <a:lstStyle/>
                  <a:p>
                    <a:fld id="{C6B452BC-708F-6743-A832-2DD60AD8E4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EE3A-B946-8A8A-9C6E6B11F07D}"/>
                </c:ext>
              </c:extLst>
            </c:dLbl>
            <c:dLbl>
              <c:idx val="161"/>
              <c:tx>
                <c:rich>
                  <a:bodyPr/>
                  <a:lstStyle/>
                  <a:p>
                    <a:fld id="{4CAC33BB-4218-0F4E-924C-4B55F3B6C8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EE3A-B946-8A8A-9C6E6B11F07D}"/>
                </c:ext>
              </c:extLst>
            </c:dLbl>
            <c:dLbl>
              <c:idx val="162"/>
              <c:tx>
                <c:rich>
                  <a:bodyPr/>
                  <a:lstStyle/>
                  <a:p>
                    <a:fld id="{3849898B-DCB3-844B-B4FC-C4D23D6CDC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EE3A-B946-8A8A-9C6E6B11F07D}"/>
                </c:ext>
              </c:extLst>
            </c:dLbl>
            <c:dLbl>
              <c:idx val="163"/>
              <c:tx>
                <c:rich>
                  <a:bodyPr/>
                  <a:lstStyle/>
                  <a:p>
                    <a:fld id="{F39F70C3-A077-5D44-BD1D-1B3CE1E7B1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EE3A-B946-8A8A-9C6E6B11F07D}"/>
                </c:ext>
              </c:extLst>
            </c:dLbl>
            <c:dLbl>
              <c:idx val="164"/>
              <c:tx>
                <c:rich>
                  <a:bodyPr/>
                  <a:lstStyle/>
                  <a:p>
                    <a:fld id="{39FFA757-258C-3C48-8C78-532FD2E99A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EE3A-B946-8A8A-9C6E6B11F07D}"/>
                </c:ext>
              </c:extLst>
            </c:dLbl>
            <c:dLbl>
              <c:idx val="165"/>
              <c:tx>
                <c:rich>
                  <a:bodyPr/>
                  <a:lstStyle/>
                  <a:p>
                    <a:fld id="{D96ABC6C-E9E2-C842-B189-A051F2D801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EE3A-B946-8A8A-9C6E6B11F07D}"/>
                </c:ext>
              </c:extLst>
            </c:dLbl>
            <c:dLbl>
              <c:idx val="166"/>
              <c:tx>
                <c:rich>
                  <a:bodyPr/>
                  <a:lstStyle/>
                  <a:p>
                    <a:fld id="{9AC541AA-E3AB-EA4D-95E5-18FE7961DE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EE3A-B946-8A8A-9C6E6B11F07D}"/>
                </c:ext>
              </c:extLst>
            </c:dLbl>
            <c:dLbl>
              <c:idx val="167"/>
              <c:tx>
                <c:rich>
                  <a:bodyPr/>
                  <a:lstStyle/>
                  <a:p>
                    <a:fld id="{C36672F3-5BBD-B14D-AD02-7CEF90848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EE3A-B946-8A8A-9C6E6B11F07D}"/>
                </c:ext>
              </c:extLst>
            </c:dLbl>
            <c:dLbl>
              <c:idx val="168"/>
              <c:tx>
                <c:rich>
                  <a:bodyPr/>
                  <a:lstStyle/>
                  <a:p>
                    <a:fld id="{C9129897-8D9D-9344-A310-12B384DCC5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EE3A-B946-8A8A-9C6E6B11F07D}"/>
                </c:ext>
              </c:extLst>
            </c:dLbl>
            <c:dLbl>
              <c:idx val="169"/>
              <c:tx>
                <c:rich>
                  <a:bodyPr/>
                  <a:lstStyle/>
                  <a:p>
                    <a:fld id="{A3F7EDEB-F0F3-B74A-B404-92B16AA4AC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EE3A-B946-8A8A-9C6E6B11F07D}"/>
                </c:ext>
              </c:extLst>
            </c:dLbl>
            <c:dLbl>
              <c:idx val="170"/>
              <c:tx>
                <c:rich>
                  <a:bodyPr/>
                  <a:lstStyle/>
                  <a:p>
                    <a:fld id="{C96AEB22-286B-9246-8A61-0A94C8B76E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EE3A-B946-8A8A-9C6E6B11F07D}"/>
                </c:ext>
              </c:extLst>
            </c:dLbl>
            <c:dLbl>
              <c:idx val="171"/>
              <c:tx>
                <c:rich>
                  <a:bodyPr/>
                  <a:lstStyle/>
                  <a:p>
                    <a:fld id="{19B352F4-A6C3-764C-8392-449EE562DC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EE3A-B946-8A8A-9C6E6B11F07D}"/>
                </c:ext>
              </c:extLst>
            </c:dLbl>
            <c:dLbl>
              <c:idx val="172"/>
              <c:tx>
                <c:rich>
                  <a:bodyPr/>
                  <a:lstStyle/>
                  <a:p>
                    <a:fld id="{B16E1E18-1275-8148-88D0-7BFC878547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EE3A-B946-8A8A-9C6E6B11F07D}"/>
                </c:ext>
              </c:extLst>
            </c:dLbl>
            <c:dLbl>
              <c:idx val="173"/>
              <c:tx>
                <c:rich>
                  <a:bodyPr/>
                  <a:lstStyle/>
                  <a:p>
                    <a:fld id="{FBDBCA7C-592A-3946-A030-F824A46710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EE3A-B946-8A8A-9C6E6B11F07D}"/>
                </c:ext>
              </c:extLst>
            </c:dLbl>
            <c:dLbl>
              <c:idx val="174"/>
              <c:tx>
                <c:rich>
                  <a:bodyPr/>
                  <a:lstStyle/>
                  <a:p>
                    <a:fld id="{A7063E7E-FD3F-4040-87BE-57FF255A6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EE3A-B946-8A8A-9C6E6B11F07D}"/>
                </c:ext>
              </c:extLst>
            </c:dLbl>
            <c:dLbl>
              <c:idx val="175"/>
              <c:tx>
                <c:rich>
                  <a:bodyPr/>
                  <a:lstStyle/>
                  <a:p>
                    <a:fld id="{CDCF1E4A-C6E6-084B-8511-260ACBDB41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EE3A-B946-8A8A-9C6E6B11F07D}"/>
                </c:ext>
              </c:extLst>
            </c:dLbl>
            <c:dLbl>
              <c:idx val="176"/>
              <c:tx>
                <c:rich>
                  <a:bodyPr/>
                  <a:lstStyle/>
                  <a:p>
                    <a:fld id="{3E1073D3-CFB8-194A-BB66-ECAA5622C4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EE3A-B946-8A8A-9C6E6B11F07D}"/>
                </c:ext>
              </c:extLst>
            </c:dLbl>
            <c:dLbl>
              <c:idx val="177"/>
              <c:tx>
                <c:rich>
                  <a:bodyPr/>
                  <a:lstStyle/>
                  <a:p>
                    <a:fld id="{5CDA7043-F112-0E42-BEDF-1298C3082D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EE3A-B946-8A8A-9C6E6B11F07D}"/>
                </c:ext>
              </c:extLst>
            </c:dLbl>
            <c:dLbl>
              <c:idx val="178"/>
              <c:tx>
                <c:rich>
                  <a:bodyPr/>
                  <a:lstStyle/>
                  <a:p>
                    <a:fld id="{ED9FA7F3-7043-9344-90EC-BF6B00C6CE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EE3A-B946-8A8A-9C6E6B11F07D}"/>
                </c:ext>
              </c:extLst>
            </c:dLbl>
            <c:dLbl>
              <c:idx val="179"/>
              <c:tx>
                <c:rich>
                  <a:bodyPr/>
                  <a:lstStyle/>
                  <a:p>
                    <a:fld id="{0385AB13-BEF4-4440-BE8F-F52A0FC3AF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EE3A-B946-8A8A-9C6E6B11F07D}"/>
                </c:ext>
              </c:extLst>
            </c:dLbl>
            <c:dLbl>
              <c:idx val="180"/>
              <c:tx>
                <c:rich>
                  <a:bodyPr/>
                  <a:lstStyle/>
                  <a:p>
                    <a:fld id="{DDDDBD4B-70E7-D342-AB26-2038F52B1E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EE3A-B946-8A8A-9C6E6B11F07D}"/>
                </c:ext>
              </c:extLst>
            </c:dLbl>
            <c:dLbl>
              <c:idx val="181"/>
              <c:tx>
                <c:rich>
                  <a:bodyPr/>
                  <a:lstStyle/>
                  <a:p>
                    <a:fld id="{1F5E47B9-5CC0-6845-9AF6-9F6E755225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EE3A-B946-8A8A-9C6E6B11F07D}"/>
                </c:ext>
              </c:extLst>
            </c:dLbl>
            <c:dLbl>
              <c:idx val="182"/>
              <c:tx>
                <c:rich>
                  <a:bodyPr/>
                  <a:lstStyle/>
                  <a:p>
                    <a:fld id="{94A7344F-ABC6-F642-8294-8740D79821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EE3A-B946-8A8A-9C6E6B11F07D}"/>
                </c:ext>
              </c:extLst>
            </c:dLbl>
            <c:dLbl>
              <c:idx val="183"/>
              <c:tx>
                <c:rich>
                  <a:bodyPr/>
                  <a:lstStyle/>
                  <a:p>
                    <a:fld id="{7C65E39A-2B06-3540-BF2A-74C532EF7C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EE3A-B946-8A8A-9C6E6B11F07D}"/>
                </c:ext>
              </c:extLst>
            </c:dLbl>
            <c:dLbl>
              <c:idx val="184"/>
              <c:tx>
                <c:rich>
                  <a:bodyPr/>
                  <a:lstStyle/>
                  <a:p>
                    <a:fld id="{5E87C72A-4C60-3F4A-8642-C8D003C1BA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EE3A-B946-8A8A-9C6E6B11F07D}"/>
                </c:ext>
              </c:extLst>
            </c:dLbl>
            <c:dLbl>
              <c:idx val="185"/>
              <c:tx>
                <c:rich>
                  <a:bodyPr/>
                  <a:lstStyle/>
                  <a:p>
                    <a:fld id="{FE311CC6-6C69-D04D-9418-654BC833F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EE3A-B946-8A8A-9C6E6B11F07D}"/>
                </c:ext>
              </c:extLst>
            </c:dLbl>
            <c:dLbl>
              <c:idx val="186"/>
              <c:tx>
                <c:rich>
                  <a:bodyPr/>
                  <a:lstStyle/>
                  <a:p>
                    <a:fld id="{EC1818B9-ABE0-CD45-9901-AD69F23C12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EE3A-B946-8A8A-9C6E6B11F07D}"/>
                </c:ext>
              </c:extLst>
            </c:dLbl>
            <c:dLbl>
              <c:idx val="187"/>
              <c:tx>
                <c:rich>
                  <a:bodyPr/>
                  <a:lstStyle/>
                  <a:p>
                    <a:fld id="{7B58486F-081C-5843-8CCA-3222A18378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EE3A-B946-8A8A-9C6E6B11F07D}"/>
                </c:ext>
              </c:extLst>
            </c:dLbl>
            <c:dLbl>
              <c:idx val="188"/>
              <c:tx>
                <c:rich>
                  <a:bodyPr/>
                  <a:lstStyle/>
                  <a:p>
                    <a:fld id="{0362CFC5-EFAD-1041-AF3E-19FD320F50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EE3A-B946-8A8A-9C6E6B11F07D}"/>
                </c:ext>
              </c:extLst>
            </c:dLbl>
            <c:dLbl>
              <c:idx val="189"/>
              <c:tx>
                <c:rich>
                  <a:bodyPr/>
                  <a:lstStyle/>
                  <a:p>
                    <a:fld id="{63ADB6C2-42D3-DE43-B53A-17CAF0B935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EE3A-B946-8A8A-9C6E6B11F07D}"/>
                </c:ext>
              </c:extLst>
            </c:dLbl>
            <c:dLbl>
              <c:idx val="190"/>
              <c:tx>
                <c:rich>
                  <a:bodyPr/>
                  <a:lstStyle/>
                  <a:p>
                    <a:fld id="{5F16EA31-D845-434C-8BBA-C6479CC8F2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EE3A-B946-8A8A-9C6E6B11F07D}"/>
                </c:ext>
              </c:extLst>
            </c:dLbl>
            <c:dLbl>
              <c:idx val="191"/>
              <c:tx>
                <c:rich>
                  <a:bodyPr/>
                  <a:lstStyle/>
                  <a:p>
                    <a:fld id="{87BE5C33-E151-A544-865A-2ECCACA671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EE3A-B946-8A8A-9C6E6B11F07D}"/>
                </c:ext>
              </c:extLst>
            </c:dLbl>
            <c:dLbl>
              <c:idx val="192"/>
              <c:tx>
                <c:rich>
                  <a:bodyPr/>
                  <a:lstStyle/>
                  <a:p>
                    <a:fld id="{2F7AE520-3F07-4041-869F-2DA772C764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EE3A-B946-8A8A-9C6E6B11F07D}"/>
                </c:ext>
              </c:extLst>
            </c:dLbl>
            <c:dLbl>
              <c:idx val="193"/>
              <c:tx>
                <c:rich>
                  <a:bodyPr/>
                  <a:lstStyle/>
                  <a:p>
                    <a:fld id="{9A145A74-C4F3-8E48-AEA9-A413657B18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EE3A-B946-8A8A-9C6E6B11F07D}"/>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'#_Snowville'!$AB$6:$AB$199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'#_Snowville'!$AC$6:$AC$199</c15:f>
                <c15:dlblRangeCache>
                  <c:ptCount val="194"/>
                </c15:dlblRangeCache>
              </c15:datalabelsRange>
            </c:ext>
            <c:ext xmlns:c16="http://schemas.microsoft.com/office/drawing/2014/chart" uri="{C3380CC4-5D6E-409C-BE32-E72D297353CC}">
              <c16:uniqueId val="{0000010E-EE3A-B946-8A8A-9C6E6B11F07D}"/>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EE3A-B946-8A8A-9C6E6B11F07D}"/>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'#_Snowville'!$F$92</c:f>
              <c:numCache>
                <c:formatCode>General</c:formatCode>
                <c:ptCount val="1"/>
                <c:pt idx="0">
                  <c:v>0</c:v>
                </c:pt>
              </c:numCache>
            </c:numRef>
          </c:xVal>
          <c:yVal>
            <c:numRef>
              <c:f>'#_Snowville'!$G$92</c:f>
              <c:numCache>
                <c:formatCode>General</c:formatCode>
                <c:ptCount val="1"/>
                <c:pt idx="0">
                  <c:v>#N/A</c:v>
                </c:pt>
              </c:numCache>
            </c:numRef>
          </c:yVal>
          <c:smooth val="0"/>
          <c:extLst>
            <c:ext xmlns:c15="http://schemas.microsoft.com/office/drawing/2012/chart" uri="{02D57815-91ED-43cb-92C2-25804820EDAC}">
              <c15:datalabelsRange>
                <c15:f>'#_Snowville'!$J$92</c15:f>
                <c15:dlblRangeCache>
                  <c:ptCount val="1"/>
                  <c:pt idx="0">
                    <c:v>HYPE!</c:v>
                  </c:pt>
                </c15:dlblRangeCache>
              </c15:datalabelsRange>
            </c:ext>
            <c:ext xmlns:c16="http://schemas.microsoft.com/office/drawing/2014/chart" uri="{C3380CC4-5D6E-409C-BE32-E72D297353CC}">
              <c16:uniqueId val="{00000110-EE3A-B946-8A8A-9C6E6B11F07D}"/>
            </c:ext>
          </c:extLst>
        </c:ser>
        <c:ser>
          <c:idx val="17"/>
          <c:order val="19"/>
          <c:tx>
            <c:strRef>
              <c:f>'#_Snowville'!$J$76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2D70C1BF-0B3A-404F-AE67-330C0DB88E8D}"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EE3A-B946-8A8A-9C6E6B11F07D}"/>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'#_Snowville'!$K$77</c:f>
              <c:numCache>
                <c:formatCode>General</c:formatCode>
                <c:ptCount val="1"/>
                <c:pt idx="0">
                  <c:v>0</c:v>
                </c:pt>
              </c:numCache>
            </c:numRef>
          </c:xVal>
          <c:yVal>
            <c:numRef>
              <c:f>'#_Snowville'!$L$77</c:f>
              <c:numCache>
                <c:formatCode>General</c:formatCode>
                <c:ptCount val="1"/>
                <c:pt idx="0">
                  <c:v>0.09</c:v>
                </c:pt>
              </c:numCache>
            </c:numRef>
          </c:yVal>
          <c:smooth val="0"/>
          <c:extLst>
            <c:ext xmlns:c15="http://schemas.microsoft.com/office/drawing/2012/chart" uri="{02D57815-91ED-43cb-92C2-25804820EDAC}">
              <c15:datalabelsRange>
                <c15:f>'#_Snowville'!$M$77</c15:f>
                <c15:dlblRangeCache>
                  <c:ptCount val="1"/>
                  <c:pt idx="0">
                    <c:v>μAdvertised (μ0)</c:v>
                  </c:pt>
                </c15:dlblRangeCache>
              </c15:datalabelsRange>
            </c:ext>
            <c:ext xmlns:c16="http://schemas.microsoft.com/office/drawing/2014/chart" uri="{C3380CC4-5D6E-409C-BE32-E72D297353CC}">
              <c16:uniqueId val="{00000112-EE3A-B946-8A8A-9C6E6B11F07D}"/>
            </c:ext>
          </c:extLst>
        </c:ser>
        <c:ser>
          <c:idx val="20"/>
          <c:order val="20"/>
          <c:tx>
            <c:strRef>
              <c:f>'#_Snowville'!$K$114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EE3A-B946-8A8A-9C6E6B11F07D}"/>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EE3A-B946-8A8A-9C6E6B11F07D}"/>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'#_Snowville'!$M$121:$M$122</c:f>
              <c:numCache>
                <c:formatCode>0.00</c:formatCode>
                <c:ptCount val="2"/>
                <c:pt idx="0">
                  <c:v>0</c:v>
                </c:pt>
                <c:pt idx="1">
                  <c:v>0</c:v>
                </c:pt>
              </c:numCache>
            </c:numRef>
          </c:xVal>
          <c:yVal>
            <c:numRef>
              <c:f>'#_Snowville'!$N$121:$N$122</c:f>
              <c:numCache>
                <c:formatCode>General</c:formatCode>
                <c:ptCount val="2"/>
                <c:pt idx="0">
                  <c:v>#N/A</c:v>
                </c:pt>
                <c:pt idx="1">
                  <c:v>#N/A</c:v>
                </c:pt>
              </c:numCache>
            </c:numRef>
          </c:yVal>
          <c:smooth val="0"/>
          <c:extLst>
            <c:ext xmlns:c15="http://schemas.microsoft.com/office/drawing/2012/chart" uri="{02D57815-91ED-43cb-92C2-25804820EDAC}">
              <c15:datalabelsRange>
                <c15:f>'#_Snowville'!$O$121:$O$122</c15:f>
                <c15:dlblRangeCache>
                  <c:ptCount val="2"/>
                </c15:dlblRangeCache>
              </c15:datalabelsRange>
            </c:ext>
            <c:ext xmlns:c16="http://schemas.microsoft.com/office/drawing/2014/chart" uri="{C3380CC4-5D6E-409C-BE32-E72D297353CC}">
              <c16:uniqueId val="{00000115-EE3A-B946-8A8A-9C6E6B11F07D}"/>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BatteriesPT!$H$77</c:f>
          <c:strCache>
            <c:ptCount val="1"/>
            <c:pt idx="0">
              <c:v>0</c:v>
            </c:pt>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129FB792-A248-744B-B961-DF0A5355BECC}"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CFC8-2040-B597-90CF1155F293}"/>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BatteriesPT!$F$83</c:f>
              <c:numCache>
                <c:formatCode>General</c:formatCode>
                <c:ptCount val="1"/>
                <c:pt idx="0">
                  <c:v>0</c:v>
                </c:pt>
              </c:numCache>
            </c:numRef>
          </c:xVal>
          <c:yVal>
            <c:numRef>
              <c:f>BatteriesPT!$G$83</c:f>
              <c:numCache>
                <c:formatCode>General</c:formatCode>
                <c:ptCount val="1"/>
                <c:pt idx="0">
                  <c:v>0</c:v>
                </c:pt>
              </c:numCache>
            </c:numRef>
          </c:yVal>
          <c:smooth val="0"/>
          <c:extLst>
            <c:ext xmlns:c15="http://schemas.microsoft.com/office/drawing/2012/chart" uri="{02D57815-91ED-43cb-92C2-25804820EDAC}">
              <c15:datalabelsRange>
                <c15:f>BatteriesPT!$H$83</c15:f>
                <c15:dlblRangeCache>
                  <c:ptCount val="1"/>
                  <c:pt idx="0">
                    <c:v>0</c:v>
                  </c:pt>
                </c15:dlblRangeCache>
              </c15:datalabelsRange>
            </c:ext>
            <c:ext xmlns:c16="http://schemas.microsoft.com/office/drawing/2014/chart" uri="{C3380CC4-5D6E-409C-BE32-E72D297353CC}">
              <c16:uniqueId val="{00000001-CFC8-2040-B597-90CF1155F293}"/>
            </c:ext>
          </c:extLst>
        </c:ser>
        <c:ser>
          <c:idx val="14"/>
          <c:order val="1"/>
          <c:tx>
            <c:v>equationRIGHT</c:v>
          </c:tx>
          <c:marker>
            <c:symbol val="none"/>
          </c:marker>
          <c:dLbls>
            <c:dLbl>
              <c:idx val="0"/>
              <c:tx>
                <c:rich>
                  <a:bodyPr/>
                  <a:lstStyle/>
                  <a:p>
                    <a:fld id="{85AD5EC8-3C0E-5E4A-B3D7-C464B339F6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FC8-2040-B597-90CF1155F293}"/>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BatteriesPT!$J$83</c:f>
              <c:numCache>
                <c:formatCode>General</c:formatCode>
                <c:ptCount val="1"/>
                <c:pt idx="0">
                  <c:v>0</c:v>
                </c:pt>
              </c:numCache>
            </c:numRef>
          </c:xVal>
          <c:yVal>
            <c:numRef>
              <c:f>BatteriesPT!$K$83</c:f>
              <c:numCache>
                <c:formatCode>General</c:formatCode>
                <c:ptCount val="1"/>
                <c:pt idx="0">
                  <c:v>0</c:v>
                </c:pt>
              </c:numCache>
            </c:numRef>
          </c:yVal>
          <c:smooth val="0"/>
          <c:extLst>
            <c:ext xmlns:c15="http://schemas.microsoft.com/office/drawing/2012/chart" uri="{02D57815-91ED-43cb-92C2-25804820EDAC}">
              <c15:datalabelsRange>
                <c15:f>BatteriesPT!$L$83</c15:f>
                <c15:dlblRangeCache>
                  <c:ptCount val="1"/>
                  <c:pt idx="0">
                    <c:v>0</c:v>
                  </c:pt>
                </c15:dlblRangeCache>
              </c15:datalabelsRange>
            </c:ext>
            <c:ext xmlns:c16="http://schemas.microsoft.com/office/drawing/2014/chart" uri="{C3380CC4-5D6E-409C-BE32-E72D297353CC}">
              <c16:uniqueId val="{00000003-CFC8-2040-B597-90CF1155F293}"/>
            </c:ext>
          </c:extLst>
        </c:ser>
        <c:ser>
          <c:idx val="0"/>
          <c:order val="2"/>
          <c:tx>
            <c:strRef>
              <c:f>BatteriesPT!$U$51</c:f>
              <c:strCache>
                <c:ptCount val="1"/>
                <c:pt idx="0">
                  <c:v>0</c:v>
                </c:pt>
              </c:strCache>
            </c:strRef>
          </c:tx>
          <c:spPr>
            <a:ln w="19050" cap="rnd">
              <a:solidFill>
                <a:srgbClr val="00B0F0"/>
              </a:solidFill>
              <a:round/>
            </a:ln>
            <a:effectLst/>
          </c:spPr>
          <c:marker>
            <c:symbol val="none"/>
          </c:marker>
          <c:xVal>
            <c:numRef>
              <c:f>BatteriesPT!$T$52:$T$196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BatteriesPT!$U$52:$U$196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4-CFC8-2040-B597-90CF1155F293}"/>
            </c:ext>
          </c:extLst>
        </c:ser>
        <c:ser>
          <c:idx val="1"/>
          <c:order val="3"/>
          <c:tx>
            <c:strRef>
              <c:f>BatteriesPT!$V$51</c:f>
              <c:strCache>
                <c:ptCount val="1"/>
                <c:pt idx="0">
                  <c:v>0</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BatteriesPT!$T$52:$T$196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BatteriesPT!$V$52:$V$196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CFC8-2040-B597-90CF1155F293}"/>
            </c:ext>
          </c:extLst>
        </c:ser>
        <c:ser>
          <c:idx val="19"/>
          <c:order val="4"/>
          <c:tx>
            <c:strRef>
              <c:f>BatteriesPT!$W$51</c:f>
              <c:strCache>
                <c:ptCount val="1"/>
                <c:pt idx="0">
                  <c:v>0</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BatteriesPT!$T$52:$T$196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BatteriesPT!$W$52:$W$196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6-CFC8-2040-B597-90CF1155F293}"/>
            </c:ext>
          </c:extLst>
        </c:ser>
        <c:ser>
          <c:idx val="2"/>
          <c:order val="5"/>
          <c:tx>
            <c:strRef>
              <c:f>BatteriesPT!$X$51</c:f>
              <c:strCache>
                <c:ptCount val="1"/>
                <c:pt idx="0">
                  <c:v>0</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BatteriesPT!$T$52:$T$196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BatteriesPT!$X$52:$X$196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CFC8-2040-B597-90CF1155F293}"/>
            </c:ext>
          </c:extLst>
        </c:ser>
        <c:ser>
          <c:idx val="3"/>
          <c:order val="6"/>
          <c:tx>
            <c:strRef>
              <c:f>BatteriesPT!$I$115</c:f>
              <c:strCache>
                <c:ptCount val="1"/>
                <c:pt idx="0">
                  <c:v>0</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BatteriesPT!$F$117:$F$123</c:f>
              <c:numCache>
                <c:formatCode>General</c:formatCode>
                <c:ptCount val="7"/>
                <c:pt idx="0">
                  <c:v>0</c:v>
                </c:pt>
                <c:pt idx="1">
                  <c:v>0</c:v>
                </c:pt>
                <c:pt idx="2">
                  <c:v>0</c:v>
                </c:pt>
                <c:pt idx="3">
                  <c:v>0</c:v>
                </c:pt>
                <c:pt idx="4">
                  <c:v>0</c:v>
                </c:pt>
                <c:pt idx="5">
                  <c:v>0</c:v>
                </c:pt>
                <c:pt idx="6">
                  <c:v>0</c:v>
                </c:pt>
              </c:numCache>
            </c:numRef>
          </c:xVal>
          <c:yVal>
            <c:numRef>
              <c:f>BatteriesPT!$I$117:$I$123</c:f>
              <c:numCache>
                <c:formatCode>0.000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CFC8-2040-B597-90CF1155F293}"/>
            </c:ext>
          </c:extLst>
        </c:ser>
        <c:ser>
          <c:idx val="10"/>
          <c:order val="7"/>
          <c:tx>
            <c:strRef>
              <c:f>BatteriesPT!$F$115</c:f>
              <c:strCache>
                <c:ptCount val="1"/>
                <c:pt idx="0">
                  <c:v>0</c:v>
                </c:pt>
              </c:strCache>
            </c:strRef>
          </c:tx>
          <c:spPr>
            <a:ln w="12700" cap="rnd">
              <a:noFill/>
              <a:round/>
            </a:ln>
            <a:effectLst/>
          </c:spPr>
          <c:marker>
            <c:symbol val="none"/>
          </c:marker>
          <c:dLbls>
            <c:dLbl>
              <c:idx val="0"/>
              <c:tx>
                <c:rich>
                  <a:bodyPr/>
                  <a:lstStyle/>
                  <a:p>
                    <a:fld id="{D1C48168-82D7-B945-AE54-94A7A6B0474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C8-2040-B597-90CF1155F293}"/>
                </c:ext>
              </c:extLst>
            </c:dLbl>
            <c:dLbl>
              <c:idx val="1"/>
              <c:tx>
                <c:rich>
                  <a:bodyPr/>
                  <a:lstStyle/>
                  <a:p>
                    <a:fld id="{760B7CDD-8995-8F49-9838-58B572FF6E1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C8-2040-B597-90CF1155F293}"/>
                </c:ext>
              </c:extLst>
            </c:dLbl>
            <c:dLbl>
              <c:idx val="2"/>
              <c:tx>
                <c:rich>
                  <a:bodyPr/>
                  <a:lstStyle/>
                  <a:p>
                    <a:fld id="{33184A08-BF4C-3047-A8AB-011F02A98D5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C8-2040-B597-90CF1155F293}"/>
                </c:ext>
              </c:extLst>
            </c:dLbl>
            <c:dLbl>
              <c:idx val="3"/>
              <c:tx>
                <c:rich>
                  <a:bodyPr/>
                  <a:lstStyle/>
                  <a:p>
                    <a:fld id="{5BF58DAF-9FC1-984B-A4C9-93BD6FEFC8B2}"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C8-2040-B597-90CF1155F293}"/>
                </c:ext>
              </c:extLst>
            </c:dLbl>
            <c:dLbl>
              <c:idx val="4"/>
              <c:tx>
                <c:rich>
                  <a:bodyPr/>
                  <a:lstStyle/>
                  <a:p>
                    <a:fld id="{113A77D2-E02B-5E41-B1E8-55508560E745}"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C8-2040-B597-90CF1155F293}"/>
                </c:ext>
              </c:extLst>
            </c:dLbl>
            <c:dLbl>
              <c:idx val="5"/>
              <c:tx>
                <c:rich>
                  <a:bodyPr/>
                  <a:lstStyle/>
                  <a:p>
                    <a:fld id="{510FE634-60D9-0842-B0B3-78481F15994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C8-2040-B597-90CF1155F293}"/>
                </c:ext>
              </c:extLst>
            </c:dLbl>
            <c:dLbl>
              <c:idx val="6"/>
              <c:tx>
                <c:rich>
                  <a:bodyPr/>
                  <a:lstStyle/>
                  <a:p>
                    <a:fld id="{2C5F312F-775A-5540-9B1D-717B4C2AC26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C8-2040-B597-90CF1155F29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BatteriesPT!$F$117:$F$123</c:f>
              <c:numCache>
                <c:formatCode>General</c:formatCode>
                <c:ptCount val="7"/>
                <c:pt idx="0">
                  <c:v>0</c:v>
                </c:pt>
                <c:pt idx="1">
                  <c:v>0</c:v>
                </c:pt>
                <c:pt idx="2">
                  <c:v>0</c:v>
                </c:pt>
                <c:pt idx="3">
                  <c:v>0</c:v>
                </c:pt>
                <c:pt idx="4">
                  <c:v>0</c:v>
                </c:pt>
                <c:pt idx="5">
                  <c:v>0</c:v>
                </c:pt>
                <c:pt idx="6">
                  <c:v>0</c:v>
                </c:pt>
              </c:numCache>
            </c:numRef>
          </c:xVal>
          <c:yVal>
            <c:numRef>
              <c:f>BatteriesPT!$G$117:$G$123</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BatteriesPT!$H$117:$H$123</c15:f>
                <c15:dlblRangeCache>
                  <c:ptCount val="7"/>
                  <c:pt idx="0">
                    <c:v>0</c:v>
                  </c:pt>
                  <c:pt idx="1">
                    <c:v>0</c:v>
                  </c:pt>
                  <c:pt idx="2">
                    <c:v>0</c:v>
                  </c:pt>
                  <c:pt idx="3">
                    <c:v>0</c:v>
                  </c:pt>
                  <c:pt idx="4">
                    <c:v>0</c:v>
                  </c:pt>
                  <c:pt idx="5">
                    <c:v>0</c:v>
                  </c:pt>
                  <c:pt idx="6">
                    <c:v>0</c:v>
                  </c:pt>
                </c15:dlblRangeCache>
              </c15:datalabelsRange>
            </c:ext>
            <c:ext xmlns:c16="http://schemas.microsoft.com/office/drawing/2014/chart" uri="{C3380CC4-5D6E-409C-BE32-E72D297353CC}">
              <c16:uniqueId val="{00000010-CFC8-2040-B597-90CF1155F293}"/>
            </c:ext>
          </c:extLst>
        </c:ser>
        <c:ser>
          <c:idx val="9"/>
          <c:order val="8"/>
          <c:tx>
            <c:strRef>
              <c:f>BatteriesPT!$H$126</c:f>
              <c:strCache>
                <c:ptCount val="1"/>
                <c:pt idx="0">
                  <c:v>0</c:v>
                </c:pt>
              </c:strCache>
            </c:strRef>
          </c:tx>
          <c:spPr>
            <a:ln>
              <a:noFill/>
            </a:ln>
          </c:spPr>
          <c:marker>
            <c:symbol val="none"/>
          </c:marker>
          <c:dLbls>
            <c:dLbl>
              <c:idx val="0"/>
              <c:tx>
                <c:rich>
                  <a:bodyPr/>
                  <a:lstStyle/>
                  <a:p>
                    <a:fld id="{AC4B01EA-86DD-B146-A5D2-4985C49399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C8-2040-B597-90CF1155F293}"/>
                </c:ext>
              </c:extLst>
            </c:dLbl>
            <c:dLbl>
              <c:idx val="1"/>
              <c:tx>
                <c:rich>
                  <a:bodyPr/>
                  <a:lstStyle/>
                  <a:p>
                    <a:fld id="{BCB4E125-C501-4A4A-885E-DDC3D8F5B4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C8-2040-B597-90CF1155F293}"/>
                </c:ext>
              </c:extLst>
            </c:dLbl>
            <c:dLbl>
              <c:idx val="2"/>
              <c:tx>
                <c:rich>
                  <a:bodyPr/>
                  <a:lstStyle/>
                  <a:p>
                    <a:fld id="{6FCA3D06-F4D1-464A-AFCE-A0CFCBE1AE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C8-2040-B597-90CF1155F293}"/>
                </c:ext>
              </c:extLst>
            </c:dLbl>
            <c:dLbl>
              <c:idx val="3"/>
              <c:tx>
                <c:rich>
                  <a:bodyPr/>
                  <a:lstStyle/>
                  <a:p>
                    <a:fld id="{1979CD64-A483-254F-9D35-D520D0186D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C8-2040-B597-90CF1155F293}"/>
                </c:ext>
              </c:extLst>
            </c:dLbl>
            <c:dLbl>
              <c:idx val="4"/>
              <c:tx>
                <c:rich>
                  <a:bodyPr/>
                  <a:lstStyle/>
                  <a:p>
                    <a:fld id="{EE2C40BD-4685-B440-939D-CCA2910A9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C8-2040-B597-90CF1155F293}"/>
                </c:ext>
              </c:extLst>
            </c:dLbl>
            <c:dLbl>
              <c:idx val="5"/>
              <c:tx>
                <c:rich>
                  <a:bodyPr/>
                  <a:lstStyle/>
                  <a:p>
                    <a:fld id="{E6CA78B5-412F-774F-9E2C-35B893BA15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C8-2040-B597-90CF1155F293}"/>
                </c:ext>
              </c:extLst>
            </c:dLbl>
            <c:dLbl>
              <c:idx val="6"/>
              <c:tx>
                <c:rich>
                  <a:bodyPr/>
                  <a:lstStyle/>
                  <a:p>
                    <a:fld id="{E744C7B4-E9CE-304F-9DF5-7278CE49F0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C8-2040-B597-90CF1155F293}"/>
                </c:ext>
              </c:extLst>
            </c:dLbl>
            <c:dLbl>
              <c:idx val="7"/>
              <c:tx>
                <c:rich>
                  <a:bodyPr/>
                  <a:lstStyle/>
                  <a:p>
                    <a:fld id="{B075EBE4-2272-924C-A232-E5053BEEF8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C8-2040-B597-90CF1155F293}"/>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BatteriesPT!$F$127:$F$134</c:f>
              <c:numCache>
                <c:formatCode>General</c:formatCode>
                <c:ptCount val="8"/>
                <c:pt idx="0">
                  <c:v>0</c:v>
                </c:pt>
                <c:pt idx="1">
                  <c:v>0</c:v>
                </c:pt>
                <c:pt idx="2">
                  <c:v>0</c:v>
                </c:pt>
                <c:pt idx="3">
                  <c:v>0</c:v>
                </c:pt>
                <c:pt idx="4">
                  <c:v>0</c:v>
                </c:pt>
                <c:pt idx="5">
                  <c:v>0</c:v>
                </c:pt>
                <c:pt idx="6">
                  <c:v>0</c:v>
                </c:pt>
                <c:pt idx="7">
                  <c:v>0</c:v>
                </c:pt>
              </c:numCache>
            </c:numRef>
          </c:xVal>
          <c:yVal>
            <c:numRef>
              <c:f>BatteriesPT!$G$127:$G$134</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BatteriesPT!$H$127:$H$134</c15:f>
                <c15:dlblRangeCache>
                  <c:ptCount val="8"/>
                  <c:pt idx="0">
                    <c:v>0.0%</c:v>
                  </c:pt>
                  <c:pt idx="1">
                    <c:v>0.0%</c:v>
                  </c:pt>
                  <c:pt idx="2">
                    <c:v>0.0%</c:v>
                  </c:pt>
                  <c:pt idx="3">
                    <c:v>0.0%</c:v>
                  </c:pt>
                  <c:pt idx="4">
                    <c:v>0.0%</c:v>
                  </c:pt>
                  <c:pt idx="5">
                    <c:v>0.0%</c:v>
                  </c:pt>
                  <c:pt idx="6">
                    <c:v>0.0%</c:v>
                  </c:pt>
                  <c:pt idx="7">
                    <c:v>0.0%</c:v>
                  </c:pt>
                </c15:dlblRangeCache>
              </c15:datalabelsRange>
            </c:ext>
            <c:ext xmlns:c16="http://schemas.microsoft.com/office/drawing/2014/chart" uri="{C3380CC4-5D6E-409C-BE32-E72D297353CC}">
              <c16:uniqueId val="{00000019-CFC8-2040-B597-90CF1155F293}"/>
            </c:ext>
          </c:extLst>
        </c:ser>
        <c:ser>
          <c:idx val="8"/>
          <c:order val="9"/>
          <c:tx>
            <c:strRef>
              <c:f>BatteriesPT!$F$137</c:f>
              <c:strCache>
                <c:ptCount val="1"/>
                <c:pt idx="0">
                  <c:v>0</c:v>
                </c:pt>
              </c:strCache>
            </c:strRef>
          </c:tx>
          <c:spPr>
            <a:ln w="19050" cap="rnd">
              <a:noFill/>
              <a:round/>
            </a:ln>
            <a:effectLst/>
          </c:spPr>
          <c:marker>
            <c:symbol val="none"/>
          </c:marker>
          <c:dLbls>
            <c:dLbl>
              <c:idx val="0"/>
              <c:tx>
                <c:rich>
                  <a:bodyPr/>
                  <a:lstStyle/>
                  <a:p>
                    <a:fld id="{01B559E9-1F52-F841-962B-096213D56A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C8-2040-B597-90CF1155F293}"/>
                </c:ext>
              </c:extLst>
            </c:dLbl>
            <c:dLbl>
              <c:idx val="1"/>
              <c:tx>
                <c:rich>
                  <a:bodyPr/>
                  <a:lstStyle/>
                  <a:p>
                    <a:fld id="{7C8B011E-056E-7B40-952D-9D6713B88F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C8-2040-B597-90CF1155F293}"/>
                </c:ext>
              </c:extLst>
            </c:dLbl>
            <c:dLbl>
              <c:idx val="2"/>
              <c:tx>
                <c:rich>
                  <a:bodyPr/>
                  <a:lstStyle/>
                  <a:p>
                    <a:fld id="{0D3DD217-AC12-F145-9A02-1BA94A6EB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C8-2040-B597-90CF1155F293}"/>
                </c:ext>
              </c:extLst>
            </c:dLbl>
            <c:dLbl>
              <c:idx val="3"/>
              <c:tx>
                <c:rich>
                  <a:bodyPr/>
                  <a:lstStyle/>
                  <a:p>
                    <a:fld id="{A185563E-6FAA-3A42-93BB-B2CE4CB7D3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C8-2040-B597-90CF1155F293}"/>
                </c:ext>
              </c:extLst>
            </c:dLbl>
            <c:dLbl>
              <c:idx val="4"/>
              <c:tx>
                <c:rich>
                  <a:bodyPr/>
                  <a:lstStyle/>
                  <a:p>
                    <a:fld id="{8C65932C-1DB1-8F4E-BAA1-BC33332FD0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C8-2040-B597-90CF1155F293}"/>
                </c:ext>
              </c:extLst>
            </c:dLbl>
            <c:dLbl>
              <c:idx val="5"/>
              <c:tx>
                <c:rich>
                  <a:bodyPr/>
                  <a:lstStyle/>
                  <a:p>
                    <a:fld id="{A592BB1F-CE0F-0D40-8259-12F77F1D0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C8-2040-B597-90CF1155F293}"/>
                </c:ext>
              </c:extLst>
            </c:dLbl>
            <c:dLbl>
              <c:idx val="6"/>
              <c:tx>
                <c:rich>
                  <a:bodyPr/>
                  <a:lstStyle/>
                  <a:p>
                    <a:fld id="{A60C464F-3900-1146-AC10-D2CFA8922B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C8-2040-B597-90CF1155F29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BatteriesPT!$F$138:$F$144</c:f>
              <c:numCache>
                <c:formatCode>General</c:formatCode>
                <c:ptCount val="7"/>
                <c:pt idx="0">
                  <c:v>0</c:v>
                </c:pt>
                <c:pt idx="1">
                  <c:v>0</c:v>
                </c:pt>
                <c:pt idx="2">
                  <c:v>0</c:v>
                </c:pt>
                <c:pt idx="3">
                  <c:v>0</c:v>
                </c:pt>
                <c:pt idx="4">
                  <c:v>0</c:v>
                </c:pt>
                <c:pt idx="5">
                  <c:v>0</c:v>
                </c:pt>
                <c:pt idx="6">
                  <c:v>0</c:v>
                </c:pt>
              </c:numCache>
            </c:numRef>
          </c:xVal>
          <c:yVal>
            <c:numRef>
              <c:f>BatteriesPT!$G$138:$G$144</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BatteriesPT!$I$138:$I$144</c15:f>
                <c15:dlblRangeCache>
                  <c:ptCount val="7"/>
                  <c:pt idx="0">
                    <c:v>0.0%</c:v>
                  </c:pt>
                  <c:pt idx="1">
                    <c:v>0.0%</c:v>
                  </c:pt>
                  <c:pt idx="2">
                    <c:v>0.0%</c:v>
                  </c:pt>
                  <c:pt idx="3">
                    <c:v>0.0%</c:v>
                  </c:pt>
                  <c:pt idx="4">
                    <c:v>0.0%</c:v>
                  </c:pt>
                  <c:pt idx="5">
                    <c:v>0.0%</c:v>
                  </c:pt>
                  <c:pt idx="6">
                    <c:v>0.0%</c:v>
                  </c:pt>
                </c15:dlblRangeCache>
              </c15:datalabelsRange>
            </c:ext>
            <c:ext xmlns:c16="http://schemas.microsoft.com/office/drawing/2014/chart" uri="{C3380CC4-5D6E-409C-BE32-E72D297353CC}">
              <c16:uniqueId val="{00000021-CFC8-2040-B597-90CF1155F293}"/>
            </c:ext>
          </c:extLst>
        </c:ser>
        <c:ser>
          <c:idx val="11"/>
          <c:order val="10"/>
          <c:tx>
            <c:strRef>
              <c:f>BatteriesPT!$D$157</c:f>
              <c:strCache>
                <c:ptCount val="1"/>
                <c:pt idx="0">
                  <c:v>0</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6BC2EB50-A380-C24B-BB14-C001DC910A35}"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CFC8-2040-B597-90CF1155F293}"/>
                </c:ext>
              </c:extLst>
            </c:dLbl>
            <c:dLbl>
              <c:idx val="1"/>
              <c:tx>
                <c:rich>
                  <a:bodyPr/>
                  <a:lstStyle/>
                  <a:p>
                    <a:fld id="{3262F57A-761B-F54B-871A-569A7B43BD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FC8-2040-B597-90CF1155F293}"/>
                </c:ext>
              </c:extLst>
            </c:dLbl>
            <c:dLbl>
              <c:idx val="2"/>
              <c:tx>
                <c:rich>
                  <a:bodyPr/>
                  <a:lstStyle/>
                  <a:p>
                    <a:fld id="{DC26A323-A63E-B641-A158-FC89490ED9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FC8-2040-B597-90CF1155F293}"/>
                </c:ext>
              </c:extLst>
            </c:dLbl>
            <c:dLbl>
              <c:idx val="3"/>
              <c:tx>
                <c:rich>
                  <a:bodyPr/>
                  <a:lstStyle/>
                  <a:p>
                    <a:fld id="{37427591-558D-C748-9576-DEC4D8A52639}"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C8-2040-B597-90CF1155F293}"/>
                </c:ext>
              </c:extLst>
            </c:dLbl>
            <c:dLbl>
              <c:idx val="4"/>
              <c:delete val="1"/>
              <c:extLst>
                <c:ext xmlns:c15="http://schemas.microsoft.com/office/drawing/2012/chart" uri="{CE6537A1-D6FC-4f65-9D91-7224C49458BB}"/>
                <c:ext xmlns:c16="http://schemas.microsoft.com/office/drawing/2014/chart" uri="{C3380CC4-5D6E-409C-BE32-E72D297353CC}">
                  <c16:uniqueId val="{00000026-CFC8-2040-B597-90CF1155F293}"/>
                </c:ext>
              </c:extLst>
            </c:dLbl>
            <c:dLbl>
              <c:idx val="5"/>
              <c:tx>
                <c:rich>
                  <a:bodyPr/>
                  <a:lstStyle/>
                  <a:p>
                    <a:fld id="{7D5802BD-8C3A-2D47-8D23-29CBDE89E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FC8-2040-B597-90CF1155F293}"/>
                </c:ext>
              </c:extLst>
            </c:dLbl>
            <c:dLbl>
              <c:idx val="6"/>
              <c:tx>
                <c:rich>
                  <a:bodyPr/>
                  <a:lstStyle/>
                  <a:p>
                    <a:fld id="{F41040C5-E60E-624C-A0AB-87C434585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FC8-2040-B597-90CF1155F293}"/>
                </c:ext>
              </c:extLst>
            </c:dLbl>
            <c:dLbl>
              <c:idx val="7"/>
              <c:tx>
                <c:rich>
                  <a:bodyPr/>
                  <a:lstStyle/>
                  <a:p>
                    <a:fld id="{A02B864D-F62E-1942-8B73-EC5F2CDB5D8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FC8-2040-B597-90CF1155F293}"/>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BatteriesPT!$F$159:$F$166</c:f>
              <c:numCache>
                <c:formatCode>General</c:formatCode>
                <c:ptCount val="8"/>
                <c:pt idx="0">
                  <c:v>0</c:v>
                </c:pt>
                <c:pt idx="1">
                  <c:v>0</c:v>
                </c:pt>
                <c:pt idx="2">
                  <c:v>0</c:v>
                </c:pt>
                <c:pt idx="3">
                  <c:v>0</c:v>
                </c:pt>
                <c:pt idx="4">
                  <c:v>0</c:v>
                </c:pt>
                <c:pt idx="5">
                  <c:v>0</c:v>
                </c:pt>
                <c:pt idx="6">
                  <c:v>0</c:v>
                </c:pt>
                <c:pt idx="7">
                  <c:v>0</c:v>
                </c:pt>
              </c:numCache>
            </c:numRef>
          </c:xVal>
          <c:yVal>
            <c:numRef>
              <c:f>BatteriesPT!$G$159:$G$166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BatteriesPT!$J$159:$J$166</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2A-CFC8-2040-B597-90CF1155F293}"/>
            </c:ext>
          </c:extLst>
        </c:ser>
        <c:ser>
          <c:idx val="4"/>
          <c:order val="11"/>
          <c:tx>
            <c:strRef>
              <c:f>BatteriesPT!$F$147</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2B-CFC8-2040-B597-90CF1155F293}"/>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C4D40CD7-670A-394E-A631-73BA16C1E4E1}"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CFC8-2040-B597-90CF1155F293}"/>
                </c:ext>
              </c:extLst>
            </c:dLbl>
            <c:dLbl>
              <c:idx val="1"/>
              <c:tx>
                <c:rich>
                  <a:bodyPr/>
                  <a:lstStyle/>
                  <a:p>
                    <a:fld id="{3BCB0204-3EE5-3B4F-8112-304EFDB808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FC8-2040-B597-90CF1155F293}"/>
                </c:ext>
              </c:extLst>
            </c:dLbl>
            <c:dLbl>
              <c:idx val="2"/>
              <c:tx>
                <c:rich>
                  <a:bodyPr/>
                  <a:lstStyle/>
                  <a:p>
                    <a:fld id="{8C22674E-EB72-8D4F-B363-F70C015194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FC8-2040-B597-90CF1155F293}"/>
                </c:ext>
              </c:extLst>
            </c:dLbl>
            <c:dLbl>
              <c:idx val="3"/>
              <c:tx>
                <c:rich>
                  <a:bodyPr/>
                  <a:lstStyle/>
                  <a:p>
                    <a:fld id="{DA890522-4082-244D-9711-703553291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FC8-2040-B597-90CF1155F293}"/>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36941C24-DECB-8144-AECD-45C291DCFEA8}"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CFC8-2040-B597-90CF1155F293}"/>
                </c:ext>
              </c:extLst>
            </c:dLbl>
            <c:dLbl>
              <c:idx val="5"/>
              <c:tx>
                <c:rich>
                  <a:bodyPr/>
                  <a:lstStyle/>
                  <a:p>
                    <a:fld id="{82F7BA01-F84A-784C-8183-14B39199E3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FC8-2040-B597-90CF1155F293}"/>
                </c:ext>
              </c:extLst>
            </c:dLbl>
            <c:dLbl>
              <c:idx val="6"/>
              <c:tx>
                <c:rich>
                  <a:bodyPr/>
                  <a:lstStyle/>
                  <a:p>
                    <a:fld id="{715638DF-F99E-2C42-B055-C5607009C6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FC8-2040-B597-90CF1155F293}"/>
                </c:ext>
              </c:extLst>
            </c:dLbl>
            <c:dLbl>
              <c:idx val="7"/>
              <c:tx>
                <c:rich>
                  <a:bodyPr/>
                  <a:lstStyle/>
                  <a:p>
                    <a:fld id="{67AA54AF-CCD4-0E44-B054-7CA77D6347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FC8-2040-B597-90CF1155F293}"/>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BatteriesPT!$F$148:$F$155</c:f>
              <c:numCache>
                <c:formatCode>General</c:formatCode>
                <c:ptCount val="8"/>
                <c:pt idx="0">
                  <c:v>0</c:v>
                </c:pt>
                <c:pt idx="1">
                  <c:v>0</c:v>
                </c:pt>
                <c:pt idx="2">
                  <c:v>0</c:v>
                </c:pt>
                <c:pt idx="3">
                  <c:v>0</c:v>
                </c:pt>
                <c:pt idx="4">
                  <c:v>0</c:v>
                </c:pt>
                <c:pt idx="5">
                  <c:v>0</c:v>
                </c:pt>
                <c:pt idx="6">
                  <c:v>0</c:v>
                </c:pt>
                <c:pt idx="7">
                  <c:v>0</c:v>
                </c:pt>
              </c:numCache>
            </c:numRef>
          </c:xVal>
          <c:yVal>
            <c:numRef>
              <c:f>BatteriesPT!$G$148:$G$155</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BatteriesPT!$H$148:$H$155</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3-CFC8-2040-B597-90CF1155F293}"/>
            </c:ext>
          </c:extLst>
        </c:ser>
        <c:ser>
          <c:idx val="12"/>
          <c:order val="12"/>
          <c:tx>
            <c:strRef>
              <c:f>BatteriesPT!$D$178</c:f>
              <c:strCache>
                <c:ptCount val="1"/>
                <c:pt idx="0">
                  <c:v>0</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fld id="{04DB15CA-9B34-8949-90DE-3211AD78B8EB}" type="CELLRANGE">
                      <a:rPr lang="en-US"/>
                      <a:pPr>
                        <a:defRPr sz="900">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dlblFieldTable/>
                  <c15:showDataLabelsRange val="1"/>
                </c:ext>
                <c:ext xmlns:c16="http://schemas.microsoft.com/office/drawing/2014/chart" uri="{C3380CC4-5D6E-409C-BE32-E72D297353CC}">
                  <c16:uniqueId val="{00000034-CFC8-2040-B597-90CF1155F293}"/>
                </c:ext>
              </c:extLst>
            </c:dLbl>
            <c:dLbl>
              <c:idx val="1"/>
              <c:tx>
                <c:rich>
                  <a:bodyPr/>
                  <a:lstStyle/>
                  <a:p>
                    <a:fld id="{95B026CD-6766-3B4B-BBF8-E4B714071E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CFC8-2040-B597-90CF1155F293}"/>
                </c:ext>
              </c:extLst>
            </c:dLbl>
            <c:dLbl>
              <c:idx val="2"/>
              <c:tx>
                <c:rich>
                  <a:bodyPr/>
                  <a:lstStyle/>
                  <a:p>
                    <a:fld id="{0EA3FC80-5AC6-3C4D-8D7F-21DD8E4C1A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CFC8-2040-B597-90CF1155F293}"/>
                </c:ext>
              </c:extLst>
            </c:dLbl>
            <c:dLbl>
              <c:idx val="3"/>
              <c:tx>
                <c:rich>
                  <a:bodyPr/>
                  <a:lstStyle/>
                  <a:p>
                    <a:fld id="{76E024F6-1B1E-9A42-8AB9-D767F6ECE5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CFC8-2040-B597-90CF1155F293}"/>
                </c:ext>
              </c:extLst>
            </c:dLbl>
            <c:dLbl>
              <c:idx val="4"/>
              <c:delete val="1"/>
              <c:extLst>
                <c:ext xmlns:c15="http://schemas.microsoft.com/office/drawing/2012/chart" uri="{CE6537A1-D6FC-4f65-9D91-7224C49458BB}"/>
                <c:ext xmlns:c16="http://schemas.microsoft.com/office/drawing/2014/chart" uri="{C3380CC4-5D6E-409C-BE32-E72D297353CC}">
                  <c16:uniqueId val="{00000038-CFC8-2040-B597-90CF1155F293}"/>
                </c:ext>
              </c:extLst>
            </c:dLbl>
            <c:dLbl>
              <c:idx val="5"/>
              <c:tx>
                <c:rich>
                  <a:bodyPr/>
                  <a:lstStyle/>
                  <a:p>
                    <a:fld id="{7967C4A6-04C1-0143-AB32-8D75BFABCC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CFC8-2040-B597-90CF1155F293}"/>
                </c:ext>
              </c:extLst>
            </c:dLbl>
            <c:dLbl>
              <c:idx val="6"/>
              <c:tx>
                <c:rich>
                  <a:bodyPr/>
                  <a:lstStyle/>
                  <a:p>
                    <a:fld id="{D1E7B6EE-6F7C-4642-9553-DAC77AA907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CFC8-2040-B597-90CF1155F293}"/>
                </c:ext>
              </c:extLst>
            </c:dLbl>
            <c:dLbl>
              <c:idx val="7"/>
              <c:tx>
                <c:rich>
                  <a:bodyPr/>
                  <a:lstStyle/>
                  <a:p>
                    <a:fld id="{D561B611-45C2-B04A-9550-983B7903C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CFC8-2040-B597-90CF1155F293}"/>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BatteriesPT!$F$180:$F$187</c:f>
              <c:numCache>
                <c:formatCode>General</c:formatCode>
                <c:ptCount val="8"/>
                <c:pt idx="0">
                  <c:v>0</c:v>
                </c:pt>
                <c:pt idx="1">
                  <c:v>0</c:v>
                </c:pt>
                <c:pt idx="2">
                  <c:v>0</c:v>
                </c:pt>
                <c:pt idx="3">
                  <c:v>0</c:v>
                </c:pt>
                <c:pt idx="4">
                  <c:v>0</c:v>
                </c:pt>
                <c:pt idx="5">
                  <c:v>0</c:v>
                </c:pt>
                <c:pt idx="6">
                  <c:v>0</c:v>
                </c:pt>
                <c:pt idx="7">
                  <c:v>0</c:v>
                </c:pt>
              </c:numCache>
            </c:numRef>
          </c:xVal>
          <c:yVal>
            <c:numRef>
              <c:f>BatteriesPT!$G$180:$G$187</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BatteriesPT!$J$180:$J$187</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C-CFC8-2040-B597-90CF1155F293}"/>
            </c:ext>
          </c:extLst>
        </c:ser>
        <c:ser>
          <c:idx val="5"/>
          <c:order val="13"/>
          <c:tx>
            <c:strRef>
              <c:f>BatteriesPT!$F$168</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3D-CFC8-2040-B597-90CF1155F293}"/>
              </c:ext>
            </c:extLst>
          </c:dPt>
          <c:dPt>
            <c:idx val="3"/>
            <c:bubble3D val="0"/>
            <c:extLst>
              <c:ext xmlns:c16="http://schemas.microsoft.com/office/drawing/2014/chart" uri="{C3380CC4-5D6E-409C-BE32-E72D297353CC}">
                <c16:uniqueId val="{0000003E-CFC8-2040-B597-90CF1155F293}"/>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fld id="{EEC71EA6-7B20-D84A-AB6C-226B6515CE22}" type="CELLRANGE">
                      <a:rPr lang="en-US"/>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dlblFieldTable/>
                  <c15:showDataLabelsRange val="1"/>
                </c:ext>
                <c:ext xmlns:c16="http://schemas.microsoft.com/office/drawing/2014/chart" uri="{C3380CC4-5D6E-409C-BE32-E72D297353CC}">
                  <c16:uniqueId val="{0000003F-CFC8-2040-B597-90CF1155F293}"/>
                </c:ext>
              </c:extLst>
            </c:dLbl>
            <c:dLbl>
              <c:idx val="1"/>
              <c:tx>
                <c:rich>
                  <a:bodyPr/>
                  <a:lstStyle/>
                  <a:p>
                    <a:fld id="{34E194BA-1DEB-DF4A-A3DF-F898B10A4E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CFC8-2040-B597-90CF1155F293}"/>
                </c:ext>
              </c:extLst>
            </c:dLbl>
            <c:dLbl>
              <c:idx val="2"/>
              <c:tx>
                <c:rich>
                  <a:bodyPr/>
                  <a:lstStyle/>
                  <a:p>
                    <a:fld id="{2C972DB7-AB35-5F4A-9F2B-73145CD66D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CFC8-2040-B597-90CF1155F293}"/>
                </c:ext>
              </c:extLst>
            </c:dLbl>
            <c:dLbl>
              <c:idx val="3"/>
              <c:tx>
                <c:rich>
                  <a:bodyPr/>
                  <a:lstStyle/>
                  <a:p>
                    <a:fld id="{57949515-EF88-C64D-988A-8FE62AA7EB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CFC8-2040-B597-90CF1155F293}"/>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fld id="{1A577F2A-9714-E244-942A-64CB7EFB6BCF}" type="CELLRANGE">
                      <a:rPr lang="en-US"/>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41-CFC8-2040-B597-90CF1155F293}"/>
                </c:ext>
              </c:extLst>
            </c:dLbl>
            <c:dLbl>
              <c:idx val="5"/>
              <c:tx>
                <c:rich>
                  <a:bodyPr/>
                  <a:lstStyle/>
                  <a:p>
                    <a:fld id="{565177D9-6A3E-F14F-BC62-4A5D37E90F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CFC8-2040-B597-90CF1155F293}"/>
                </c:ext>
              </c:extLst>
            </c:dLbl>
            <c:dLbl>
              <c:idx val="6"/>
              <c:tx>
                <c:rich>
                  <a:bodyPr/>
                  <a:lstStyle/>
                  <a:p>
                    <a:fld id="{87BE25C9-98FE-6A47-9B2F-0FE11AB8C9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CFC8-2040-B597-90CF1155F293}"/>
                </c:ext>
              </c:extLst>
            </c:dLbl>
            <c:dLbl>
              <c:idx val="7"/>
              <c:tx>
                <c:rich>
                  <a:bodyPr/>
                  <a:lstStyle/>
                  <a:p>
                    <a:fld id="{A69386AC-D671-034B-BB0C-732584C52D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CFC8-2040-B597-90CF1155F293}"/>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BatteriesPT!$F$169:$F$176</c:f>
              <c:numCache>
                <c:formatCode>General</c:formatCode>
                <c:ptCount val="8"/>
                <c:pt idx="0">
                  <c:v>0</c:v>
                </c:pt>
                <c:pt idx="1">
                  <c:v>0</c:v>
                </c:pt>
                <c:pt idx="2">
                  <c:v>0</c:v>
                </c:pt>
                <c:pt idx="3">
                  <c:v>0</c:v>
                </c:pt>
                <c:pt idx="4">
                  <c:v>0</c:v>
                </c:pt>
                <c:pt idx="5">
                  <c:v>0</c:v>
                </c:pt>
                <c:pt idx="6">
                  <c:v>0</c:v>
                </c:pt>
                <c:pt idx="7">
                  <c:v>0</c:v>
                </c:pt>
              </c:numCache>
            </c:numRef>
          </c:xVal>
          <c:yVal>
            <c:numRef>
              <c:f>BatteriesPT!$G$169:$G$176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BatteriesPT!$H$169:$H$176</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45-CFC8-2040-B597-90CF1155F293}"/>
            </c:ext>
          </c:extLst>
        </c:ser>
        <c:ser>
          <c:idx val="6"/>
          <c:order val="14"/>
          <c:tx>
            <c:strRef>
              <c:f>BatteriesPT!$D$106</c:f>
              <c:strCache>
                <c:ptCount val="1"/>
                <c:pt idx="0">
                  <c:v>0</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fld id="{70930700-9564-8244-9C78-6AEA8F861774}" type="CELLRANGE">
                      <a:rPr lang="en-US"/>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dlblFieldTable/>
                  <c15:showDataLabelsRange val="1"/>
                </c:ext>
                <c:ext xmlns:c16="http://schemas.microsoft.com/office/drawing/2014/chart" uri="{C3380CC4-5D6E-409C-BE32-E72D297353CC}">
                  <c16:uniqueId val="{00000046-CFC8-2040-B597-90CF1155F29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BatteriesPT!$F$106</c:f>
              <c:numCache>
                <c:formatCode>0.000</c:formatCode>
                <c:ptCount val="1"/>
                <c:pt idx="0">
                  <c:v>0</c:v>
                </c:pt>
              </c:numCache>
            </c:numRef>
          </c:xVal>
          <c:yVal>
            <c:numRef>
              <c:f>BatteriesPT!$G$106</c:f>
              <c:numCache>
                <c:formatCode>0.000</c:formatCode>
                <c:ptCount val="1"/>
                <c:pt idx="0">
                  <c:v>0</c:v>
                </c:pt>
              </c:numCache>
            </c:numRef>
          </c:yVal>
          <c:smooth val="0"/>
          <c:extLst>
            <c:ext xmlns:c15="http://schemas.microsoft.com/office/drawing/2012/chart" uri="{02D57815-91ED-43cb-92C2-25804820EDAC}">
              <c15:datalabelsRange>
                <c15:f>BatteriesPT!$M$106</c15:f>
                <c15:dlblRangeCache>
                  <c:ptCount val="1"/>
                  <c:pt idx="0">
                    <c:v>0</c:v>
                  </c:pt>
                </c15:dlblRangeCache>
              </c15:datalabelsRange>
            </c:ext>
            <c:ext xmlns:c16="http://schemas.microsoft.com/office/drawing/2014/chart" uri="{C3380CC4-5D6E-409C-BE32-E72D297353CC}">
              <c16:uniqueId val="{00000047-CFC8-2040-B597-90CF1155F293}"/>
            </c:ext>
          </c:extLst>
        </c:ser>
        <c:ser>
          <c:idx val="16"/>
          <c:order val="15"/>
          <c:tx>
            <c:strRef>
              <c:f>BatteriesPT!$D$107</c:f>
              <c:strCache>
                <c:ptCount val="1"/>
                <c:pt idx="0">
                  <c:v>0</c:v>
                </c:pt>
              </c:strCache>
            </c:strRef>
          </c:tx>
          <c:marker>
            <c:symbol val="none"/>
          </c:marker>
          <c:dLbls>
            <c:dLbl>
              <c:idx val="0"/>
              <c:tx>
                <c:rich>
                  <a:bodyPr wrap="square" lIns="38100" tIns="19050" rIns="38100" bIns="19050" anchor="ctr">
                    <a:noAutofit/>
                  </a:bodyPr>
                  <a:lstStyle/>
                  <a:p>
                    <a:pPr>
                      <a:defRPr sz="1050">
                        <a:solidFill>
                          <a:srgbClr val="FF0000"/>
                        </a:solidFill>
                      </a:defRPr>
                    </a:pPr>
                    <a:fld id="{08F1FC4F-16AB-024E-82AE-D4AE23C03D46}" type="CELLRANGE">
                      <a:rPr lang="en-US"/>
                      <a:pPr>
                        <a:defRPr sz="1050">
                          <a:solidFill>
                            <a:srgbClr val="FF0000"/>
                          </a:solidFill>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dlblFieldTable/>
                  <c15:showDataLabelsRange val="1"/>
                </c:ext>
                <c:ext xmlns:c16="http://schemas.microsoft.com/office/drawing/2014/chart" uri="{C3380CC4-5D6E-409C-BE32-E72D297353CC}">
                  <c16:uniqueId val="{00000048-CFC8-2040-B597-90CF1155F293}"/>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BatteriesPT!$F$107</c:f>
              <c:numCache>
                <c:formatCode>0.000</c:formatCode>
                <c:ptCount val="1"/>
                <c:pt idx="0">
                  <c:v>0</c:v>
                </c:pt>
              </c:numCache>
            </c:numRef>
          </c:xVal>
          <c:yVal>
            <c:numRef>
              <c:f>BatteriesPT!$G$107</c:f>
              <c:numCache>
                <c:formatCode>0.000</c:formatCode>
                <c:ptCount val="1"/>
                <c:pt idx="0">
                  <c:v>0</c:v>
                </c:pt>
              </c:numCache>
            </c:numRef>
          </c:yVal>
          <c:smooth val="0"/>
          <c:extLst>
            <c:ext xmlns:c15="http://schemas.microsoft.com/office/drawing/2012/chart" uri="{02D57815-91ED-43cb-92C2-25804820EDAC}">
              <c15:datalabelsRange>
                <c15:f>BatteriesPT!$M$107</c15:f>
                <c15:dlblRangeCache>
                  <c:ptCount val="1"/>
                  <c:pt idx="0">
                    <c:v>0</c:v>
                  </c:pt>
                </c15:dlblRangeCache>
              </c15:datalabelsRange>
            </c:ext>
            <c:ext xmlns:c16="http://schemas.microsoft.com/office/drawing/2014/chart" uri="{C3380CC4-5D6E-409C-BE32-E72D297353CC}">
              <c16:uniqueId val="{00000049-CFC8-2040-B597-90CF1155F293}"/>
            </c:ext>
          </c:extLst>
        </c:ser>
        <c:ser>
          <c:idx val="7"/>
          <c:order val="16"/>
          <c:tx>
            <c:strRef>
              <c:f>BatteriesPT!$D$111</c:f>
              <c:strCache>
                <c:ptCount val="1"/>
                <c:pt idx="0">
                  <c:v>0</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CFC8-2040-B597-90CF1155F29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BatteriesPT!$F$111</c:f>
              <c:numCache>
                <c:formatCode>0.000</c:formatCode>
                <c:ptCount val="1"/>
                <c:pt idx="0">
                  <c:v>0</c:v>
                </c:pt>
              </c:numCache>
            </c:numRef>
          </c:xVal>
          <c:yVal>
            <c:numRef>
              <c:f>BatteriesPT!$G$111</c:f>
              <c:numCache>
                <c:formatCode>0.000</c:formatCode>
                <c:ptCount val="1"/>
                <c:pt idx="0">
                  <c:v>0</c:v>
                </c:pt>
              </c:numCache>
            </c:numRef>
          </c:yVal>
          <c:smooth val="0"/>
          <c:extLst>
            <c:ext xmlns:c15="http://schemas.microsoft.com/office/drawing/2012/chart" uri="{02D57815-91ED-43cb-92C2-25804820EDAC}">
              <c15:datalabelsRange>
                <c15:f>BatteriesPT!$M$111</c15:f>
                <c15:dlblRangeCache>
                  <c:ptCount val="1"/>
                  <c:pt idx="0">
                    <c:v>0</c:v>
                  </c:pt>
                </c15:dlblRangeCache>
              </c15:datalabelsRange>
            </c:ext>
            <c:ext xmlns:c16="http://schemas.microsoft.com/office/drawing/2014/chart" uri="{C3380CC4-5D6E-409C-BE32-E72D297353CC}">
              <c16:uniqueId val="{0000004B-CFC8-2040-B597-90CF1155F293}"/>
            </c:ext>
          </c:extLst>
        </c:ser>
        <c:ser>
          <c:idx val="18"/>
          <c:order val="17"/>
          <c:tx>
            <c:v>xbars</c:v>
          </c:tx>
          <c:spPr>
            <a:ln>
              <a:noFill/>
            </a:ln>
          </c:spPr>
          <c:marker>
            <c:symbol val="none"/>
          </c:marker>
          <c:dLbls>
            <c:dLbl>
              <c:idx val="0"/>
              <c:tx>
                <c:rich>
                  <a:bodyPr/>
                  <a:lstStyle/>
                  <a:p>
                    <a:fld id="{A0CFC201-8851-174B-B733-7F3D4D0236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CFC8-2040-B597-90CF1155F293}"/>
                </c:ext>
              </c:extLst>
            </c:dLbl>
            <c:dLbl>
              <c:idx val="1"/>
              <c:tx>
                <c:rich>
                  <a:bodyPr/>
                  <a:lstStyle/>
                  <a:p>
                    <a:fld id="{40C59E5B-7856-D74B-BE89-3D320CA60E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CFC8-2040-B597-90CF1155F293}"/>
                </c:ext>
              </c:extLst>
            </c:dLbl>
            <c:dLbl>
              <c:idx val="2"/>
              <c:tx>
                <c:rich>
                  <a:bodyPr/>
                  <a:lstStyle/>
                  <a:p>
                    <a:fld id="{1BB2281C-B2EA-1147-A479-370870B2AD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CFC8-2040-B597-90CF1155F293}"/>
                </c:ext>
              </c:extLst>
            </c:dLbl>
            <c:dLbl>
              <c:idx val="3"/>
              <c:tx>
                <c:rich>
                  <a:bodyPr/>
                  <a:lstStyle/>
                  <a:p>
                    <a:fld id="{11CC61B1-F867-6747-BAB3-2D11C7C64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CFC8-2040-B597-90CF1155F293}"/>
                </c:ext>
              </c:extLst>
            </c:dLbl>
            <c:dLbl>
              <c:idx val="4"/>
              <c:tx>
                <c:rich>
                  <a:bodyPr/>
                  <a:lstStyle/>
                  <a:p>
                    <a:fld id="{894B0ED3-C51D-2846-BEE4-4E03F569DB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CFC8-2040-B597-90CF1155F293}"/>
                </c:ext>
              </c:extLst>
            </c:dLbl>
            <c:dLbl>
              <c:idx val="5"/>
              <c:tx>
                <c:rich>
                  <a:bodyPr/>
                  <a:lstStyle/>
                  <a:p>
                    <a:fld id="{4073823C-56BE-2D4C-9DE6-D1D3B429F4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CFC8-2040-B597-90CF1155F293}"/>
                </c:ext>
              </c:extLst>
            </c:dLbl>
            <c:dLbl>
              <c:idx val="6"/>
              <c:tx>
                <c:rich>
                  <a:bodyPr/>
                  <a:lstStyle/>
                  <a:p>
                    <a:fld id="{5B08BD87-C8F0-2E4E-ADC6-1F76D29186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CFC8-2040-B597-90CF1155F293}"/>
                </c:ext>
              </c:extLst>
            </c:dLbl>
            <c:dLbl>
              <c:idx val="7"/>
              <c:tx>
                <c:rich>
                  <a:bodyPr/>
                  <a:lstStyle/>
                  <a:p>
                    <a:fld id="{7C8C12DA-CAB8-DF48-AF88-4B471709D8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CFC8-2040-B597-90CF1155F293}"/>
                </c:ext>
              </c:extLst>
            </c:dLbl>
            <c:dLbl>
              <c:idx val="8"/>
              <c:tx>
                <c:rich>
                  <a:bodyPr/>
                  <a:lstStyle/>
                  <a:p>
                    <a:fld id="{D61D5E40-6396-994F-BE73-5647A0ED49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CFC8-2040-B597-90CF1155F293}"/>
                </c:ext>
              </c:extLst>
            </c:dLbl>
            <c:dLbl>
              <c:idx val="9"/>
              <c:tx>
                <c:rich>
                  <a:bodyPr/>
                  <a:lstStyle/>
                  <a:p>
                    <a:fld id="{8F31BD3B-EF27-9142-B629-ED1BBEFA5E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CFC8-2040-B597-90CF1155F293}"/>
                </c:ext>
              </c:extLst>
            </c:dLbl>
            <c:dLbl>
              <c:idx val="10"/>
              <c:tx>
                <c:rich>
                  <a:bodyPr/>
                  <a:lstStyle/>
                  <a:p>
                    <a:fld id="{CC73BF4F-67EC-054D-8810-1F915F84B7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CFC8-2040-B597-90CF1155F293}"/>
                </c:ext>
              </c:extLst>
            </c:dLbl>
            <c:dLbl>
              <c:idx val="11"/>
              <c:tx>
                <c:rich>
                  <a:bodyPr/>
                  <a:lstStyle/>
                  <a:p>
                    <a:fld id="{994F94DA-1105-6240-97D2-07AD3D9CD7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CFC8-2040-B597-90CF1155F293}"/>
                </c:ext>
              </c:extLst>
            </c:dLbl>
            <c:dLbl>
              <c:idx val="12"/>
              <c:tx>
                <c:rich>
                  <a:bodyPr/>
                  <a:lstStyle/>
                  <a:p>
                    <a:fld id="{30C7E8EC-83A0-E04B-935C-38B58A8B02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CFC8-2040-B597-90CF1155F293}"/>
                </c:ext>
              </c:extLst>
            </c:dLbl>
            <c:dLbl>
              <c:idx val="13"/>
              <c:tx>
                <c:rich>
                  <a:bodyPr/>
                  <a:lstStyle/>
                  <a:p>
                    <a:fld id="{E8F87F2B-83B2-6445-9BE7-0AC256C854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CFC8-2040-B597-90CF1155F293}"/>
                </c:ext>
              </c:extLst>
            </c:dLbl>
            <c:dLbl>
              <c:idx val="14"/>
              <c:tx>
                <c:rich>
                  <a:bodyPr/>
                  <a:lstStyle/>
                  <a:p>
                    <a:fld id="{2D56F592-7E90-BC44-ACEA-D60DDF549F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CFC8-2040-B597-90CF1155F293}"/>
                </c:ext>
              </c:extLst>
            </c:dLbl>
            <c:dLbl>
              <c:idx val="15"/>
              <c:tx>
                <c:rich>
                  <a:bodyPr/>
                  <a:lstStyle/>
                  <a:p>
                    <a:fld id="{6C43EDCD-9620-B946-B0E1-A15619B4D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CFC8-2040-B597-90CF1155F293}"/>
                </c:ext>
              </c:extLst>
            </c:dLbl>
            <c:dLbl>
              <c:idx val="16"/>
              <c:tx>
                <c:rich>
                  <a:bodyPr/>
                  <a:lstStyle/>
                  <a:p>
                    <a:fld id="{9F7790E9-0122-8945-A07D-015562CF30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CFC8-2040-B597-90CF1155F293}"/>
                </c:ext>
              </c:extLst>
            </c:dLbl>
            <c:dLbl>
              <c:idx val="17"/>
              <c:tx>
                <c:rich>
                  <a:bodyPr/>
                  <a:lstStyle/>
                  <a:p>
                    <a:fld id="{1A9F6FDF-26D1-5D48-BB0E-8FD28D6C52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CFC8-2040-B597-90CF1155F293}"/>
                </c:ext>
              </c:extLst>
            </c:dLbl>
            <c:dLbl>
              <c:idx val="18"/>
              <c:tx>
                <c:rich>
                  <a:bodyPr/>
                  <a:lstStyle/>
                  <a:p>
                    <a:fld id="{0F1E6527-1426-FD40-AF3E-46BCD75945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CFC8-2040-B597-90CF1155F293}"/>
                </c:ext>
              </c:extLst>
            </c:dLbl>
            <c:dLbl>
              <c:idx val="19"/>
              <c:tx>
                <c:rich>
                  <a:bodyPr/>
                  <a:lstStyle/>
                  <a:p>
                    <a:fld id="{3555B4E4-6C60-364E-AF05-FF99BDAD5B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CFC8-2040-B597-90CF1155F293}"/>
                </c:ext>
              </c:extLst>
            </c:dLbl>
            <c:dLbl>
              <c:idx val="20"/>
              <c:tx>
                <c:rich>
                  <a:bodyPr/>
                  <a:lstStyle/>
                  <a:p>
                    <a:fld id="{0EC93C84-EDE0-3944-B622-9C8E7E18D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CFC8-2040-B597-90CF1155F293}"/>
                </c:ext>
              </c:extLst>
            </c:dLbl>
            <c:dLbl>
              <c:idx val="21"/>
              <c:tx>
                <c:rich>
                  <a:bodyPr/>
                  <a:lstStyle/>
                  <a:p>
                    <a:fld id="{06D0781F-70AF-3F4F-954B-32B8CEF096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CFC8-2040-B597-90CF1155F293}"/>
                </c:ext>
              </c:extLst>
            </c:dLbl>
            <c:dLbl>
              <c:idx val="22"/>
              <c:tx>
                <c:rich>
                  <a:bodyPr/>
                  <a:lstStyle/>
                  <a:p>
                    <a:fld id="{E5D1393C-9B93-8049-8706-384A65521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CFC8-2040-B597-90CF1155F293}"/>
                </c:ext>
              </c:extLst>
            </c:dLbl>
            <c:dLbl>
              <c:idx val="23"/>
              <c:tx>
                <c:rich>
                  <a:bodyPr/>
                  <a:lstStyle/>
                  <a:p>
                    <a:fld id="{2B3F3E9F-3D25-BE47-B91C-8F6676DA69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CFC8-2040-B597-90CF1155F293}"/>
                </c:ext>
              </c:extLst>
            </c:dLbl>
            <c:dLbl>
              <c:idx val="24"/>
              <c:tx>
                <c:rich>
                  <a:bodyPr/>
                  <a:lstStyle/>
                  <a:p>
                    <a:fld id="{B1BA6E83-F884-3D44-95F2-1F1124B001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CFC8-2040-B597-90CF1155F293}"/>
                </c:ext>
              </c:extLst>
            </c:dLbl>
            <c:dLbl>
              <c:idx val="25"/>
              <c:tx>
                <c:rich>
                  <a:bodyPr/>
                  <a:lstStyle/>
                  <a:p>
                    <a:fld id="{269DE3EF-3E1A-2A41-B77A-F7EFCC5161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CFC8-2040-B597-90CF1155F293}"/>
                </c:ext>
              </c:extLst>
            </c:dLbl>
            <c:dLbl>
              <c:idx val="26"/>
              <c:tx>
                <c:rich>
                  <a:bodyPr/>
                  <a:lstStyle/>
                  <a:p>
                    <a:fld id="{AF4ED211-AB5E-C145-B74B-5066970432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CFC8-2040-B597-90CF1155F293}"/>
                </c:ext>
              </c:extLst>
            </c:dLbl>
            <c:dLbl>
              <c:idx val="27"/>
              <c:tx>
                <c:rich>
                  <a:bodyPr/>
                  <a:lstStyle/>
                  <a:p>
                    <a:fld id="{38D51718-E3F7-CF4D-9CEB-B0F476F972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CFC8-2040-B597-90CF1155F293}"/>
                </c:ext>
              </c:extLst>
            </c:dLbl>
            <c:dLbl>
              <c:idx val="28"/>
              <c:tx>
                <c:rich>
                  <a:bodyPr/>
                  <a:lstStyle/>
                  <a:p>
                    <a:fld id="{1C204247-F75A-5C46-A871-9045D0811A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CFC8-2040-B597-90CF1155F293}"/>
                </c:ext>
              </c:extLst>
            </c:dLbl>
            <c:dLbl>
              <c:idx val="29"/>
              <c:tx>
                <c:rich>
                  <a:bodyPr/>
                  <a:lstStyle/>
                  <a:p>
                    <a:fld id="{034D5F5E-4BBB-8945-AB22-815E79701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CFC8-2040-B597-90CF1155F293}"/>
                </c:ext>
              </c:extLst>
            </c:dLbl>
            <c:dLbl>
              <c:idx val="30"/>
              <c:tx>
                <c:rich>
                  <a:bodyPr/>
                  <a:lstStyle/>
                  <a:p>
                    <a:fld id="{C58278EE-6FE2-D144-91F9-75C8799D9E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CFC8-2040-B597-90CF1155F293}"/>
                </c:ext>
              </c:extLst>
            </c:dLbl>
            <c:dLbl>
              <c:idx val="31"/>
              <c:tx>
                <c:rich>
                  <a:bodyPr/>
                  <a:lstStyle/>
                  <a:p>
                    <a:fld id="{986E0A24-B402-874C-8571-BFA566A274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CFC8-2040-B597-90CF1155F293}"/>
                </c:ext>
              </c:extLst>
            </c:dLbl>
            <c:dLbl>
              <c:idx val="32"/>
              <c:tx>
                <c:rich>
                  <a:bodyPr/>
                  <a:lstStyle/>
                  <a:p>
                    <a:fld id="{E7FD8CD6-FB33-6D46-93B2-6189E1351D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CFC8-2040-B597-90CF1155F293}"/>
                </c:ext>
              </c:extLst>
            </c:dLbl>
            <c:dLbl>
              <c:idx val="33"/>
              <c:tx>
                <c:rich>
                  <a:bodyPr/>
                  <a:lstStyle/>
                  <a:p>
                    <a:fld id="{9FEABFAC-C269-6E4C-AF10-ACBAC428F3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CFC8-2040-B597-90CF1155F293}"/>
                </c:ext>
              </c:extLst>
            </c:dLbl>
            <c:dLbl>
              <c:idx val="34"/>
              <c:tx>
                <c:rich>
                  <a:bodyPr/>
                  <a:lstStyle/>
                  <a:p>
                    <a:fld id="{027420C0-C5AE-0242-8587-5F4F83A94C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CFC8-2040-B597-90CF1155F293}"/>
                </c:ext>
              </c:extLst>
            </c:dLbl>
            <c:dLbl>
              <c:idx val="35"/>
              <c:tx>
                <c:rich>
                  <a:bodyPr/>
                  <a:lstStyle/>
                  <a:p>
                    <a:fld id="{4585693D-D27C-2149-80FE-1622235938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CFC8-2040-B597-90CF1155F293}"/>
                </c:ext>
              </c:extLst>
            </c:dLbl>
            <c:dLbl>
              <c:idx val="36"/>
              <c:tx>
                <c:rich>
                  <a:bodyPr/>
                  <a:lstStyle/>
                  <a:p>
                    <a:fld id="{64A2AB43-A876-F34C-8FD0-8EE949B97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CFC8-2040-B597-90CF1155F293}"/>
                </c:ext>
              </c:extLst>
            </c:dLbl>
            <c:dLbl>
              <c:idx val="37"/>
              <c:tx>
                <c:rich>
                  <a:bodyPr/>
                  <a:lstStyle/>
                  <a:p>
                    <a:fld id="{F8D448AA-6A5D-554E-8E29-5ED5F6B023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CFC8-2040-B597-90CF1155F293}"/>
                </c:ext>
              </c:extLst>
            </c:dLbl>
            <c:dLbl>
              <c:idx val="38"/>
              <c:tx>
                <c:rich>
                  <a:bodyPr/>
                  <a:lstStyle/>
                  <a:p>
                    <a:fld id="{C204F998-6D05-1845-B2C8-5FB88CB8D2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CFC8-2040-B597-90CF1155F293}"/>
                </c:ext>
              </c:extLst>
            </c:dLbl>
            <c:dLbl>
              <c:idx val="39"/>
              <c:tx>
                <c:rich>
                  <a:bodyPr/>
                  <a:lstStyle/>
                  <a:p>
                    <a:fld id="{55461EB8-BD29-3B4A-9F64-AD4EA1A6D4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CFC8-2040-B597-90CF1155F293}"/>
                </c:ext>
              </c:extLst>
            </c:dLbl>
            <c:dLbl>
              <c:idx val="40"/>
              <c:tx>
                <c:rich>
                  <a:bodyPr/>
                  <a:lstStyle/>
                  <a:p>
                    <a:fld id="{D5690F99-A131-C74C-A7F1-DA764A8DF9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CFC8-2040-B597-90CF1155F293}"/>
                </c:ext>
              </c:extLst>
            </c:dLbl>
            <c:dLbl>
              <c:idx val="41"/>
              <c:tx>
                <c:rich>
                  <a:bodyPr/>
                  <a:lstStyle/>
                  <a:p>
                    <a:fld id="{A378B6B5-7BD4-DF49-8685-433F9A0FEE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CFC8-2040-B597-90CF1155F293}"/>
                </c:ext>
              </c:extLst>
            </c:dLbl>
            <c:dLbl>
              <c:idx val="42"/>
              <c:tx>
                <c:rich>
                  <a:bodyPr/>
                  <a:lstStyle/>
                  <a:p>
                    <a:fld id="{2FCF2EF4-E18A-0E47-A5BE-B482288A33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CFC8-2040-B597-90CF1155F293}"/>
                </c:ext>
              </c:extLst>
            </c:dLbl>
            <c:dLbl>
              <c:idx val="43"/>
              <c:tx>
                <c:rich>
                  <a:bodyPr/>
                  <a:lstStyle/>
                  <a:p>
                    <a:fld id="{484CEC67-09C8-3241-B959-F7FB96F714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CFC8-2040-B597-90CF1155F293}"/>
                </c:ext>
              </c:extLst>
            </c:dLbl>
            <c:dLbl>
              <c:idx val="44"/>
              <c:tx>
                <c:rich>
                  <a:bodyPr/>
                  <a:lstStyle/>
                  <a:p>
                    <a:fld id="{60406395-684D-194F-BD4B-C9F9267A5D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CFC8-2040-B597-90CF1155F293}"/>
                </c:ext>
              </c:extLst>
            </c:dLbl>
            <c:dLbl>
              <c:idx val="45"/>
              <c:tx>
                <c:rich>
                  <a:bodyPr/>
                  <a:lstStyle/>
                  <a:p>
                    <a:fld id="{8E01EC21-33F9-FC4B-84A5-F575E903CE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CFC8-2040-B597-90CF1155F293}"/>
                </c:ext>
              </c:extLst>
            </c:dLbl>
            <c:dLbl>
              <c:idx val="46"/>
              <c:tx>
                <c:rich>
                  <a:bodyPr/>
                  <a:lstStyle/>
                  <a:p>
                    <a:fld id="{59306754-97CA-3445-AEAF-5B933B3A4F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CFC8-2040-B597-90CF1155F293}"/>
                </c:ext>
              </c:extLst>
            </c:dLbl>
            <c:dLbl>
              <c:idx val="47"/>
              <c:tx>
                <c:rich>
                  <a:bodyPr/>
                  <a:lstStyle/>
                  <a:p>
                    <a:fld id="{05717390-4750-2D41-80C1-8955D04726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CFC8-2040-B597-90CF1155F293}"/>
                </c:ext>
              </c:extLst>
            </c:dLbl>
            <c:dLbl>
              <c:idx val="48"/>
              <c:tx>
                <c:rich>
                  <a:bodyPr/>
                  <a:lstStyle/>
                  <a:p>
                    <a:fld id="{710E3264-2477-DB47-BAB0-1A9BE7A967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CFC8-2040-B597-90CF1155F293}"/>
                </c:ext>
              </c:extLst>
            </c:dLbl>
            <c:dLbl>
              <c:idx val="49"/>
              <c:tx>
                <c:rich>
                  <a:bodyPr/>
                  <a:lstStyle/>
                  <a:p>
                    <a:fld id="{FC98FE4F-06BF-4547-9247-F5522C6810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CFC8-2040-B597-90CF1155F293}"/>
                </c:ext>
              </c:extLst>
            </c:dLbl>
            <c:dLbl>
              <c:idx val="50"/>
              <c:tx>
                <c:rich>
                  <a:bodyPr/>
                  <a:lstStyle/>
                  <a:p>
                    <a:fld id="{C2ED246F-A0CD-7F4C-8763-1D6AC3A17C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CFC8-2040-B597-90CF1155F293}"/>
                </c:ext>
              </c:extLst>
            </c:dLbl>
            <c:dLbl>
              <c:idx val="51"/>
              <c:tx>
                <c:rich>
                  <a:bodyPr/>
                  <a:lstStyle/>
                  <a:p>
                    <a:fld id="{1971CF1A-9F5A-EA42-AFE5-790441F95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CFC8-2040-B597-90CF1155F293}"/>
                </c:ext>
              </c:extLst>
            </c:dLbl>
            <c:dLbl>
              <c:idx val="52"/>
              <c:tx>
                <c:rich>
                  <a:bodyPr/>
                  <a:lstStyle/>
                  <a:p>
                    <a:fld id="{5BDE7B71-C9D2-3F44-B8C2-38F512E073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CFC8-2040-B597-90CF1155F293}"/>
                </c:ext>
              </c:extLst>
            </c:dLbl>
            <c:dLbl>
              <c:idx val="53"/>
              <c:tx>
                <c:rich>
                  <a:bodyPr/>
                  <a:lstStyle/>
                  <a:p>
                    <a:fld id="{EE5CA3EA-BFF6-8349-A384-1E3577E928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CFC8-2040-B597-90CF1155F293}"/>
                </c:ext>
              </c:extLst>
            </c:dLbl>
            <c:dLbl>
              <c:idx val="54"/>
              <c:tx>
                <c:rich>
                  <a:bodyPr/>
                  <a:lstStyle/>
                  <a:p>
                    <a:fld id="{92467640-D9E8-F24E-AFB8-E062890427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CFC8-2040-B597-90CF1155F293}"/>
                </c:ext>
              </c:extLst>
            </c:dLbl>
            <c:dLbl>
              <c:idx val="55"/>
              <c:tx>
                <c:rich>
                  <a:bodyPr/>
                  <a:lstStyle/>
                  <a:p>
                    <a:fld id="{A89C9248-F0ED-954C-B2FC-B04A8E0863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CFC8-2040-B597-90CF1155F293}"/>
                </c:ext>
              </c:extLst>
            </c:dLbl>
            <c:dLbl>
              <c:idx val="56"/>
              <c:tx>
                <c:rich>
                  <a:bodyPr/>
                  <a:lstStyle/>
                  <a:p>
                    <a:fld id="{77FD4F29-E99F-FA48-B89B-E43D551AFD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CFC8-2040-B597-90CF1155F293}"/>
                </c:ext>
              </c:extLst>
            </c:dLbl>
            <c:dLbl>
              <c:idx val="57"/>
              <c:tx>
                <c:rich>
                  <a:bodyPr/>
                  <a:lstStyle/>
                  <a:p>
                    <a:fld id="{68E1351C-4F2E-814F-94CA-4B7A80404F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CFC8-2040-B597-90CF1155F293}"/>
                </c:ext>
              </c:extLst>
            </c:dLbl>
            <c:dLbl>
              <c:idx val="58"/>
              <c:tx>
                <c:rich>
                  <a:bodyPr/>
                  <a:lstStyle/>
                  <a:p>
                    <a:fld id="{038F94BA-E7FE-754C-B536-53F844BDB9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CFC8-2040-B597-90CF1155F293}"/>
                </c:ext>
              </c:extLst>
            </c:dLbl>
            <c:dLbl>
              <c:idx val="59"/>
              <c:tx>
                <c:rich>
                  <a:bodyPr/>
                  <a:lstStyle/>
                  <a:p>
                    <a:fld id="{725CB80D-0DC1-D24B-9216-4F6D0FA662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CFC8-2040-B597-90CF1155F293}"/>
                </c:ext>
              </c:extLst>
            </c:dLbl>
            <c:dLbl>
              <c:idx val="60"/>
              <c:tx>
                <c:rich>
                  <a:bodyPr/>
                  <a:lstStyle/>
                  <a:p>
                    <a:fld id="{481FECA3-B551-A344-A4E8-D5891CE045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CFC8-2040-B597-90CF1155F293}"/>
                </c:ext>
              </c:extLst>
            </c:dLbl>
            <c:dLbl>
              <c:idx val="61"/>
              <c:tx>
                <c:rich>
                  <a:bodyPr/>
                  <a:lstStyle/>
                  <a:p>
                    <a:fld id="{063BF2B0-B80B-8D4A-9803-1FB7A6DDC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CFC8-2040-B597-90CF1155F293}"/>
                </c:ext>
              </c:extLst>
            </c:dLbl>
            <c:dLbl>
              <c:idx val="62"/>
              <c:tx>
                <c:rich>
                  <a:bodyPr/>
                  <a:lstStyle/>
                  <a:p>
                    <a:fld id="{8A5ADFD1-EF88-0944-BCCE-DA2A451FF1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CFC8-2040-B597-90CF1155F293}"/>
                </c:ext>
              </c:extLst>
            </c:dLbl>
            <c:dLbl>
              <c:idx val="63"/>
              <c:tx>
                <c:rich>
                  <a:bodyPr/>
                  <a:lstStyle/>
                  <a:p>
                    <a:fld id="{D823DDA4-73D3-4646-9917-3011C013B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CFC8-2040-B597-90CF1155F293}"/>
                </c:ext>
              </c:extLst>
            </c:dLbl>
            <c:dLbl>
              <c:idx val="64"/>
              <c:tx>
                <c:rich>
                  <a:bodyPr/>
                  <a:lstStyle/>
                  <a:p>
                    <a:fld id="{50D92A26-83A9-024E-98E9-268561C33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CFC8-2040-B597-90CF1155F293}"/>
                </c:ext>
              </c:extLst>
            </c:dLbl>
            <c:dLbl>
              <c:idx val="65"/>
              <c:tx>
                <c:rich>
                  <a:bodyPr/>
                  <a:lstStyle/>
                  <a:p>
                    <a:fld id="{D6C36C6F-49AF-5F42-A0D1-5CE8A6BC3B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CFC8-2040-B597-90CF1155F293}"/>
                </c:ext>
              </c:extLst>
            </c:dLbl>
            <c:dLbl>
              <c:idx val="66"/>
              <c:tx>
                <c:rich>
                  <a:bodyPr/>
                  <a:lstStyle/>
                  <a:p>
                    <a:fld id="{48BB55B1-9758-534C-94D1-8D262B80E4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CFC8-2040-B597-90CF1155F293}"/>
                </c:ext>
              </c:extLst>
            </c:dLbl>
            <c:dLbl>
              <c:idx val="67"/>
              <c:tx>
                <c:rich>
                  <a:bodyPr/>
                  <a:lstStyle/>
                  <a:p>
                    <a:fld id="{463DD94C-5E84-3C44-BE03-A67A4CDB55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CFC8-2040-B597-90CF1155F293}"/>
                </c:ext>
              </c:extLst>
            </c:dLbl>
            <c:dLbl>
              <c:idx val="68"/>
              <c:tx>
                <c:rich>
                  <a:bodyPr/>
                  <a:lstStyle/>
                  <a:p>
                    <a:fld id="{87A2AA77-49DC-BD40-B68E-1F747F5EE6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CFC8-2040-B597-90CF1155F293}"/>
                </c:ext>
              </c:extLst>
            </c:dLbl>
            <c:dLbl>
              <c:idx val="69"/>
              <c:tx>
                <c:rich>
                  <a:bodyPr/>
                  <a:lstStyle/>
                  <a:p>
                    <a:fld id="{972029AD-A5E8-8142-94CE-873BC26743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CFC8-2040-B597-90CF1155F293}"/>
                </c:ext>
              </c:extLst>
            </c:dLbl>
            <c:dLbl>
              <c:idx val="70"/>
              <c:tx>
                <c:rich>
                  <a:bodyPr/>
                  <a:lstStyle/>
                  <a:p>
                    <a:fld id="{F921D42D-28F4-DB4E-AE87-4537FA1079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CFC8-2040-B597-90CF1155F293}"/>
                </c:ext>
              </c:extLst>
            </c:dLbl>
            <c:dLbl>
              <c:idx val="71"/>
              <c:tx>
                <c:rich>
                  <a:bodyPr/>
                  <a:lstStyle/>
                  <a:p>
                    <a:fld id="{C83877A9-6F41-034B-BCA7-73F4B99958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CFC8-2040-B597-90CF1155F293}"/>
                </c:ext>
              </c:extLst>
            </c:dLbl>
            <c:dLbl>
              <c:idx val="72"/>
              <c:tx>
                <c:rich>
                  <a:bodyPr/>
                  <a:lstStyle/>
                  <a:p>
                    <a:fld id="{E06460DD-7304-C541-847A-2AA0DD6F0F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CFC8-2040-B597-90CF1155F293}"/>
                </c:ext>
              </c:extLst>
            </c:dLbl>
            <c:dLbl>
              <c:idx val="73"/>
              <c:tx>
                <c:rich>
                  <a:bodyPr/>
                  <a:lstStyle/>
                  <a:p>
                    <a:fld id="{5A7A1A00-9C21-9143-9390-3A28C99E12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CFC8-2040-B597-90CF1155F293}"/>
                </c:ext>
              </c:extLst>
            </c:dLbl>
            <c:dLbl>
              <c:idx val="74"/>
              <c:tx>
                <c:rich>
                  <a:bodyPr/>
                  <a:lstStyle/>
                  <a:p>
                    <a:fld id="{24DFC88E-F51F-2A47-A60E-D22D08043A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CFC8-2040-B597-90CF1155F293}"/>
                </c:ext>
              </c:extLst>
            </c:dLbl>
            <c:dLbl>
              <c:idx val="75"/>
              <c:tx>
                <c:rich>
                  <a:bodyPr/>
                  <a:lstStyle/>
                  <a:p>
                    <a:fld id="{999D36AE-F126-0D4A-824B-8FF6ABDF5C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CFC8-2040-B597-90CF1155F293}"/>
                </c:ext>
              </c:extLst>
            </c:dLbl>
            <c:dLbl>
              <c:idx val="76"/>
              <c:tx>
                <c:rich>
                  <a:bodyPr/>
                  <a:lstStyle/>
                  <a:p>
                    <a:fld id="{2EEB187F-0BA6-7B42-BEDC-E8C309EE8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CFC8-2040-B597-90CF1155F293}"/>
                </c:ext>
              </c:extLst>
            </c:dLbl>
            <c:dLbl>
              <c:idx val="77"/>
              <c:tx>
                <c:rich>
                  <a:bodyPr/>
                  <a:lstStyle/>
                  <a:p>
                    <a:fld id="{C6124AA9-88CA-B945-8E4E-D5A096B698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CFC8-2040-B597-90CF1155F293}"/>
                </c:ext>
              </c:extLst>
            </c:dLbl>
            <c:dLbl>
              <c:idx val="78"/>
              <c:tx>
                <c:rich>
                  <a:bodyPr/>
                  <a:lstStyle/>
                  <a:p>
                    <a:fld id="{4A061E58-BE65-9A40-A998-03EC141DF8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CFC8-2040-B597-90CF1155F293}"/>
                </c:ext>
              </c:extLst>
            </c:dLbl>
            <c:dLbl>
              <c:idx val="79"/>
              <c:tx>
                <c:rich>
                  <a:bodyPr/>
                  <a:lstStyle/>
                  <a:p>
                    <a:fld id="{4AEAE5DD-4A39-D047-B12A-1E346FC106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CFC8-2040-B597-90CF1155F293}"/>
                </c:ext>
              </c:extLst>
            </c:dLbl>
            <c:dLbl>
              <c:idx val="80"/>
              <c:tx>
                <c:rich>
                  <a:bodyPr/>
                  <a:lstStyle/>
                  <a:p>
                    <a:fld id="{6A2751D7-FEF2-234B-9D7A-D310C07CA6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CFC8-2040-B597-90CF1155F293}"/>
                </c:ext>
              </c:extLst>
            </c:dLbl>
            <c:dLbl>
              <c:idx val="81"/>
              <c:tx>
                <c:rich>
                  <a:bodyPr/>
                  <a:lstStyle/>
                  <a:p>
                    <a:fld id="{1AB5D19D-4CFC-3147-ADE1-CC838CE61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CFC8-2040-B597-90CF1155F293}"/>
                </c:ext>
              </c:extLst>
            </c:dLbl>
            <c:dLbl>
              <c:idx val="82"/>
              <c:tx>
                <c:rich>
                  <a:bodyPr/>
                  <a:lstStyle/>
                  <a:p>
                    <a:fld id="{0F1202EB-99B4-4740-9FD5-C84C31D76F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CFC8-2040-B597-90CF1155F293}"/>
                </c:ext>
              </c:extLst>
            </c:dLbl>
            <c:dLbl>
              <c:idx val="83"/>
              <c:tx>
                <c:rich>
                  <a:bodyPr/>
                  <a:lstStyle/>
                  <a:p>
                    <a:fld id="{137543F0-39A5-6940-B5EF-FC1348E621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CFC8-2040-B597-90CF1155F293}"/>
                </c:ext>
              </c:extLst>
            </c:dLbl>
            <c:dLbl>
              <c:idx val="84"/>
              <c:tx>
                <c:rich>
                  <a:bodyPr/>
                  <a:lstStyle/>
                  <a:p>
                    <a:fld id="{6886737F-A668-C647-822F-8A91098BD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CFC8-2040-B597-90CF1155F293}"/>
                </c:ext>
              </c:extLst>
            </c:dLbl>
            <c:dLbl>
              <c:idx val="85"/>
              <c:tx>
                <c:rich>
                  <a:bodyPr/>
                  <a:lstStyle/>
                  <a:p>
                    <a:fld id="{A20C5550-E430-5C4C-8582-3E62BFEDE0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CFC8-2040-B597-90CF1155F293}"/>
                </c:ext>
              </c:extLst>
            </c:dLbl>
            <c:dLbl>
              <c:idx val="86"/>
              <c:tx>
                <c:rich>
                  <a:bodyPr/>
                  <a:lstStyle/>
                  <a:p>
                    <a:fld id="{07A07761-4F95-6F48-AAEF-0039E3A6CF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CFC8-2040-B597-90CF1155F293}"/>
                </c:ext>
              </c:extLst>
            </c:dLbl>
            <c:dLbl>
              <c:idx val="87"/>
              <c:tx>
                <c:rich>
                  <a:bodyPr/>
                  <a:lstStyle/>
                  <a:p>
                    <a:fld id="{01F714D1-90A0-C24A-96DB-20FB65A156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CFC8-2040-B597-90CF1155F293}"/>
                </c:ext>
              </c:extLst>
            </c:dLbl>
            <c:dLbl>
              <c:idx val="88"/>
              <c:tx>
                <c:rich>
                  <a:bodyPr/>
                  <a:lstStyle/>
                  <a:p>
                    <a:fld id="{39E65FF2-BED5-9449-A758-F43EB47F62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CFC8-2040-B597-90CF1155F293}"/>
                </c:ext>
              </c:extLst>
            </c:dLbl>
            <c:dLbl>
              <c:idx val="89"/>
              <c:tx>
                <c:rich>
                  <a:bodyPr/>
                  <a:lstStyle/>
                  <a:p>
                    <a:fld id="{AD6FED70-423A-D042-B107-182928B8E0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CFC8-2040-B597-90CF1155F293}"/>
                </c:ext>
              </c:extLst>
            </c:dLbl>
            <c:dLbl>
              <c:idx val="90"/>
              <c:tx>
                <c:rich>
                  <a:bodyPr/>
                  <a:lstStyle/>
                  <a:p>
                    <a:fld id="{C9B4B02E-2457-764D-A1A6-E885B204CE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CFC8-2040-B597-90CF1155F293}"/>
                </c:ext>
              </c:extLst>
            </c:dLbl>
            <c:dLbl>
              <c:idx val="91"/>
              <c:tx>
                <c:rich>
                  <a:bodyPr/>
                  <a:lstStyle/>
                  <a:p>
                    <a:fld id="{BA56611C-3B89-8C4C-888A-6E241A223D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CFC8-2040-B597-90CF1155F293}"/>
                </c:ext>
              </c:extLst>
            </c:dLbl>
            <c:dLbl>
              <c:idx val="92"/>
              <c:tx>
                <c:rich>
                  <a:bodyPr/>
                  <a:lstStyle/>
                  <a:p>
                    <a:fld id="{4E3F198F-983C-3B44-9541-6E5F8B57CF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CFC8-2040-B597-90CF1155F293}"/>
                </c:ext>
              </c:extLst>
            </c:dLbl>
            <c:dLbl>
              <c:idx val="93"/>
              <c:tx>
                <c:rich>
                  <a:bodyPr/>
                  <a:lstStyle/>
                  <a:p>
                    <a:fld id="{E1BD89D5-2418-EC4F-AF50-04A58EBABA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CFC8-2040-B597-90CF1155F293}"/>
                </c:ext>
              </c:extLst>
            </c:dLbl>
            <c:dLbl>
              <c:idx val="94"/>
              <c:tx>
                <c:rich>
                  <a:bodyPr/>
                  <a:lstStyle/>
                  <a:p>
                    <a:fld id="{308FEB86-34DD-2940-841F-DEE0608E65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CFC8-2040-B597-90CF1155F293}"/>
                </c:ext>
              </c:extLst>
            </c:dLbl>
            <c:dLbl>
              <c:idx val="95"/>
              <c:tx>
                <c:rich>
                  <a:bodyPr/>
                  <a:lstStyle/>
                  <a:p>
                    <a:fld id="{825D146A-B1AD-FA44-AC89-C625FEE68B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CFC8-2040-B597-90CF1155F293}"/>
                </c:ext>
              </c:extLst>
            </c:dLbl>
            <c:dLbl>
              <c:idx val="96"/>
              <c:tx>
                <c:rich>
                  <a:bodyPr/>
                  <a:lstStyle/>
                  <a:p>
                    <a:fld id="{A628924C-38AA-0142-BEAB-C5FC332ADD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CFC8-2040-B597-90CF1155F293}"/>
                </c:ext>
              </c:extLst>
            </c:dLbl>
            <c:dLbl>
              <c:idx val="97"/>
              <c:tx>
                <c:rich>
                  <a:bodyPr/>
                  <a:lstStyle/>
                  <a:p>
                    <a:fld id="{4B2EE5A2-86ED-4245-8AA6-D99685B531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CFC8-2040-B597-90CF1155F293}"/>
                </c:ext>
              </c:extLst>
            </c:dLbl>
            <c:dLbl>
              <c:idx val="98"/>
              <c:tx>
                <c:rich>
                  <a:bodyPr/>
                  <a:lstStyle/>
                  <a:p>
                    <a:fld id="{62947A83-41E0-F148-B876-650F7E577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CFC8-2040-B597-90CF1155F293}"/>
                </c:ext>
              </c:extLst>
            </c:dLbl>
            <c:dLbl>
              <c:idx val="99"/>
              <c:tx>
                <c:rich>
                  <a:bodyPr/>
                  <a:lstStyle/>
                  <a:p>
                    <a:fld id="{18BDFE49-9AC1-C144-926A-8FE9550CDA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CFC8-2040-B597-90CF1155F293}"/>
                </c:ext>
              </c:extLst>
            </c:dLbl>
            <c:dLbl>
              <c:idx val="100"/>
              <c:tx>
                <c:rich>
                  <a:bodyPr/>
                  <a:lstStyle/>
                  <a:p>
                    <a:fld id="{C6E7F0E5-EEB1-2347-B5D2-BE4B06785D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CFC8-2040-B597-90CF1155F293}"/>
                </c:ext>
              </c:extLst>
            </c:dLbl>
            <c:dLbl>
              <c:idx val="101"/>
              <c:tx>
                <c:rich>
                  <a:bodyPr/>
                  <a:lstStyle/>
                  <a:p>
                    <a:fld id="{1EA264D1-9748-964B-B229-9801B64D8B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CFC8-2040-B597-90CF1155F293}"/>
                </c:ext>
              </c:extLst>
            </c:dLbl>
            <c:dLbl>
              <c:idx val="102"/>
              <c:tx>
                <c:rich>
                  <a:bodyPr/>
                  <a:lstStyle/>
                  <a:p>
                    <a:fld id="{3097E4A4-7254-084E-A9F3-344FC32974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CFC8-2040-B597-90CF1155F293}"/>
                </c:ext>
              </c:extLst>
            </c:dLbl>
            <c:dLbl>
              <c:idx val="103"/>
              <c:tx>
                <c:rich>
                  <a:bodyPr/>
                  <a:lstStyle/>
                  <a:p>
                    <a:fld id="{C783E999-41FA-9249-8610-8FA12FF7B0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CFC8-2040-B597-90CF1155F293}"/>
                </c:ext>
              </c:extLst>
            </c:dLbl>
            <c:dLbl>
              <c:idx val="104"/>
              <c:tx>
                <c:rich>
                  <a:bodyPr/>
                  <a:lstStyle/>
                  <a:p>
                    <a:fld id="{20E748DA-971F-A642-89E3-062E0AE917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CFC8-2040-B597-90CF1155F293}"/>
                </c:ext>
              </c:extLst>
            </c:dLbl>
            <c:dLbl>
              <c:idx val="105"/>
              <c:tx>
                <c:rich>
                  <a:bodyPr/>
                  <a:lstStyle/>
                  <a:p>
                    <a:fld id="{F929267E-97B7-CA43-8C52-8B0919F2C0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CFC8-2040-B597-90CF1155F293}"/>
                </c:ext>
              </c:extLst>
            </c:dLbl>
            <c:dLbl>
              <c:idx val="106"/>
              <c:tx>
                <c:rich>
                  <a:bodyPr/>
                  <a:lstStyle/>
                  <a:p>
                    <a:fld id="{2B4A54D3-57DC-DC48-8B2D-23D555BAA7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CFC8-2040-B597-90CF1155F293}"/>
                </c:ext>
              </c:extLst>
            </c:dLbl>
            <c:dLbl>
              <c:idx val="107"/>
              <c:tx>
                <c:rich>
                  <a:bodyPr/>
                  <a:lstStyle/>
                  <a:p>
                    <a:fld id="{9BBDEC45-8AF7-2247-B69D-EE8FCF8848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CFC8-2040-B597-90CF1155F293}"/>
                </c:ext>
              </c:extLst>
            </c:dLbl>
            <c:dLbl>
              <c:idx val="108"/>
              <c:tx>
                <c:rich>
                  <a:bodyPr/>
                  <a:lstStyle/>
                  <a:p>
                    <a:fld id="{BD7FCDED-1E12-4E46-93A2-5313685F2D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CFC8-2040-B597-90CF1155F293}"/>
                </c:ext>
              </c:extLst>
            </c:dLbl>
            <c:dLbl>
              <c:idx val="109"/>
              <c:tx>
                <c:rich>
                  <a:bodyPr/>
                  <a:lstStyle/>
                  <a:p>
                    <a:fld id="{5A6D52D5-2CCB-B84F-8CAD-C63F157D3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CFC8-2040-B597-90CF1155F293}"/>
                </c:ext>
              </c:extLst>
            </c:dLbl>
            <c:dLbl>
              <c:idx val="110"/>
              <c:tx>
                <c:rich>
                  <a:bodyPr/>
                  <a:lstStyle/>
                  <a:p>
                    <a:fld id="{CD6D1726-2ABD-3748-B7CE-57CF3AE5BC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CFC8-2040-B597-90CF1155F293}"/>
                </c:ext>
              </c:extLst>
            </c:dLbl>
            <c:dLbl>
              <c:idx val="111"/>
              <c:tx>
                <c:rich>
                  <a:bodyPr/>
                  <a:lstStyle/>
                  <a:p>
                    <a:fld id="{9A881C70-72E6-A34D-BBD6-63D17D39F3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CFC8-2040-B597-90CF1155F293}"/>
                </c:ext>
              </c:extLst>
            </c:dLbl>
            <c:dLbl>
              <c:idx val="112"/>
              <c:tx>
                <c:rich>
                  <a:bodyPr/>
                  <a:lstStyle/>
                  <a:p>
                    <a:fld id="{A439B7BF-4B35-DF41-9AF1-7652CCBFC8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CFC8-2040-B597-90CF1155F293}"/>
                </c:ext>
              </c:extLst>
            </c:dLbl>
            <c:dLbl>
              <c:idx val="113"/>
              <c:tx>
                <c:rich>
                  <a:bodyPr/>
                  <a:lstStyle/>
                  <a:p>
                    <a:fld id="{68B18126-7E2A-5E42-A10D-AE7199FAD8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CFC8-2040-B597-90CF1155F293}"/>
                </c:ext>
              </c:extLst>
            </c:dLbl>
            <c:dLbl>
              <c:idx val="114"/>
              <c:tx>
                <c:rich>
                  <a:bodyPr/>
                  <a:lstStyle/>
                  <a:p>
                    <a:fld id="{C9312AC7-EC7D-924B-B707-C93492672B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CFC8-2040-B597-90CF1155F293}"/>
                </c:ext>
              </c:extLst>
            </c:dLbl>
            <c:dLbl>
              <c:idx val="115"/>
              <c:tx>
                <c:rich>
                  <a:bodyPr/>
                  <a:lstStyle/>
                  <a:p>
                    <a:fld id="{7FC8D2C7-1106-024B-BD58-06A6AD74FE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CFC8-2040-B597-90CF1155F293}"/>
                </c:ext>
              </c:extLst>
            </c:dLbl>
            <c:dLbl>
              <c:idx val="116"/>
              <c:tx>
                <c:rich>
                  <a:bodyPr/>
                  <a:lstStyle/>
                  <a:p>
                    <a:fld id="{B09E7EE4-9B81-EC43-A64E-CFCEB28D38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CFC8-2040-B597-90CF1155F293}"/>
                </c:ext>
              </c:extLst>
            </c:dLbl>
            <c:dLbl>
              <c:idx val="117"/>
              <c:tx>
                <c:rich>
                  <a:bodyPr/>
                  <a:lstStyle/>
                  <a:p>
                    <a:fld id="{10029A51-ED17-F94A-940C-09D073F6E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CFC8-2040-B597-90CF1155F293}"/>
                </c:ext>
              </c:extLst>
            </c:dLbl>
            <c:dLbl>
              <c:idx val="118"/>
              <c:tx>
                <c:rich>
                  <a:bodyPr/>
                  <a:lstStyle/>
                  <a:p>
                    <a:fld id="{001F1AD5-B79A-FC45-AB32-D576D6AE1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CFC8-2040-B597-90CF1155F293}"/>
                </c:ext>
              </c:extLst>
            </c:dLbl>
            <c:dLbl>
              <c:idx val="119"/>
              <c:tx>
                <c:rich>
                  <a:bodyPr/>
                  <a:lstStyle/>
                  <a:p>
                    <a:fld id="{31D33A75-1740-494B-A6F8-477C68AD87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CFC8-2040-B597-90CF1155F293}"/>
                </c:ext>
              </c:extLst>
            </c:dLbl>
            <c:dLbl>
              <c:idx val="120"/>
              <c:tx>
                <c:rich>
                  <a:bodyPr/>
                  <a:lstStyle/>
                  <a:p>
                    <a:fld id="{B29C5BF5-C5E5-054A-B2A6-B597396A2D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CFC8-2040-B597-90CF1155F293}"/>
                </c:ext>
              </c:extLst>
            </c:dLbl>
            <c:dLbl>
              <c:idx val="121"/>
              <c:tx>
                <c:rich>
                  <a:bodyPr/>
                  <a:lstStyle/>
                  <a:p>
                    <a:fld id="{C797AF86-49BE-994F-A81E-5C442D08CC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CFC8-2040-B597-90CF1155F293}"/>
                </c:ext>
              </c:extLst>
            </c:dLbl>
            <c:dLbl>
              <c:idx val="122"/>
              <c:tx>
                <c:rich>
                  <a:bodyPr/>
                  <a:lstStyle/>
                  <a:p>
                    <a:fld id="{75C080B1-8DA1-5D40-A719-1841F80ADF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CFC8-2040-B597-90CF1155F293}"/>
                </c:ext>
              </c:extLst>
            </c:dLbl>
            <c:dLbl>
              <c:idx val="123"/>
              <c:tx>
                <c:rich>
                  <a:bodyPr/>
                  <a:lstStyle/>
                  <a:p>
                    <a:fld id="{4C625FC3-51DA-9741-8918-BA48B1EF29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CFC8-2040-B597-90CF1155F293}"/>
                </c:ext>
              </c:extLst>
            </c:dLbl>
            <c:dLbl>
              <c:idx val="124"/>
              <c:tx>
                <c:rich>
                  <a:bodyPr/>
                  <a:lstStyle/>
                  <a:p>
                    <a:fld id="{A435AC3A-C87E-F847-BD42-A2220DB696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CFC8-2040-B597-90CF1155F293}"/>
                </c:ext>
              </c:extLst>
            </c:dLbl>
            <c:dLbl>
              <c:idx val="125"/>
              <c:tx>
                <c:rich>
                  <a:bodyPr/>
                  <a:lstStyle/>
                  <a:p>
                    <a:fld id="{FF056ED9-2D39-AC41-9EE7-DD451A6E2C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CFC8-2040-B597-90CF1155F293}"/>
                </c:ext>
              </c:extLst>
            </c:dLbl>
            <c:dLbl>
              <c:idx val="126"/>
              <c:tx>
                <c:rich>
                  <a:bodyPr/>
                  <a:lstStyle/>
                  <a:p>
                    <a:fld id="{B1F9A6BA-ADC5-9F46-8CC2-9282B5BC0A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CFC8-2040-B597-90CF1155F293}"/>
                </c:ext>
              </c:extLst>
            </c:dLbl>
            <c:dLbl>
              <c:idx val="127"/>
              <c:tx>
                <c:rich>
                  <a:bodyPr/>
                  <a:lstStyle/>
                  <a:p>
                    <a:fld id="{E5A4DE9D-140F-E840-BF4D-3CDB99AB92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CFC8-2040-B597-90CF1155F293}"/>
                </c:ext>
              </c:extLst>
            </c:dLbl>
            <c:dLbl>
              <c:idx val="128"/>
              <c:tx>
                <c:rich>
                  <a:bodyPr/>
                  <a:lstStyle/>
                  <a:p>
                    <a:fld id="{A8849775-E575-2948-BB00-7DCE6C95DC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CFC8-2040-B597-90CF1155F293}"/>
                </c:ext>
              </c:extLst>
            </c:dLbl>
            <c:dLbl>
              <c:idx val="129"/>
              <c:tx>
                <c:rich>
                  <a:bodyPr/>
                  <a:lstStyle/>
                  <a:p>
                    <a:fld id="{182F2265-EE8E-234D-BC54-570E1ADFD0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CFC8-2040-B597-90CF1155F293}"/>
                </c:ext>
              </c:extLst>
            </c:dLbl>
            <c:dLbl>
              <c:idx val="130"/>
              <c:tx>
                <c:rich>
                  <a:bodyPr/>
                  <a:lstStyle/>
                  <a:p>
                    <a:fld id="{03DD8E71-04DB-374C-BC51-45A961CF2B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CFC8-2040-B597-90CF1155F293}"/>
                </c:ext>
              </c:extLst>
            </c:dLbl>
            <c:dLbl>
              <c:idx val="131"/>
              <c:tx>
                <c:rich>
                  <a:bodyPr/>
                  <a:lstStyle/>
                  <a:p>
                    <a:fld id="{ECCB9CE3-1F67-5C4E-863E-7E78CEA888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CFC8-2040-B597-90CF1155F293}"/>
                </c:ext>
              </c:extLst>
            </c:dLbl>
            <c:dLbl>
              <c:idx val="132"/>
              <c:tx>
                <c:rich>
                  <a:bodyPr/>
                  <a:lstStyle/>
                  <a:p>
                    <a:fld id="{EC90052A-FE81-E243-A19E-A80BEF5EC1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CFC8-2040-B597-90CF1155F293}"/>
                </c:ext>
              </c:extLst>
            </c:dLbl>
            <c:dLbl>
              <c:idx val="133"/>
              <c:tx>
                <c:rich>
                  <a:bodyPr/>
                  <a:lstStyle/>
                  <a:p>
                    <a:fld id="{6A01AF60-9885-104D-BC0F-B08A46CA59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CFC8-2040-B597-90CF1155F293}"/>
                </c:ext>
              </c:extLst>
            </c:dLbl>
            <c:dLbl>
              <c:idx val="134"/>
              <c:tx>
                <c:rich>
                  <a:bodyPr/>
                  <a:lstStyle/>
                  <a:p>
                    <a:fld id="{189CCA6C-7A28-2D46-BF15-6B8A2BC15F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CFC8-2040-B597-90CF1155F293}"/>
                </c:ext>
              </c:extLst>
            </c:dLbl>
            <c:dLbl>
              <c:idx val="135"/>
              <c:tx>
                <c:rich>
                  <a:bodyPr/>
                  <a:lstStyle/>
                  <a:p>
                    <a:fld id="{E7C6E97C-132D-2E49-8148-B181512482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CFC8-2040-B597-90CF1155F293}"/>
                </c:ext>
              </c:extLst>
            </c:dLbl>
            <c:dLbl>
              <c:idx val="136"/>
              <c:tx>
                <c:rich>
                  <a:bodyPr/>
                  <a:lstStyle/>
                  <a:p>
                    <a:fld id="{5D283B43-BBD6-144B-AE68-E312DA9A6C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CFC8-2040-B597-90CF1155F293}"/>
                </c:ext>
              </c:extLst>
            </c:dLbl>
            <c:dLbl>
              <c:idx val="137"/>
              <c:tx>
                <c:rich>
                  <a:bodyPr/>
                  <a:lstStyle/>
                  <a:p>
                    <a:fld id="{A0797446-9908-3E4E-B54B-F06AF57F3D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CFC8-2040-B597-90CF1155F293}"/>
                </c:ext>
              </c:extLst>
            </c:dLbl>
            <c:dLbl>
              <c:idx val="138"/>
              <c:tx>
                <c:rich>
                  <a:bodyPr/>
                  <a:lstStyle/>
                  <a:p>
                    <a:fld id="{F5C41E27-8DF7-0F4E-8427-9028564956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CFC8-2040-B597-90CF1155F293}"/>
                </c:ext>
              </c:extLst>
            </c:dLbl>
            <c:dLbl>
              <c:idx val="139"/>
              <c:tx>
                <c:rich>
                  <a:bodyPr/>
                  <a:lstStyle/>
                  <a:p>
                    <a:fld id="{892FC12F-0517-A24E-81B5-255875A72B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CFC8-2040-B597-90CF1155F293}"/>
                </c:ext>
              </c:extLst>
            </c:dLbl>
            <c:dLbl>
              <c:idx val="140"/>
              <c:tx>
                <c:rich>
                  <a:bodyPr/>
                  <a:lstStyle/>
                  <a:p>
                    <a:fld id="{5A8822F1-43C0-9846-A10C-F76F202BE2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CFC8-2040-B597-90CF1155F293}"/>
                </c:ext>
              </c:extLst>
            </c:dLbl>
            <c:dLbl>
              <c:idx val="141"/>
              <c:tx>
                <c:rich>
                  <a:bodyPr/>
                  <a:lstStyle/>
                  <a:p>
                    <a:fld id="{E2EB37E8-0311-5643-A66E-7E191F8489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CFC8-2040-B597-90CF1155F293}"/>
                </c:ext>
              </c:extLst>
            </c:dLbl>
            <c:dLbl>
              <c:idx val="142"/>
              <c:tx>
                <c:rich>
                  <a:bodyPr/>
                  <a:lstStyle/>
                  <a:p>
                    <a:fld id="{B8495C2A-51F0-374D-A234-7CCA9A0EA5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CFC8-2040-B597-90CF1155F293}"/>
                </c:ext>
              </c:extLst>
            </c:dLbl>
            <c:dLbl>
              <c:idx val="143"/>
              <c:tx>
                <c:rich>
                  <a:bodyPr/>
                  <a:lstStyle/>
                  <a:p>
                    <a:fld id="{060BB7A0-B133-6245-89F4-4806560700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CFC8-2040-B597-90CF1155F293}"/>
                </c:ext>
              </c:extLst>
            </c:dLbl>
            <c:dLbl>
              <c:idx val="144"/>
              <c:tx>
                <c:rich>
                  <a:bodyPr/>
                  <a:lstStyle/>
                  <a:p>
                    <a:fld id="{72F1CE28-8E8D-044C-8E31-89931C1C0F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CFC8-2040-B597-90CF1155F293}"/>
                </c:ext>
              </c:extLst>
            </c:dLbl>
            <c:dLbl>
              <c:idx val="145"/>
              <c:tx>
                <c:rich>
                  <a:bodyPr/>
                  <a:lstStyle/>
                  <a:p>
                    <a:fld id="{D5883E76-C4F0-EE42-B39A-C7F42FF50F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CFC8-2040-B597-90CF1155F293}"/>
                </c:ext>
              </c:extLst>
            </c:dLbl>
            <c:dLbl>
              <c:idx val="146"/>
              <c:tx>
                <c:rich>
                  <a:bodyPr/>
                  <a:lstStyle/>
                  <a:p>
                    <a:fld id="{30A09478-1BF7-A146-9F3F-37C7CF4F1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CFC8-2040-B597-90CF1155F293}"/>
                </c:ext>
              </c:extLst>
            </c:dLbl>
            <c:dLbl>
              <c:idx val="147"/>
              <c:tx>
                <c:rich>
                  <a:bodyPr/>
                  <a:lstStyle/>
                  <a:p>
                    <a:fld id="{1FF6F4D9-71E9-AA4D-9057-C37099FA94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CFC8-2040-B597-90CF1155F293}"/>
                </c:ext>
              </c:extLst>
            </c:dLbl>
            <c:dLbl>
              <c:idx val="148"/>
              <c:tx>
                <c:rich>
                  <a:bodyPr/>
                  <a:lstStyle/>
                  <a:p>
                    <a:fld id="{AB5761A6-47E5-8041-BC48-53D2E63379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CFC8-2040-B597-90CF1155F293}"/>
                </c:ext>
              </c:extLst>
            </c:dLbl>
            <c:dLbl>
              <c:idx val="149"/>
              <c:tx>
                <c:rich>
                  <a:bodyPr/>
                  <a:lstStyle/>
                  <a:p>
                    <a:fld id="{3C6E2210-8588-2240-951E-791CEBD7E6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CFC8-2040-B597-90CF1155F293}"/>
                </c:ext>
              </c:extLst>
            </c:dLbl>
            <c:dLbl>
              <c:idx val="150"/>
              <c:tx>
                <c:rich>
                  <a:bodyPr/>
                  <a:lstStyle/>
                  <a:p>
                    <a:fld id="{C6F27CA3-F391-CA4F-A9A2-3100723BD4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CFC8-2040-B597-90CF1155F293}"/>
                </c:ext>
              </c:extLst>
            </c:dLbl>
            <c:dLbl>
              <c:idx val="151"/>
              <c:tx>
                <c:rich>
                  <a:bodyPr/>
                  <a:lstStyle/>
                  <a:p>
                    <a:fld id="{A20E608E-8996-0642-A10A-36499C50DD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CFC8-2040-B597-90CF1155F293}"/>
                </c:ext>
              </c:extLst>
            </c:dLbl>
            <c:dLbl>
              <c:idx val="152"/>
              <c:tx>
                <c:rich>
                  <a:bodyPr/>
                  <a:lstStyle/>
                  <a:p>
                    <a:fld id="{8A3FCDCF-1E36-3342-A19E-0DFE27C7BB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CFC8-2040-B597-90CF1155F293}"/>
                </c:ext>
              </c:extLst>
            </c:dLbl>
            <c:dLbl>
              <c:idx val="153"/>
              <c:tx>
                <c:rich>
                  <a:bodyPr/>
                  <a:lstStyle/>
                  <a:p>
                    <a:fld id="{4BC2FE21-7E20-0E40-A679-E9E2F7519A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CFC8-2040-B597-90CF1155F293}"/>
                </c:ext>
              </c:extLst>
            </c:dLbl>
            <c:dLbl>
              <c:idx val="154"/>
              <c:tx>
                <c:rich>
                  <a:bodyPr/>
                  <a:lstStyle/>
                  <a:p>
                    <a:fld id="{F8ED0C82-15B0-7B49-9E82-B164217E79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CFC8-2040-B597-90CF1155F293}"/>
                </c:ext>
              </c:extLst>
            </c:dLbl>
            <c:dLbl>
              <c:idx val="155"/>
              <c:tx>
                <c:rich>
                  <a:bodyPr/>
                  <a:lstStyle/>
                  <a:p>
                    <a:fld id="{C6E8CFA0-4105-8D44-882B-78D40FE0D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CFC8-2040-B597-90CF1155F293}"/>
                </c:ext>
              </c:extLst>
            </c:dLbl>
            <c:dLbl>
              <c:idx val="156"/>
              <c:tx>
                <c:rich>
                  <a:bodyPr/>
                  <a:lstStyle/>
                  <a:p>
                    <a:fld id="{740FEE78-D73A-0846-A091-2E52DE9BB8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CFC8-2040-B597-90CF1155F293}"/>
                </c:ext>
              </c:extLst>
            </c:dLbl>
            <c:dLbl>
              <c:idx val="157"/>
              <c:tx>
                <c:rich>
                  <a:bodyPr/>
                  <a:lstStyle/>
                  <a:p>
                    <a:fld id="{1F6EAF79-825A-3D4B-8DA4-86384B9C38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CFC8-2040-B597-90CF1155F293}"/>
                </c:ext>
              </c:extLst>
            </c:dLbl>
            <c:dLbl>
              <c:idx val="158"/>
              <c:tx>
                <c:rich>
                  <a:bodyPr/>
                  <a:lstStyle/>
                  <a:p>
                    <a:fld id="{C62B596C-ED81-C749-B3F0-89B7372065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CFC8-2040-B597-90CF1155F293}"/>
                </c:ext>
              </c:extLst>
            </c:dLbl>
            <c:dLbl>
              <c:idx val="159"/>
              <c:tx>
                <c:rich>
                  <a:bodyPr/>
                  <a:lstStyle/>
                  <a:p>
                    <a:fld id="{556E19EC-36FC-C64C-8E03-595ACF125B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CFC8-2040-B597-90CF1155F293}"/>
                </c:ext>
              </c:extLst>
            </c:dLbl>
            <c:dLbl>
              <c:idx val="160"/>
              <c:tx>
                <c:rich>
                  <a:bodyPr/>
                  <a:lstStyle/>
                  <a:p>
                    <a:fld id="{B052556D-5864-EC4A-A10F-78A42A5AC2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CFC8-2040-B597-90CF1155F293}"/>
                </c:ext>
              </c:extLst>
            </c:dLbl>
            <c:dLbl>
              <c:idx val="161"/>
              <c:tx>
                <c:rich>
                  <a:bodyPr/>
                  <a:lstStyle/>
                  <a:p>
                    <a:fld id="{75419DF2-2EA1-2A47-8970-8D21793114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CFC8-2040-B597-90CF1155F293}"/>
                </c:ext>
              </c:extLst>
            </c:dLbl>
            <c:dLbl>
              <c:idx val="162"/>
              <c:tx>
                <c:rich>
                  <a:bodyPr/>
                  <a:lstStyle/>
                  <a:p>
                    <a:fld id="{7DE72EA1-FC11-0240-8A2C-A21E7A324D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CFC8-2040-B597-90CF1155F293}"/>
                </c:ext>
              </c:extLst>
            </c:dLbl>
            <c:dLbl>
              <c:idx val="163"/>
              <c:tx>
                <c:rich>
                  <a:bodyPr/>
                  <a:lstStyle/>
                  <a:p>
                    <a:fld id="{7CD67FB4-DA01-ED41-B478-B227773005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CFC8-2040-B597-90CF1155F293}"/>
                </c:ext>
              </c:extLst>
            </c:dLbl>
            <c:dLbl>
              <c:idx val="164"/>
              <c:tx>
                <c:rich>
                  <a:bodyPr/>
                  <a:lstStyle/>
                  <a:p>
                    <a:fld id="{70C1260D-8DB0-FF4C-9CEE-77BE455E7C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CFC8-2040-B597-90CF1155F293}"/>
                </c:ext>
              </c:extLst>
            </c:dLbl>
            <c:dLbl>
              <c:idx val="165"/>
              <c:tx>
                <c:rich>
                  <a:bodyPr/>
                  <a:lstStyle/>
                  <a:p>
                    <a:fld id="{C8D05F18-0E72-BD45-9323-B7A44A7A33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CFC8-2040-B597-90CF1155F293}"/>
                </c:ext>
              </c:extLst>
            </c:dLbl>
            <c:dLbl>
              <c:idx val="166"/>
              <c:tx>
                <c:rich>
                  <a:bodyPr/>
                  <a:lstStyle/>
                  <a:p>
                    <a:fld id="{ADCBDEA2-BAB2-6E4A-889E-FBECD580DA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CFC8-2040-B597-90CF1155F293}"/>
                </c:ext>
              </c:extLst>
            </c:dLbl>
            <c:dLbl>
              <c:idx val="167"/>
              <c:tx>
                <c:rich>
                  <a:bodyPr/>
                  <a:lstStyle/>
                  <a:p>
                    <a:fld id="{D8886F44-629A-1E4A-B006-4D9F9D6440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CFC8-2040-B597-90CF1155F293}"/>
                </c:ext>
              </c:extLst>
            </c:dLbl>
            <c:dLbl>
              <c:idx val="168"/>
              <c:tx>
                <c:rich>
                  <a:bodyPr/>
                  <a:lstStyle/>
                  <a:p>
                    <a:fld id="{5A222560-4AF6-5042-BE77-CFB4325FBA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CFC8-2040-B597-90CF1155F293}"/>
                </c:ext>
              </c:extLst>
            </c:dLbl>
            <c:dLbl>
              <c:idx val="169"/>
              <c:tx>
                <c:rich>
                  <a:bodyPr/>
                  <a:lstStyle/>
                  <a:p>
                    <a:fld id="{EC392719-401B-CF49-8128-2540B534C8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CFC8-2040-B597-90CF1155F293}"/>
                </c:ext>
              </c:extLst>
            </c:dLbl>
            <c:dLbl>
              <c:idx val="170"/>
              <c:tx>
                <c:rich>
                  <a:bodyPr/>
                  <a:lstStyle/>
                  <a:p>
                    <a:fld id="{42071338-18F5-7944-A493-3C287E86C0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CFC8-2040-B597-90CF1155F293}"/>
                </c:ext>
              </c:extLst>
            </c:dLbl>
            <c:dLbl>
              <c:idx val="171"/>
              <c:tx>
                <c:rich>
                  <a:bodyPr/>
                  <a:lstStyle/>
                  <a:p>
                    <a:fld id="{83A56894-2E98-BA45-A673-6EB39B8B7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CFC8-2040-B597-90CF1155F293}"/>
                </c:ext>
              </c:extLst>
            </c:dLbl>
            <c:dLbl>
              <c:idx val="172"/>
              <c:tx>
                <c:rich>
                  <a:bodyPr/>
                  <a:lstStyle/>
                  <a:p>
                    <a:fld id="{14BC777A-564C-0A43-9617-CB20901ECC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CFC8-2040-B597-90CF1155F293}"/>
                </c:ext>
              </c:extLst>
            </c:dLbl>
            <c:dLbl>
              <c:idx val="173"/>
              <c:tx>
                <c:rich>
                  <a:bodyPr/>
                  <a:lstStyle/>
                  <a:p>
                    <a:fld id="{CC713775-3280-C24E-8953-1FAE0BB5E3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CFC8-2040-B597-90CF1155F293}"/>
                </c:ext>
              </c:extLst>
            </c:dLbl>
            <c:dLbl>
              <c:idx val="174"/>
              <c:tx>
                <c:rich>
                  <a:bodyPr/>
                  <a:lstStyle/>
                  <a:p>
                    <a:fld id="{A2D0F92C-BDC8-364E-BE77-7683E5A459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CFC8-2040-B597-90CF1155F293}"/>
                </c:ext>
              </c:extLst>
            </c:dLbl>
            <c:dLbl>
              <c:idx val="175"/>
              <c:tx>
                <c:rich>
                  <a:bodyPr/>
                  <a:lstStyle/>
                  <a:p>
                    <a:fld id="{FB83E1D5-AEE5-3B48-AE34-32B6106B23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CFC8-2040-B597-90CF1155F293}"/>
                </c:ext>
              </c:extLst>
            </c:dLbl>
            <c:dLbl>
              <c:idx val="176"/>
              <c:tx>
                <c:rich>
                  <a:bodyPr/>
                  <a:lstStyle/>
                  <a:p>
                    <a:fld id="{E3975CAB-8D7F-5447-9ED5-76E9D1E035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CFC8-2040-B597-90CF1155F293}"/>
                </c:ext>
              </c:extLst>
            </c:dLbl>
            <c:dLbl>
              <c:idx val="177"/>
              <c:tx>
                <c:rich>
                  <a:bodyPr/>
                  <a:lstStyle/>
                  <a:p>
                    <a:fld id="{1B7F12C1-70B1-B747-8251-3B92FE9EE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CFC8-2040-B597-90CF1155F293}"/>
                </c:ext>
              </c:extLst>
            </c:dLbl>
            <c:dLbl>
              <c:idx val="178"/>
              <c:tx>
                <c:rich>
                  <a:bodyPr/>
                  <a:lstStyle/>
                  <a:p>
                    <a:fld id="{97A2D4CC-A360-AB4C-932A-93A1E3C963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CFC8-2040-B597-90CF1155F293}"/>
                </c:ext>
              </c:extLst>
            </c:dLbl>
            <c:dLbl>
              <c:idx val="179"/>
              <c:tx>
                <c:rich>
                  <a:bodyPr/>
                  <a:lstStyle/>
                  <a:p>
                    <a:fld id="{FE9BD681-A7CE-2244-950B-6F5E314B4B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CFC8-2040-B597-90CF1155F293}"/>
                </c:ext>
              </c:extLst>
            </c:dLbl>
            <c:dLbl>
              <c:idx val="180"/>
              <c:tx>
                <c:rich>
                  <a:bodyPr/>
                  <a:lstStyle/>
                  <a:p>
                    <a:fld id="{F1DBCFFE-79E0-E840-9D02-16B218DE4C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CFC8-2040-B597-90CF1155F293}"/>
                </c:ext>
              </c:extLst>
            </c:dLbl>
            <c:dLbl>
              <c:idx val="181"/>
              <c:tx>
                <c:rich>
                  <a:bodyPr/>
                  <a:lstStyle/>
                  <a:p>
                    <a:fld id="{3715E473-8440-3643-AF3C-16A8607F40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CFC8-2040-B597-90CF1155F293}"/>
                </c:ext>
              </c:extLst>
            </c:dLbl>
            <c:dLbl>
              <c:idx val="182"/>
              <c:tx>
                <c:rich>
                  <a:bodyPr/>
                  <a:lstStyle/>
                  <a:p>
                    <a:fld id="{673C0DEA-723A-0048-8889-A5546342B8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CFC8-2040-B597-90CF1155F293}"/>
                </c:ext>
              </c:extLst>
            </c:dLbl>
            <c:dLbl>
              <c:idx val="183"/>
              <c:tx>
                <c:rich>
                  <a:bodyPr/>
                  <a:lstStyle/>
                  <a:p>
                    <a:fld id="{7D0781C4-1F69-6142-BA6D-4A7C2E9400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CFC8-2040-B597-90CF1155F293}"/>
                </c:ext>
              </c:extLst>
            </c:dLbl>
            <c:dLbl>
              <c:idx val="184"/>
              <c:tx>
                <c:rich>
                  <a:bodyPr/>
                  <a:lstStyle/>
                  <a:p>
                    <a:fld id="{2657B383-E3BD-484F-A941-4BEA2157AE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CFC8-2040-B597-90CF1155F293}"/>
                </c:ext>
              </c:extLst>
            </c:dLbl>
            <c:dLbl>
              <c:idx val="185"/>
              <c:tx>
                <c:rich>
                  <a:bodyPr/>
                  <a:lstStyle/>
                  <a:p>
                    <a:fld id="{85BA701C-B1FA-4748-BA9F-D0A2B61F64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CFC8-2040-B597-90CF1155F293}"/>
                </c:ext>
              </c:extLst>
            </c:dLbl>
            <c:dLbl>
              <c:idx val="186"/>
              <c:tx>
                <c:rich>
                  <a:bodyPr/>
                  <a:lstStyle/>
                  <a:p>
                    <a:fld id="{04B639F0-F5E4-154D-867C-E08FBA869F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CFC8-2040-B597-90CF1155F293}"/>
                </c:ext>
              </c:extLst>
            </c:dLbl>
            <c:dLbl>
              <c:idx val="187"/>
              <c:tx>
                <c:rich>
                  <a:bodyPr/>
                  <a:lstStyle/>
                  <a:p>
                    <a:fld id="{507C66B4-8540-5A43-ABEE-9A9829020C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CFC8-2040-B597-90CF1155F293}"/>
                </c:ext>
              </c:extLst>
            </c:dLbl>
            <c:dLbl>
              <c:idx val="188"/>
              <c:tx>
                <c:rich>
                  <a:bodyPr/>
                  <a:lstStyle/>
                  <a:p>
                    <a:fld id="{62CEF914-8CD6-F742-83BD-1C01C66A5A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CFC8-2040-B597-90CF1155F293}"/>
                </c:ext>
              </c:extLst>
            </c:dLbl>
            <c:dLbl>
              <c:idx val="189"/>
              <c:tx>
                <c:rich>
                  <a:bodyPr/>
                  <a:lstStyle/>
                  <a:p>
                    <a:fld id="{9DD0F05F-CCEF-244E-AAA3-8126C655D2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CFC8-2040-B597-90CF1155F293}"/>
                </c:ext>
              </c:extLst>
            </c:dLbl>
            <c:dLbl>
              <c:idx val="190"/>
              <c:tx>
                <c:rich>
                  <a:bodyPr/>
                  <a:lstStyle/>
                  <a:p>
                    <a:fld id="{2ABEFF53-1AD5-B34D-A4ED-0E12A6DD81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CFC8-2040-B597-90CF1155F293}"/>
                </c:ext>
              </c:extLst>
            </c:dLbl>
            <c:dLbl>
              <c:idx val="191"/>
              <c:tx>
                <c:rich>
                  <a:bodyPr/>
                  <a:lstStyle/>
                  <a:p>
                    <a:fld id="{0FCD30FD-89E7-3B46-AD62-2CC068407B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CFC8-2040-B597-90CF1155F293}"/>
                </c:ext>
              </c:extLst>
            </c:dLbl>
            <c:dLbl>
              <c:idx val="192"/>
              <c:tx>
                <c:rich>
                  <a:bodyPr/>
                  <a:lstStyle/>
                  <a:p>
                    <a:fld id="{1EB88EBA-80CF-8D40-A3F9-96C36C30E2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CFC8-2040-B597-90CF1155F293}"/>
                </c:ext>
              </c:extLst>
            </c:dLbl>
            <c:dLbl>
              <c:idx val="193"/>
              <c:tx>
                <c:rich>
                  <a:bodyPr/>
                  <a:lstStyle/>
                  <a:p>
                    <a:fld id="{36F39C35-F84D-ED46-B53B-120A661DBC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CFC8-2040-B597-90CF1155F293}"/>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BatteriesPT!$Z$6:$Z$199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xVal>
          <c:yVal>
            <c:numRef>
              <c:f>BatteriesPT!$AB$6:$AB$199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yVal>
          <c:smooth val="0"/>
          <c:extLst>
            <c:ext xmlns:c15="http://schemas.microsoft.com/office/drawing/2012/chart" uri="{02D57815-91ED-43cb-92C2-25804820EDAC}">
              <c15:datalabelsRange>
                <c15:f>BatteriesPT!$AC$6:$AC$199</c15:f>
                <c15:dlblRangeCach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15:dlblRangeCache>
              </c15:datalabelsRange>
            </c:ext>
            <c:ext xmlns:c16="http://schemas.microsoft.com/office/drawing/2014/chart" uri="{C3380CC4-5D6E-409C-BE32-E72D297353CC}">
              <c16:uniqueId val="{0000010E-CFC8-2040-B597-90CF1155F293}"/>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CFC8-2040-B597-90CF1155F293}"/>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BatteriesPT!$F$92</c:f>
              <c:numCache>
                <c:formatCode>General</c:formatCode>
                <c:ptCount val="1"/>
                <c:pt idx="0">
                  <c:v>0</c:v>
                </c:pt>
              </c:numCache>
            </c:numRef>
          </c:xVal>
          <c:yVal>
            <c:numRef>
              <c:f>BatteriesPT!$G$92</c:f>
              <c:numCache>
                <c:formatCode>General</c:formatCode>
                <c:ptCount val="1"/>
                <c:pt idx="0">
                  <c:v>0</c:v>
                </c:pt>
              </c:numCache>
            </c:numRef>
          </c:yVal>
          <c:smooth val="0"/>
          <c:extLst>
            <c:ext xmlns:c15="http://schemas.microsoft.com/office/drawing/2012/chart" uri="{02D57815-91ED-43cb-92C2-25804820EDAC}">
              <c15:datalabelsRange>
                <c15:f>BatteriesPT!$J$92</c15:f>
                <c15:dlblRangeCache>
                  <c:ptCount val="1"/>
                  <c:pt idx="0">
                    <c:v>0</c:v>
                  </c:pt>
                </c15:dlblRangeCache>
              </c15:datalabelsRange>
            </c:ext>
            <c:ext xmlns:c16="http://schemas.microsoft.com/office/drawing/2014/chart" uri="{C3380CC4-5D6E-409C-BE32-E72D297353CC}">
              <c16:uniqueId val="{00000110-CFC8-2040-B597-90CF1155F293}"/>
            </c:ext>
          </c:extLst>
        </c:ser>
        <c:ser>
          <c:idx val="17"/>
          <c:order val="19"/>
          <c:tx>
            <c:strRef>
              <c:f>BatteriesPT!$J$76</c:f>
              <c:strCache>
                <c:ptCount val="1"/>
                <c:pt idx="0">
                  <c:v>0</c:v>
                </c:pt>
              </c:strCache>
            </c:strRef>
          </c:tx>
          <c:marker>
            <c:symbol val="none"/>
          </c:marker>
          <c:dLbls>
            <c:dLbl>
              <c:idx val="0"/>
              <c:tx>
                <c:rich>
                  <a:bodyPr wrap="square" lIns="38100" tIns="0" rIns="38100" bIns="182880" anchor="ctr">
                    <a:spAutoFit/>
                  </a:bodyPr>
                  <a:lstStyle/>
                  <a:p>
                    <a:pPr>
                      <a:defRPr sz="1400" b="1"/>
                    </a:pPr>
                    <a:fld id="{3E9C5980-418D-714C-8AAA-48587C8A6D97}"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CFC8-2040-B597-90CF1155F293}"/>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BatteriesPT!$K$77</c:f>
              <c:numCache>
                <c:formatCode>General</c:formatCode>
                <c:ptCount val="1"/>
                <c:pt idx="0">
                  <c:v>0</c:v>
                </c:pt>
              </c:numCache>
            </c:numRef>
          </c:xVal>
          <c:yVal>
            <c:numRef>
              <c:f>BatteriesPT!$L$77</c:f>
              <c:numCache>
                <c:formatCode>General</c:formatCode>
                <c:ptCount val="1"/>
                <c:pt idx="0">
                  <c:v>0</c:v>
                </c:pt>
              </c:numCache>
            </c:numRef>
          </c:yVal>
          <c:smooth val="0"/>
          <c:extLst>
            <c:ext xmlns:c15="http://schemas.microsoft.com/office/drawing/2012/chart" uri="{02D57815-91ED-43cb-92C2-25804820EDAC}">
              <c15:datalabelsRange>
                <c15:f>BatteriesPT!$M$77</c15:f>
                <c15:dlblRangeCache>
                  <c:ptCount val="1"/>
                  <c:pt idx="0">
                    <c:v>0</c:v>
                  </c:pt>
                </c15:dlblRangeCache>
              </c15:datalabelsRange>
            </c:ext>
            <c:ext xmlns:c16="http://schemas.microsoft.com/office/drawing/2014/chart" uri="{C3380CC4-5D6E-409C-BE32-E72D297353CC}">
              <c16:uniqueId val="{00000112-CFC8-2040-B597-90CF1155F293}"/>
            </c:ext>
          </c:extLst>
        </c:ser>
        <c:ser>
          <c:idx val="20"/>
          <c:order val="20"/>
          <c:tx>
            <c:strRef>
              <c:f>BatteriesPT!$K$114</c:f>
              <c:strCache>
                <c:ptCount val="1"/>
                <c:pt idx="0">
                  <c:v>0</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fld id="{EF8999C2-486D-2D46-A399-EA0EF4C3648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CFC8-2040-B597-90CF1155F293}"/>
                </c:ext>
              </c:extLst>
            </c:dLbl>
            <c:dLbl>
              <c:idx val="1"/>
              <c:layout>
                <c:manualLayout>
                  <c:x val="-3.3677367580566546E-2"/>
                  <c:y val="-6.7007377182078581E-2"/>
                </c:manualLayout>
              </c:layout>
              <c:tx>
                <c:rich>
                  <a:bodyPr/>
                  <a:lstStyle/>
                  <a:p>
                    <a:fld id="{C1E275E4-D4AF-8641-8636-159BD80BFFA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CFC8-2040-B597-90CF1155F293}"/>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BatteriesPT!$M$121:$M$122</c:f>
              <c:numCache>
                <c:formatCode>0.00</c:formatCode>
                <c:ptCount val="2"/>
                <c:pt idx="0">
                  <c:v>0</c:v>
                </c:pt>
                <c:pt idx="1">
                  <c:v>0</c:v>
                </c:pt>
              </c:numCache>
            </c:numRef>
          </c:xVal>
          <c:yVal>
            <c:numRef>
              <c:f>BatteriesPT!$N$121:$N$122</c:f>
              <c:numCache>
                <c:formatCode>General</c:formatCode>
                <c:ptCount val="2"/>
                <c:pt idx="0">
                  <c:v>0</c:v>
                </c:pt>
                <c:pt idx="1">
                  <c:v>0</c:v>
                </c:pt>
              </c:numCache>
            </c:numRef>
          </c:yVal>
          <c:smooth val="0"/>
          <c:extLst>
            <c:ext xmlns:c15="http://schemas.microsoft.com/office/drawing/2012/chart" uri="{02D57815-91ED-43cb-92C2-25804820EDAC}">
              <c15:datalabelsRange>
                <c15:f>BatteriesPT!$O$121:$O$122</c15:f>
                <c15:dlblRangeCache>
                  <c:ptCount val="2"/>
                  <c:pt idx="0">
                    <c:v>0.00</c:v>
                  </c:pt>
                  <c:pt idx="1">
                    <c:v>0.00</c:v>
                  </c:pt>
                </c15:dlblRangeCache>
              </c15:datalabelsRange>
            </c:ext>
            <c:ext xmlns:c16="http://schemas.microsoft.com/office/drawing/2014/chart" uri="{C3380CC4-5D6E-409C-BE32-E72D297353CC}">
              <c16:uniqueId val="{00000115-CFC8-2040-B597-90CF1155F293}"/>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BatteriesSC!$H$77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showDataLabelsRange val="1"/>
                </c:ext>
                <c:ext xmlns:c16="http://schemas.microsoft.com/office/drawing/2014/chart" uri="{C3380CC4-5D6E-409C-BE32-E72D297353CC}">
                  <c16:uniqueId val="{00000000-2481-044C-BF4C-9540839CF2A9}"/>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BatteriesSC!$F$83</c:f>
              <c:numCache>
                <c:formatCode>General</c:formatCode>
                <c:ptCount val="1"/>
              </c:numCache>
            </c:numRef>
          </c:xVal>
          <c:yVal>
            <c:numRef>
              <c:f>BatteriesSC!$G$83</c:f>
              <c:numCache>
                <c:formatCode>General</c:formatCode>
                <c:ptCount val="1"/>
              </c:numCache>
            </c:numRef>
          </c:yVal>
          <c:smooth val="0"/>
          <c:extLst>
            <c:ext xmlns:c15="http://schemas.microsoft.com/office/drawing/2012/chart" uri="{02D57815-91ED-43cb-92C2-25804820EDAC}">
              <c15:datalabelsRange>
                <c15:f>BatteriesSC!$H$83</c15:f>
                <c15:dlblRangeCache>
                  <c:ptCount val="1"/>
                </c15:dlblRangeCache>
              </c15:datalabelsRange>
            </c:ext>
            <c:ext xmlns:c16="http://schemas.microsoft.com/office/drawing/2014/chart" uri="{C3380CC4-5D6E-409C-BE32-E72D297353CC}">
              <c16:uniqueId val="{00000001-2481-044C-BF4C-9540839CF2A9}"/>
            </c:ext>
          </c:extLst>
        </c:ser>
        <c:ser>
          <c:idx val="14"/>
          <c:order val="1"/>
          <c:tx>
            <c:v>equationRIGHT</c:v>
          </c:tx>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2481-044C-BF4C-9540839CF2A9}"/>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BatteriesSC!$J$83</c:f>
              <c:numCache>
                <c:formatCode>General</c:formatCode>
                <c:ptCount val="1"/>
              </c:numCache>
            </c:numRef>
          </c:xVal>
          <c:yVal>
            <c:numRef>
              <c:f>BatteriesSC!$K$83</c:f>
              <c:numCache>
                <c:formatCode>General</c:formatCode>
                <c:ptCount val="1"/>
              </c:numCache>
            </c:numRef>
          </c:yVal>
          <c:smooth val="0"/>
          <c:extLst>
            <c:ext xmlns:c15="http://schemas.microsoft.com/office/drawing/2012/chart" uri="{02D57815-91ED-43cb-92C2-25804820EDAC}">
              <c15:datalabelsRange>
                <c15:f>BatteriesSC!$L$83</c15:f>
                <c15:dlblRangeCache>
                  <c:ptCount val="1"/>
                </c15:dlblRangeCache>
              </c15:datalabelsRange>
            </c:ext>
            <c:ext xmlns:c16="http://schemas.microsoft.com/office/drawing/2014/chart" uri="{C3380CC4-5D6E-409C-BE32-E72D297353CC}">
              <c16:uniqueId val="{00000003-2481-044C-BF4C-9540839CF2A9}"/>
            </c:ext>
          </c:extLst>
        </c:ser>
        <c:ser>
          <c:idx val="0"/>
          <c:order val="2"/>
          <c:tx>
            <c:strRef>
              <c:f>BatteriesSC!$U$51</c:f>
              <c:strCache>
                <c:ptCount val="1"/>
              </c:strCache>
            </c:strRef>
          </c:tx>
          <c:spPr>
            <a:ln w="19050" cap="rnd">
              <a:solidFill>
                <a:srgbClr val="00B0F0"/>
              </a:solidFill>
              <a:round/>
            </a:ln>
            <a:effectLst/>
          </c:spPr>
          <c:marker>
            <c:symbol val="none"/>
          </c:marker>
          <c:xVal>
            <c:numRef>
              <c:f>BatteriesSC!$T$52:$T$196</c:f>
              <c:numCache>
                <c:formatCode>0.00</c:formatCode>
                <c:ptCount val="145"/>
              </c:numCache>
            </c:numRef>
          </c:xVal>
          <c:yVal>
            <c:numRef>
              <c:f>BatteriesSC!$U$52:$U$196</c:f>
              <c:numCache>
                <c:formatCode>0.000</c:formatCode>
                <c:ptCount val="145"/>
              </c:numCache>
            </c:numRef>
          </c:yVal>
          <c:smooth val="0"/>
          <c:extLst>
            <c:ext xmlns:c16="http://schemas.microsoft.com/office/drawing/2014/chart" uri="{C3380CC4-5D6E-409C-BE32-E72D297353CC}">
              <c16:uniqueId val="{00000004-2481-044C-BF4C-9540839CF2A9}"/>
            </c:ext>
          </c:extLst>
        </c:ser>
        <c:ser>
          <c:idx val="1"/>
          <c:order val="3"/>
          <c:tx>
            <c:strRef>
              <c:f>BatteriesSC!$V$51</c:f>
              <c:strCache>
                <c:ptCount val="1"/>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BatteriesSC!$T$52:$T$196</c:f>
              <c:numCache>
                <c:formatCode>0.00</c:formatCode>
                <c:ptCount val="145"/>
              </c:numCache>
            </c:numRef>
          </c:xVal>
          <c:yVal>
            <c:numRef>
              <c:f>BatteriesSC!$V$52:$V$196</c:f>
              <c:numCache>
                <c:formatCode>0.000</c:formatCode>
                <c:ptCount val="145"/>
              </c:numCache>
            </c:numRef>
          </c:yVal>
          <c:smooth val="0"/>
          <c:extLst>
            <c:ext xmlns:c16="http://schemas.microsoft.com/office/drawing/2014/chart" uri="{C3380CC4-5D6E-409C-BE32-E72D297353CC}">
              <c16:uniqueId val="{00000005-2481-044C-BF4C-9540839CF2A9}"/>
            </c:ext>
          </c:extLst>
        </c:ser>
        <c:ser>
          <c:idx val="19"/>
          <c:order val="4"/>
          <c:tx>
            <c:strRef>
              <c:f>BatteriesSC!$W$51</c:f>
              <c:strCache>
                <c:ptCount val="1"/>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BatteriesSC!$T$52:$T$196</c:f>
              <c:numCache>
                <c:formatCode>0.00</c:formatCode>
                <c:ptCount val="145"/>
              </c:numCache>
            </c:numRef>
          </c:xVal>
          <c:yVal>
            <c:numRef>
              <c:f>BatteriesSC!$W$52:$W$196</c:f>
              <c:numCache>
                <c:formatCode>0.000</c:formatCode>
                <c:ptCount val="145"/>
              </c:numCache>
            </c:numRef>
          </c:yVal>
          <c:smooth val="0"/>
          <c:extLst>
            <c:ext xmlns:c16="http://schemas.microsoft.com/office/drawing/2014/chart" uri="{C3380CC4-5D6E-409C-BE32-E72D297353CC}">
              <c16:uniqueId val="{00000006-2481-044C-BF4C-9540839CF2A9}"/>
            </c:ext>
          </c:extLst>
        </c:ser>
        <c:ser>
          <c:idx val="2"/>
          <c:order val="5"/>
          <c:tx>
            <c:strRef>
              <c:f>BatteriesSC!$X$51</c:f>
              <c:strCache>
                <c:ptCount val="1"/>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BatteriesSC!$T$52:$T$196</c:f>
              <c:numCache>
                <c:formatCode>0.00</c:formatCode>
                <c:ptCount val="145"/>
              </c:numCache>
            </c:numRef>
          </c:xVal>
          <c:yVal>
            <c:numRef>
              <c:f>BatteriesSC!$X$52:$X$196</c:f>
              <c:numCache>
                <c:formatCode>0.000</c:formatCode>
                <c:ptCount val="145"/>
              </c:numCache>
            </c:numRef>
          </c:yVal>
          <c:smooth val="0"/>
          <c:extLst>
            <c:ext xmlns:c16="http://schemas.microsoft.com/office/drawing/2014/chart" uri="{C3380CC4-5D6E-409C-BE32-E72D297353CC}">
              <c16:uniqueId val="{00000007-2481-044C-BF4C-9540839CF2A9}"/>
            </c:ext>
          </c:extLst>
        </c:ser>
        <c:ser>
          <c:idx val="3"/>
          <c:order val="6"/>
          <c:tx>
            <c:strRef>
              <c:f>BatteriesSC!$I$115</c:f>
              <c:strCache>
                <c:ptCount val="1"/>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BatteriesSC!$F$117:$F$123</c:f>
              <c:numCache>
                <c:formatCode>General</c:formatCode>
                <c:ptCount val="7"/>
              </c:numCache>
            </c:numRef>
          </c:xVal>
          <c:yVal>
            <c:numRef>
              <c:f>BatteriesSC!$I$117:$I$123</c:f>
              <c:numCache>
                <c:formatCode>0.000</c:formatCode>
                <c:ptCount val="7"/>
              </c:numCache>
            </c:numRef>
          </c:yVal>
          <c:smooth val="0"/>
          <c:extLst>
            <c:ext xmlns:c16="http://schemas.microsoft.com/office/drawing/2014/chart" uri="{C3380CC4-5D6E-409C-BE32-E72D297353CC}">
              <c16:uniqueId val="{00000008-2481-044C-BF4C-9540839CF2A9}"/>
            </c:ext>
          </c:extLst>
        </c:ser>
        <c:ser>
          <c:idx val="10"/>
          <c:order val="7"/>
          <c:tx>
            <c:strRef>
              <c:f>BatteriesSC!$F$115</c:f>
              <c:strCache>
                <c:ptCount val="1"/>
              </c:strCache>
            </c:strRef>
          </c:tx>
          <c:spPr>
            <a:ln w="1270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2481-044C-BF4C-9540839CF2A9}"/>
                </c:ext>
              </c:extLst>
            </c:dLbl>
            <c:dLbl>
              <c:idx val="1"/>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2481-044C-BF4C-9540839CF2A9}"/>
                </c:ext>
              </c:extLst>
            </c:dLbl>
            <c:dLbl>
              <c:idx val="2"/>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2481-044C-BF4C-9540839CF2A9}"/>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2481-044C-BF4C-9540839CF2A9}"/>
                </c:ext>
              </c:extLst>
            </c:dLbl>
            <c:dLbl>
              <c:idx val="4"/>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2481-044C-BF4C-9540839CF2A9}"/>
                </c:ext>
              </c:extLst>
            </c:dLbl>
            <c:dLbl>
              <c:idx val="5"/>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2481-044C-BF4C-9540839CF2A9}"/>
                </c:ext>
              </c:extLst>
            </c:dLbl>
            <c:dLbl>
              <c:idx val="6"/>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2481-044C-BF4C-9540839CF2A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BatteriesSC!$F$117:$F$123</c:f>
              <c:numCache>
                <c:formatCode>General</c:formatCode>
                <c:ptCount val="7"/>
              </c:numCache>
            </c:numRef>
          </c:xVal>
          <c:yVal>
            <c:numRef>
              <c:f>BatteriesSC!$G$117:$G$123</c:f>
              <c:numCache>
                <c:formatCode>General</c:formatCode>
                <c:ptCount val="7"/>
              </c:numCache>
            </c:numRef>
          </c:yVal>
          <c:smooth val="0"/>
          <c:extLst>
            <c:ext xmlns:c15="http://schemas.microsoft.com/office/drawing/2012/chart" uri="{02D57815-91ED-43cb-92C2-25804820EDAC}">
              <c15:datalabelsRange>
                <c15:f>BatteriesSC!$H$117:$H$123</c15:f>
                <c15:dlblRangeCache>
                  <c:ptCount val="7"/>
                </c15:dlblRangeCache>
              </c15:datalabelsRange>
            </c:ext>
            <c:ext xmlns:c16="http://schemas.microsoft.com/office/drawing/2014/chart" uri="{C3380CC4-5D6E-409C-BE32-E72D297353CC}">
              <c16:uniqueId val="{00000010-2481-044C-BF4C-9540839CF2A9}"/>
            </c:ext>
          </c:extLst>
        </c:ser>
        <c:ser>
          <c:idx val="9"/>
          <c:order val="8"/>
          <c:tx>
            <c:strRef>
              <c:f>BatteriesSC!$H$126</c:f>
              <c:strCache>
                <c:ptCount val="1"/>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481-044C-BF4C-9540839CF2A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481-044C-BF4C-9540839CF2A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481-044C-BF4C-9540839CF2A9}"/>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BatteriesSC!$F$127:$F$134</c:f>
              <c:numCache>
                <c:formatCode>General</c:formatCode>
                <c:ptCount val="8"/>
              </c:numCache>
            </c:numRef>
          </c:xVal>
          <c:yVal>
            <c:numRef>
              <c:f>BatteriesSC!$G$127:$G$134</c:f>
              <c:numCache>
                <c:formatCode>General</c:formatCode>
                <c:ptCount val="8"/>
              </c:numCache>
            </c:numRef>
          </c:yVal>
          <c:smooth val="0"/>
          <c:extLst>
            <c:ext xmlns:c15="http://schemas.microsoft.com/office/drawing/2012/chart" uri="{02D57815-91ED-43cb-92C2-25804820EDAC}">
              <c15:datalabelsRange>
                <c15:f>BatteriesSC!$H$127:$H$134</c15:f>
                <c15:dlblRangeCache>
                  <c:ptCount val="8"/>
                </c15:dlblRangeCache>
              </c15:datalabelsRange>
            </c:ext>
            <c:ext xmlns:c16="http://schemas.microsoft.com/office/drawing/2014/chart" uri="{C3380CC4-5D6E-409C-BE32-E72D297353CC}">
              <c16:uniqueId val="{00000019-2481-044C-BF4C-9540839CF2A9}"/>
            </c:ext>
          </c:extLst>
        </c:ser>
        <c:ser>
          <c:idx val="8"/>
          <c:order val="9"/>
          <c:tx>
            <c:strRef>
              <c:f>BatteriesSC!$F$137</c:f>
              <c:strCache>
                <c:ptCount val="1"/>
              </c:strCache>
            </c:strRef>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481-044C-BF4C-9540839CF2A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481-044C-BF4C-9540839CF2A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BatteriesSC!$F$138:$F$144</c:f>
              <c:numCache>
                <c:formatCode>General</c:formatCode>
                <c:ptCount val="7"/>
              </c:numCache>
            </c:numRef>
          </c:xVal>
          <c:yVal>
            <c:numRef>
              <c:f>BatteriesSC!$G$138:$G$144</c:f>
              <c:numCache>
                <c:formatCode>General</c:formatCode>
                <c:ptCount val="7"/>
              </c:numCache>
            </c:numRef>
          </c:yVal>
          <c:smooth val="0"/>
          <c:extLst>
            <c:ext xmlns:c15="http://schemas.microsoft.com/office/drawing/2012/chart" uri="{02D57815-91ED-43cb-92C2-25804820EDAC}">
              <c15:datalabelsRange>
                <c15:f>BatteriesSC!$I$138:$I$144</c15:f>
                <c15:dlblRangeCache>
                  <c:ptCount val="7"/>
                </c15:dlblRangeCache>
              </c15:datalabelsRange>
            </c:ext>
            <c:ext xmlns:c16="http://schemas.microsoft.com/office/drawing/2014/chart" uri="{C3380CC4-5D6E-409C-BE32-E72D297353CC}">
              <c16:uniqueId val="{00000021-2481-044C-BF4C-9540839CF2A9}"/>
            </c:ext>
          </c:extLst>
        </c:ser>
        <c:ser>
          <c:idx val="11"/>
          <c:order val="10"/>
          <c:tx>
            <c:strRef>
              <c:f>BatteriesSC!$D$157</c:f>
              <c:strCache>
                <c:ptCount val="1"/>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showDataLabelsRange val="1"/>
                </c:ext>
                <c:ext xmlns:c16="http://schemas.microsoft.com/office/drawing/2014/chart" uri="{C3380CC4-5D6E-409C-BE32-E72D297353CC}">
                  <c16:uniqueId val="{00000022-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4-2481-044C-BF4C-9540839CF2A9}"/>
                </c:ext>
              </c:extLst>
            </c:dLbl>
            <c:dLbl>
              <c:idx val="3"/>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2481-044C-BF4C-9540839CF2A9}"/>
                </c:ext>
              </c:extLst>
            </c:dLbl>
            <c:dLbl>
              <c:idx val="4"/>
              <c:delete val="1"/>
              <c:extLst>
                <c:ext xmlns:c15="http://schemas.microsoft.com/office/drawing/2012/chart" uri="{CE6537A1-D6FC-4f65-9D91-7224C49458BB}"/>
                <c:ext xmlns:c16="http://schemas.microsoft.com/office/drawing/2014/chart" uri="{C3380CC4-5D6E-409C-BE32-E72D297353CC}">
                  <c16:uniqueId val="{00000026-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7-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8-2481-044C-BF4C-9540839CF2A9}"/>
                </c:ext>
              </c:extLst>
            </c:dLbl>
            <c:dLbl>
              <c:idx val="7"/>
              <c:tx>
                <c:rich>
                  <a:bodyPr/>
                  <a:lstStyle/>
                  <a:p>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2481-044C-BF4C-9540839CF2A9}"/>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BatteriesSC!$F$159:$F$166</c:f>
              <c:numCache>
                <c:formatCode>General</c:formatCode>
                <c:ptCount val="8"/>
              </c:numCache>
            </c:numRef>
          </c:xVal>
          <c:yVal>
            <c:numRef>
              <c:f>BatteriesSC!$G$159:$G$166</c:f>
              <c:numCache>
                <c:formatCode>General</c:formatCode>
                <c:ptCount val="8"/>
              </c:numCache>
            </c:numRef>
          </c:yVal>
          <c:smooth val="0"/>
          <c:extLst>
            <c:ext xmlns:c15="http://schemas.microsoft.com/office/drawing/2012/chart" uri="{02D57815-91ED-43cb-92C2-25804820EDAC}">
              <c15:datalabelsRange>
                <c15:f>BatteriesSC!$J$159:$J$166</c15:f>
                <c15:dlblRangeCache>
                  <c:ptCount val="8"/>
                </c15:dlblRangeCache>
              </c15:datalabelsRange>
            </c:ext>
            <c:ext xmlns:c16="http://schemas.microsoft.com/office/drawing/2014/chart" uri="{C3380CC4-5D6E-409C-BE32-E72D297353CC}">
              <c16:uniqueId val="{0000002A-2481-044C-BF4C-9540839CF2A9}"/>
            </c:ext>
          </c:extLst>
        </c:ser>
        <c:ser>
          <c:idx val="4"/>
          <c:order val="11"/>
          <c:tx>
            <c:strRef>
              <c:f>BatteriesSC!$F$147</c:f>
              <c:strCache>
                <c:ptCount val="1"/>
              </c:strCache>
            </c:strRef>
          </c:tx>
          <c:spPr>
            <a:ln>
              <a:noFill/>
            </a:ln>
          </c:spPr>
          <c:marker>
            <c:symbol val="none"/>
          </c:marker>
          <c:dPt>
            <c:idx val="1"/>
            <c:bubble3D val="0"/>
            <c:extLst>
              <c:ext xmlns:c16="http://schemas.microsoft.com/office/drawing/2014/chart" uri="{C3380CC4-5D6E-409C-BE32-E72D297353CC}">
                <c16:uniqueId val="{0000002B-2481-044C-BF4C-9540839CF2A9}"/>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showDataLabelsRange val="1"/>
                </c:ext>
                <c:ext xmlns:c16="http://schemas.microsoft.com/office/drawing/2014/chart" uri="{C3380CC4-5D6E-409C-BE32-E72D297353CC}">
                  <c16:uniqueId val="{0000002C-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481-044C-BF4C-9540839CF2A9}"/>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2F-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481-044C-BF4C-9540839CF2A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481-044C-BF4C-9540839CF2A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BatteriesSC!$F$148:$F$155</c:f>
              <c:numCache>
                <c:formatCode>General</c:formatCode>
                <c:ptCount val="8"/>
              </c:numCache>
            </c:numRef>
          </c:xVal>
          <c:yVal>
            <c:numRef>
              <c:f>BatteriesSC!$G$148:$G$155</c:f>
              <c:numCache>
                <c:formatCode>General</c:formatCode>
                <c:ptCount val="8"/>
              </c:numCache>
            </c:numRef>
          </c:yVal>
          <c:smooth val="0"/>
          <c:extLst>
            <c:ext xmlns:c15="http://schemas.microsoft.com/office/drawing/2012/chart" uri="{02D57815-91ED-43cb-92C2-25804820EDAC}">
              <c15:datalabelsRange>
                <c15:f>BatteriesSC!$H$148:$H$155</c15:f>
                <c15:dlblRangeCache>
                  <c:ptCount val="8"/>
                </c15:dlblRangeCache>
              </c15:datalabelsRange>
            </c:ext>
            <c:ext xmlns:c16="http://schemas.microsoft.com/office/drawing/2014/chart" uri="{C3380CC4-5D6E-409C-BE32-E72D297353CC}">
              <c16:uniqueId val="{00000033-2481-044C-BF4C-9540839CF2A9}"/>
            </c:ext>
          </c:extLst>
        </c:ser>
        <c:ser>
          <c:idx val="12"/>
          <c:order val="12"/>
          <c:tx>
            <c:strRef>
              <c:f>BatteriesSC!$D$178</c:f>
              <c:strCache>
                <c:ptCount val="1"/>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481-044C-BF4C-9540839CF2A9}"/>
                </c:ext>
              </c:extLst>
            </c:dLbl>
            <c:dLbl>
              <c:idx val="4"/>
              <c:delete val="1"/>
              <c:extLst>
                <c:ext xmlns:c15="http://schemas.microsoft.com/office/drawing/2012/chart" uri="{CE6537A1-D6FC-4f65-9D91-7224C49458BB}"/>
                <c:ext xmlns:c16="http://schemas.microsoft.com/office/drawing/2014/chart" uri="{C3380CC4-5D6E-409C-BE32-E72D297353CC}">
                  <c16:uniqueId val="{00000038-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481-044C-BF4C-9540839CF2A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481-044C-BF4C-9540839CF2A9}"/>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BatteriesSC!$F$180:$F$187</c:f>
              <c:numCache>
                <c:formatCode>General</c:formatCode>
                <c:ptCount val="8"/>
              </c:numCache>
            </c:numRef>
          </c:xVal>
          <c:yVal>
            <c:numRef>
              <c:f>BatteriesSC!$G$180:$G$187</c:f>
              <c:numCache>
                <c:formatCode>General</c:formatCode>
                <c:ptCount val="8"/>
              </c:numCache>
            </c:numRef>
          </c:yVal>
          <c:smooth val="0"/>
          <c:extLst>
            <c:ext xmlns:c15="http://schemas.microsoft.com/office/drawing/2012/chart" uri="{02D57815-91ED-43cb-92C2-25804820EDAC}">
              <c15:datalabelsRange>
                <c15:f>BatteriesSC!$J$180:$J$187</c15:f>
                <c15:dlblRangeCache>
                  <c:ptCount val="8"/>
                </c15:dlblRangeCache>
              </c15:datalabelsRange>
            </c:ext>
            <c:ext xmlns:c16="http://schemas.microsoft.com/office/drawing/2014/chart" uri="{C3380CC4-5D6E-409C-BE32-E72D297353CC}">
              <c16:uniqueId val="{0000003C-2481-044C-BF4C-9540839CF2A9}"/>
            </c:ext>
          </c:extLst>
        </c:ser>
        <c:ser>
          <c:idx val="5"/>
          <c:order val="13"/>
          <c:tx>
            <c:strRef>
              <c:f>BatteriesSC!$F$168</c:f>
              <c:strCache>
                <c:ptCount val="1"/>
              </c:strCache>
            </c:strRef>
          </c:tx>
          <c:spPr>
            <a:ln>
              <a:noFill/>
            </a:ln>
          </c:spPr>
          <c:marker>
            <c:symbol val="none"/>
          </c:marker>
          <c:dPt>
            <c:idx val="1"/>
            <c:bubble3D val="0"/>
            <c:extLst>
              <c:ext xmlns:c16="http://schemas.microsoft.com/office/drawing/2014/chart" uri="{C3380CC4-5D6E-409C-BE32-E72D297353CC}">
                <c16:uniqueId val="{0000003D-2481-044C-BF4C-9540839CF2A9}"/>
              </c:ext>
            </c:extLst>
          </c:dPt>
          <c:dPt>
            <c:idx val="3"/>
            <c:bubble3D val="0"/>
            <c:extLst>
              <c:ext xmlns:c16="http://schemas.microsoft.com/office/drawing/2014/chart" uri="{C3380CC4-5D6E-409C-BE32-E72D297353CC}">
                <c16:uniqueId val="{0000003E-2481-044C-BF4C-9540839CF2A9}"/>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481-044C-BF4C-9540839CF2A9}"/>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481-044C-BF4C-9540839CF2A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481-044C-BF4C-9540839CF2A9}"/>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BatteriesSC!$F$169:$F$176</c:f>
              <c:numCache>
                <c:formatCode>General</c:formatCode>
                <c:ptCount val="8"/>
              </c:numCache>
            </c:numRef>
          </c:xVal>
          <c:yVal>
            <c:numRef>
              <c:f>BatteriesSC!$G$169:$G$176</c:f>
              <c:numCache>
                <c:formatCode>General</c:formatCode>
                <c:ptCount val="8"/>
              </c:numCache>
            </c:numRef>
          </c:yVal>
          <c:smooth val="0"/>
          <c:extLst>
            <c:ext xmlns:c15="http://schemas.microsoft.com/office/drawing/2012/chart" uri="{02D57815-91ED-43cb-92C2-25804820EDAC}">
              <c15:datalabelsRange>
                <c15:f>BatteriesSC!$H$169:$H$176</c15:f>
                <c15:dlblRangeCache>
                  <c:ptCount val="8"/>
                </c15:dlblRangeCache>
              </c15:datalabelsRange>
            </c:ext>
            <c:ext xmlns:c16="http://schemas.microsoft.com/office/drawing/2014/chart" uri="{C3380CC4-5D6E-409C-BE32-E72D297353CC}">
              <c16:uniqueId val="{00000045-2481-044C-BF4C-9540839CF2A9}"/>
            </c:ext>
          </c:extLst>
        </c:ser>
        <c:ser>
          <c:idx val="6"/>
          <c:order val="14"/>
          <c:tx>
            <c:strRef>
              <c:f>BatteriesSC!$D$106</c:f>
              <c:strCache>
                <c:ptCount val="1"/>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2481-044C-BF4C-9540839CF2A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BatteriesSC!$F$106</c:f>
              <c:numCache>
                <c:formatCode>0.000</c:formatCode>
                <c:ptCount val="1"/>
              </c:numCache>
            </c:numRef>
          </c:xVal>
          <c:yVal>
            <c:numRef>
              <c:f>BatteriesSC!$G$106</c:f>
              <c:numCache>
                <c:formatCode>0.000</c:formatCode>
                <c:ptCount val="1"/>
              </c:numCache>
            </c:numRef>
          </c:yVal>
          <c:smooth val="0"/>
          <c:extLst>
            <c:ext xmlns:c15="http://schemas.microsoft.com/office/drawing/2012/chart" uri="{02D57815-91ED-43cb-92C2-25804820EDAC}">
              <c15:datalabelsRange>
                <c15:f>BatteriesSC!$M$106</c15:f>
                <c15:dlblRangeCache>
                  <c:ptCount val="1"/>
                </c15:dlblRangeCache>
              </c15:datalabelsRange>
            </c:ext>
            <c:ext xmlns:c16="http://schemas.microsoft.com/office/drawing/2014/chart" uri="{C3380CC4-5D6E-409C-BE32-E72D297353CC}">
              <c16:uniqueId val="{00000047-2481-044C-BF4C-9540839CF2A9}"/>
            </c:ext>
          </c:extLst>
        </c:ser>
        <c:ser>
          <c:idx val="16"/>
          <c:order val="15"/>
          <c:tx>
            <c:strRef>
              <c:f>BatteriesSC!$D$107</c:f>
              <c:strCache>
                <c:ptCount val="1"/>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2481-044C-BF4C-9540839CF2A9}"/>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BatteriesSC!$F$107</c:f>
              <c:numCache>
                <c:formatCode>0.000</c:formatCode>
                <c:ptCount val="1"/>
              </c:numCache>
            </c:numRef>
          </c:xVal>
          <c:yVal>
            <c:numRef>
              <c:f>BatteriesSC!$G$107</c:f>
              <c:numCache>
                <c:formatCode>0.000</c:formatCode>
                <c:ptCount val="1"/>
              </c:numCache>
            </c:numRef>
          </c:yVal>
          <c:smooth val="0"/>
          <c:extLst>
            <c:ext xmlns:c15="http://schemas.microsoft.com/office/drawing/2012/chart" uri="{02D57815-91ED-43cb-92C2-25804820EDAC}">
              <c15:datalabelsRange>
                <c15:f>BatteriesSC!$M$107</c15:f>
                <c15:dlblRangeCache>
                  <c:ptCount val="1"/>
                </c15:dlblRangeCache>
              </c15:datalabelsRange>
            </c:ext>
            <c:ext xmlns:c16="http://schemas.microsoft.com/office/drawing/2014/chart" uri="{C3380CC4-5D6E-409C-BE32-E72D297353CC}">
              <c16:uniqueId val="{00000049-2481-044C-BF4C-9540839CF2A9}"/>
            </c:ext>
          </c:extLst>
        </c:ser>
        <c:ser>
          <c:idx val="7"/>
          <c:order val="16"/>
          <c:tx>
            <c:strRef>
              <c:f>BatteriesSC!$D$111</c:f>
              <c:strCache>
                <c:ptCount val="1"/>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2481-044C-BF4C-9540839CF2A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BatteriesSC!$F$111</c:f>
              <c:numCache>
                <c:formatCode>0.000</c:formatCode>
                <c:ptCount val="1"/>
              </c:numCache>
            </c:numRef>
          </c:xVal>
          <c:yVal>
            <c:numRef>
              <c:f>BatteriesSC!$G$111</c:f>
              <c:numCache>
                <c:formatCode>0.000</c:formatCode>
                <c:ptCount val="1"/>
              </c:numCache>
            </c:numRef>
          </c:yVal>
          <c:smooth val="0"/>
          <c:extLst>
            <c:ext xmlns:c15="http://schemas.microsoft.com/office/drawing/2012/chart" uri="{02D57815-91ED-43cb-92C2-25804820EDAC}">
              <c15:datalabelsRange>
                <c15:f>BatteriesSC!$M$111</c15:f>
                <c15:dlblRangeCache>
                  <c:ptCount val="1"/>
                </c15:dlblRangeCache>
              </c15:datalabelsRange>
            </c:ext>
            <c:ext xmlns:c16="http://schemas.microsoft.com/office/drawing/2014/chart" uri="{C3380CC4-5D6E-409C-BE32-E72D297353CC}">
              <c16:uniqueId val="{0000004B-2481-044C-BF4C-9540839CF2A9}"/>
            </c:ext>
          </c:extLst>
        </c:ser>
        <c:ser>
          <c:idx val="18"/>
          <c:order val="17"/>
          <c:tx>
            <c:v>xbars</c:v>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481-044C-BF4C-9540839CF2A9}"/>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481-044C-BF4C-9540839CF2A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481-044C-BF4C-9540839CF2A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481-044C-BF4C-9540839CF2A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481-044C-BF4C-9540839CF2A9}"/>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481-044C-BF4C-9540839CF2A9}"/>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481-044C-BF4C-9540839CF2A9}"/>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481-044C-BF4C-9540839CF2A9}"/>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481-044C-BF4C-9540839CF2A9}"/>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481-044C-BF4C-9540839CF2A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481-044C-BF4C-9540839CF2A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481-044C-BF4C-9540839CF2A9}"/>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481-044C-BF4C-9540839CF2A9}"/>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481-044C-BF4C-9540839CF2A9}"/>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481-044C-BF4C-9540839CF2A9}"/>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481-044C-BF4C-9540839CF2A9}"/>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481-044C-BF4C-9540839CF2A9}"/>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481-044C-BF4C-9540839CF2A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481-044C-BF4C-9540839CF2A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481-044C-BF4C-9540839CF2A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481-044C-BF4C-9540839CF2A9}"/>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481-044C-BF4C-9540839CF2A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481-044C-BF4C-9540839CF2A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481-044C-BF4C-9540839CF2A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481-044C-BF4C-9540839CF2A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481-044C-BF4C-9540839CF2A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481-044C-BF4C-9540839CF2A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481-044C-BF4C-9540839CF2A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481-044C-BF4C-9540839CF2A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481-044C-BF4C-9540839CF2A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481-044C-BF4C-9540839CF2A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481-044C-BF4C-9540839CF2A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481-044C-BF4C-9540839CF2A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481-044C-BF4C-9540839CF2A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481-044C-BF4C-9540839CF2A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481-044C-BF4C-9540839CF2A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481-044C-BF4C-9540839CF2A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481-044C-BF4C-9540839CF2A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481-044C-BF4C-9540839CF2A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481-044C-BF4C-9540839CF2A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481-044C-BF4C-9540839CF2A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481-044C-BF4C-9540839CF2A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481-044C-BF4C-9540839CF2A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481-044C-BF4C-9540839CF2A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481-044C-BF4C-9540839CF2A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481-044C-BF4C-9540839CF2A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481-044C-BF4C-9540839CF2A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481-044C-BF4C-9540839CF2A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481-044C-BF4C-9540839CF2A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481-044C-BF4C-9540839CF2A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481-044C-BF4C-9540839CF2A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481-044C-BF4C-9540839CF2A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481-044C-BF4C-9540839CF2A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481-044C-BF4C-9540839CF2A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481-044C-BF4C-9540839CF2A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481-044C-BF4C-9540839CF2A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481-044C-BF4C-9540839CF2A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481-044C-BF4C-9540839CF2A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481-044C-BF4C-9540839CF2A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481-044C-BF4C-9540839CF2A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481-044C-BF4C-9540839CF2A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481-044C-BF4C-9540839CF2A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481-044C-BF4C-9540839CF2A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481-044C-BF4C-9540839CF2A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481-044C-BF4C-9540839CF2A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481-044C-BF4C-9540839CF2A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481-044C-BF4C-9540839CF2A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481-044C-BF4C-9540839CF2A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481-044C-BF4C-9540839CF2A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481-044C-BF4C-9540839CF2A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481-044C-BF4C-9540839CF2A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481-044C-BF4C-9540839CF2A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481-044C-BF4C-9540839CF2A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481-044C-BF4C-9540839CF2A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481-044C-BF4C-9540839CF2A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481-044C-BF4C-9540839CF2A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481-044C-BF4C-9540839CF2A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481-044C-BF4C-9540839CF2A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481-044C-BF4C-9540839CF2A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481-044C-BF4C-9540839CF2A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481-044C-BF4C-9540839CF2A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481-044C-BF4C-9540839CF2A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481-044C-BF4C-9540839CF2A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481-044C-BF4C-9540839CF2A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481-044C-BF4C-9540839CF2A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481-044C-BF4C-9540839CF2A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481-044C-BF4C-9540839CF2A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481-044C-BF4C-9540839CF2A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481-044C-BF4C-9540839CF2A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481-044C-BF4C-9540839CF2A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481-044C-BF4C-9540839CF2A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481-044C-BF4C-9540839CF2A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481-044C-BF4C-9540839CF2A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481-044C-BF4C-9540839CF2A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481-044C-BF4C-9540839CF2A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481-044C-BF4C-9540839CF2A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481-044C-BF4C-9540839CF2A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481-044C-BF4C-9540839CF2A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481-044C-BF4C-9540839CF2A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481-044C-BF4C-9540839CF2A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481-044C-BF4C-9540839CF2A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481-044C-BF4C-9540839CF2A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481-044C-BF4C-9540839CF2A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481-044C-BF4C-9540839CF2A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481-044C-BF4C-9540839CF2A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481-044C-BF4C-9540839CF2A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481-044C-BF4C-9540839CF2A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481-044C-BF4C-9540839CF2A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481-044C-BF4C-9540839CF2A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481-044C-BF4C-9540839CF2A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481-044C-BF4C-9540839CF2A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481-044C-BF4C-9540839CF2A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481-044C-BF4C-9540839CF2A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481-044C-BF4C-9540839CF2A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481-044C-BF4C-9540839CF2A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481-044C-BF4C-9540839CF2A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481-044C-BF4C-9540839CF2A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481-044C-BF4C-9540839CF2A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481-044C-BF4C-9540839CF2A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481-044C-BF4C-9540839CF2A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481-044C-BF4C-9540839CF2A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2481-044C-BF4C-9540839CF2A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2481-044C-BF4C-9540839CF2A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2481-044C-BF4C-9540839CF2A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2481-044C-BF4C-9540839CF2A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2481-044C-BF4C-9540839CF2A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2481-044C-BF4C-9540839CF2A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2481-044C-BF4C-9540839CF2A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2481-044C-BF4C-9540839CF2A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2481-044C-BF4C-9540839CF2A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2481-044C-BF4C-9540839CF2A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2481-044C-BF4C-9540839CF2A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2481-044C-BF4C-9540839CF2A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2481-044C-BF4C-9540839CF2A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2481-044C-BF4C-9540839CF2A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2481-044C-BF4C-9540839CF2A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2481-044C-BF4C-9540839CF2A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2481-044C-BF4C-9540839CF2A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2481-044C-BF4C-9540839CF2A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2481-044C-BF4C-9540839CF2A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2481-044C-BF4C-9540839CF2A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2481-044C-BF4C-9540839CF2A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2481-044C-BF4C-9540839CF2A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2481-044C-BF4C-9540839CF2A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2481-044C-BF4C-9540839CF2A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2481-044C-BF4C-9540839CF2A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2481-044C-BF4C-9540839CF2A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2481-044C-BF4C-9540839CF2A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2481-044C-BF4C-9540839CF2A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2481-044C-BF4C-9540839CF2A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2481-044C-BF4C-9540839CF2A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2481-044C-BF4C-9540839CF2A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2481-044C-BF4C-9540839CF2A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2481-044C-BF4C-9540839CF2A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2481-044C-BF4C-9540839CF2A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2481-044C-BF4C-9540839CF2A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2481-044C-BF4C-9540839CF2A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2481-044C-BF4C-9540839CF2A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2481-044C-BF4C-9540839CF2A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2481-044C-BF4C-9540839CF2A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2481-044C-BF4C-9540839CF2A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2481-044C-BF4C-9540839CF2A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2481-044C-BF4C-9540839CF2A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2481-044C-BF4C-9540839CF2A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2481-044C-BF4C-9540839CF2A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2481-044C-BF4C-9540839CF2A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2481-044C-BF4C-9540839CF2A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2481-044C-BF4C-9540839CF2A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2481-044C-BF4C-9540839CF2A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2481-044C-BF4C-9540839CF2A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2481-044C-BF4C-9540839CF2A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2481-044C-BF4C-9540839CF2A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2481-044C-BF4C-9540839CF2A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2481-044C-BF4C-9540839CF2A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2481-044C-BF4C-9540839CF2A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2481-044C-BF4C-9540839CF2A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2481-044C-BF4C-9540839CF2A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2481-044C-BF4C-9540839CF2A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2481-044C-BF4C-9540839CF2A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2481-044C-BF4C-9540839CF2A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2481-044C-BF4C-9540839CF2A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2481-044C-BF4C-9540839CF2A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2481-044C-BF4C-9540839CF2A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2481-044C-BF4C-9540839CF2A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2481-044C-BF4C-9540839CF2A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2481-044C-BF4C-9540839CF2A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2481-044C-BF4C-9540839CF2A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2481-044C-BF4C-9540839CF2A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2481-044C-BF4C-9540839CF2A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2481-044C-BF4C-9540839CF2A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2481-044C-BF4C-9540839CF2A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2481-044C-BF4C-9540839CF2A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2481-044C-BF4C-9540839CF2A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2481-044C-BF4C-9540839CF2A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BatteriesSC!$Z$6:$Z$199</c:f>
              <c:numCache>
                <c:formatCode>General</c:formatCode>
                <c:ptCount val="194"/>
              </c:numCache>
            </c:numRef>
          </c:xVal>
          <c:yVal>
            <c:numRef>
              <c:f>BatteriesSC!$AB$6:$AB$199</c:f>
              <c:numCache>
                <c:formatCode>General</c:formatCode>
                <c:ptCount val="194"/>
              </c:numCache>
            </c:numRef>
          </c:yVal>
          <c:smooth val="0"/>
          <c:extLst>
            <c:ext xmlns:c15="http://schemas.microsoft.com/office/drawing/2012/chart" uri="{02D57815-91ED-43cb-92C2-25804820EDAC}">
              <c15:datalabelsRange>
                <c15:f>BatteriesSC!$AC$6:$AC$199</c15:f>
                <c15:dlblRangeCache>
                  <c:ptCount val="194"/>
                </c15:dlblRangeCache>
              </c15:datalabelsRange>
            </c:ext>
            <c:ext xmlns:c16="http://schemas.microsoft.com/office/drawing/2014/chart" uri="{C3380CC4-5D6E-409C-BE32-E72D297353CC}">
              <c16:uniqueId val="{0000010E-2481-044C-BF4C-9540839CF2A9}"/>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2481-044C-BF4C-9540839CF2A9}"/>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BatteriesSC!$F$92</c:f>
              <c:numCache>
                <c:formatCode>General</c:formatCode>
                <c:ptCount val="1"/>
              </c:numCache>
            </c:numRef>
          </c:xVal>
          <c:yVal>
            <c:numRef>
              <c:f>BatteriesSC!$G$92</c:f>
              <c:numCache>
                <c:formatCode>General</c:formatCode>
                <c:ptCount val="1"/>
              </c:numCache>
            </c:numRef>
          </c:yVal>
          <c:smooth val="0"/>
          <c:extLst>
            <c:ext xmlns:c15="http://schemas.microsoft.com/office/drawing/2012/chart" uri="{02D57815-91ED-43cb-92C2-25804820EDAC}">
              <c15:datalabelsRange>
                <c15:f>BatteriesSC!$J$92</c15:f>
                <c15:dlblRangeCache>
                  <c:ptCount val="1"/>
                </c15:dlblRangeCache>
              </c15:datalabelsRange>
            </c:ext>
            <c:ext xmlns:c16="http://schemas.microsoft.com/office/drawing/2014/chart" uri="{C3380CC4-5D6E-409C-BE32-E72D297353CC}">
              <c16:uniqueId val="{00000110-2481-044C-BF4C-9540839CF2A9}"/>
            </c:ext>
          </c:extLst>
        </c:ser>
        <c:ser>
          <c:idx val="17"/>
          <c:order val="19"/>
          <c:tx>
            <c:strRef>
              <c:f>BatteriesSC!$J$76</c:f>
              <c:strCache>
                <c:ptCount val="1"/>
              </c:strCache>
            </c:strRef>
          </c:tx>
          <c:marker>
            <c:symbol val="none"/>
          </c:marker>
          <c:dLbls>
            <c:dLbl>
              <c:idx val="0"/>
              <c:tx>
                <c:rich>
                  <a:bodyPr wrap="square" lIns="38100" tIns="0" rIns="38100" bIns="182880" anchor="ctr">
                    <a:spAutoFit/>
                  </a:bodyPr>
                  <a:lstStyle/>
                  <a:p>
                    <a:pPr>
                      <a:defRPr sz="1400" b="1"/>
                    </a:pPr>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111-2481-044C-BF4C-9540839CF2A9}"/>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BatteriesSC!$K$77</c:f>
              <c:numCache>
                <c:formatCode>General</c:formatCode>
                <c:ptCount val="1"/>
              </c:numCache>
            </c:numRef>
          </c:xVal>
          <c:yVal>
            <c:numRef>
              <c:f>BatteriesSC!$L$77</c:f>
              <c:numCache>
                <c:formatCode>General</c:formatCode>
                <c:ptCount val="1"/>
              </c:numCache>
            </c:numRef>
          </c:yVal>
          <c:smooth val="0"/>
          <c:extLst>
            <c:ext xmlns:c15="http://schemas.microsoft.com/office/drawing/2012/chart" uri="{02D57815-91ED-43cb-92C2-25804820EDAC}">
              <c15:datalabelsRange>
                <c15:f>BatteriesSC!$M$77</c15:f>
                <c15:dlblRangeCache>
                  <c:ptCount val="1"/>
                </c15:dlblRangeCache>
              </c15:datalabelsRange>
            </c:ext>
            <c:ext xmlns:c16="http://schemas.microsoft.com/office/drawing/2014/chart" uri="{C3380CC4-5D6E-409C-BE32-E72D297353CC}">
              <c16:uniqueId val="{00000112-2481-044C-BF4C-9540839CF2A9}"/>
            </c:ext>
          </c:extLst>
        </c:ser>
        <c:ser>
          <c:idx val="20"/>
          <c:order val="20"/>
          <c:tx>
            <c:strRef>
              <c:f>BatteriesSC!$K$114</c:f>
              <c:strCache>
                <c:ptCount val="1"/>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2481-044C-BF4C-9540839CF2A9}"/>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2481-044C-BF4C-9540839CF2A9}"/>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BatteriesSC!$M$121:$M$122</c:f>
              <c:numCache>
                <c:formatCode>0.00</c:formatCode>
                <c:ptCount val="2"/>
              </c:numCache>
            </c:numRef>
          </c:xVal>
          <c:yVal>
            <c:numRef>
              <c:f>BatteriesSC!$N$121:$N$122</c:f>
              <c:numCache>
                <c:formatCode>General</c:formatCode>
                <c:ptCount val="2"/>
              </c:numCache>
            </c:numRef>
          </c:yVal>
          <c:smooth val="0"/>
          <c:extLst>
            <c:ext xmlns:c15="http://schemas.microsoft.com/office/drawing/2012/chart" uri="{02D57815-91ED-43cb-92C2-25804820EDAC}">
              <c15:datalabelsRange>
                <c15:f>BatteriesSC!$O$121:$O$122</c15:f>
                <c15:dlblRangeCache>
                  <c:ptCount val="2"/>
                </c15:dlblRangeCache>
              </c15:datalabelsRange>
            </c:ext>
            <c:ext xmlns:c16="http://schemas.microsoft.com/office/drawing/2014/chart" uri="{C3380CC4-5D6E-409C-BE32-E72D297353CC}">
              <c16:uniqueId val="{00000115-2481-044C-BF4C-9540839CF2A9}"/>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Batteries!$H$77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D9E4C936-59D2-BF43-A7C9-AFAC5F0D8B1C}"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C770-8942-B107-C3DC56930826}"/>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Batteries!$F$83</c:f>
              <c:numCache>
                <c:formatCode>General</c:formatCode>
                <c:ptCount val="1"/>
                <c:pt idx="0">
                  <c:v>-3.5</c:v>
                </c:pt>
              </c:numCache>
            </c:numRef>
          </c:xVal>
          <c:yVal>
            <c:numRef>
              <c:f>Batteries!$G$83</c:f>
              <c:numCache>
                <c:formatCode>General</c:formatCode>
                <c:ptCount val="1"/>
                <c:pt idx="0">
                  <c:v>0.49</c:v>
                </c:pt>
              </c:numCache>
            </c:numRef>
          </c:yVal>
          <c:smooth val="0"/>
          <c:extLst>
            <c:ext xmlns:c15="http://schemas.microsoft.com/office/drawing/2012/chart" uri="{02D57815-91ED-43cb-92C2-25804820EDAC}">
              <c15:datalabelsRange>
                <c15:f>Batteries!$H$83</c15:f>
                <c15:dlblRangeCache>
                  <c:ptCount val="1"/>
                </c15:dlblRangeCache>
              </c15:datalabelsRange>
            </c:ext>
            <c:ext xmlns:c16="http://schemas.microsoft.com/office/drawing/2014/chart" uri="{C3380CC4-5D6E-409C-BE32-E72D297353CC}">
              <c16:uniqueId val="{00000001-C770-8942-B107-C3DC56930826}"/>
            </c:ext>
          </c:extLst>
        </c:ser>
        <c:ser>
          <c:idx val="14"/>
          <c:order val="1"/>
          <c:tx>
            <c:v>equationRIGHT</c:v>
          </c:tx>
          <c:marker>
            <c:symbol val="none"/>
          </c:marker>
          <c:dLbls>
            <c:dLbl>
              <c:idx val="0"/>
              <c:tx>
                <c:rich>
                  <a:bodyPr/>
                  <a:lstStyle/>
                  <a:p>
                    <a:fld id="{66620864-6EA1-C742-AB05-2CD18E00B9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770-8942-B107-C3DC56930826}"/>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Batteries!$J$83</c:f>
              <c:numCache>
                <c:formatCode>General</c:formatCode>
                <c:ptCount val="1"/>
                <c:pt idx="0">
                  <c:v>3.5</c:v>
                </c:pt>
              </c:numCache>
            </c:numRef>
          </c:xVal>
          <c:yVal>
            <c:numRef>
              <c:f>Batteries!$K$83</c:f>
              <c:numCache>
                <c:formatCode>General</c:formatCode>
                <c:ptCount val="1"/>
                <c:pt idx="0">
                  <c:v>0.49</c:v>
                </c:pt>
              </c:numCache>
            </c:numRef>
          </c:yVal>
          <c:smooth val="0"/>
          <c:extLst>
            <c:ext xmlns:c15="http://schemas.microsoft.com/office/drawing/2012/chart" uri="{02D57815-91ED-43cb-92C2-25804820EDAC}">
              <c15:datalabelsRange>
                <c15:f>Batteries!$L$83</c15:f>
                <c15:dlblRangeCache>
                  <c:ptCount val="1"/>
                </c15:dlblRangeCache>
              </c15:datalabelsRange>
            </c:ext>
            <c:ext xmlns:c16="http://schemas.microsoft.com/office/drawing/2014/chart" uri="{C3380CC4-5D6E-409C-BE32-E72D297353CC}">
              <c16:uniqueId val="{00000003-C770-8942-B107-C3DC56930826}"/>
            </c:ext>
          </c:extLst>
        </c:ser>
        <c:ser>
          <c:idx val="0"/>
          <c:order val="2"/>
          <c:tx>
            <c:strRef>
              <c:f>Batteries!$U$51</c:f>
              <c:strCache>
                <c:ptCount val="1"/>
                <c:pt idx="0">
                  <c:v>Z or T</c:v>
                </c:pt>
              </c:strCache>
            </c:strRef>
          </c:tx>
          <c:spPr>
            <a:ln w="19050" cap="rnd">
              <a:solidFill>
                <a:srgbClr val="00B0F0"/>
              </a:solidFill>
              <a:round/>
            </a:ln>
            <a:effectLst/>
          </c:spPr>
          <c:marker>
            <c:symbol val="none"/>
          </c:marker>
          <c:xVal>
            <c:numRef>
              <c:f>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Batteries!$U$52:$U$196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C770-8942-B107-C3DC56930826}"/>
            </c:ext>
          </c:extLst>
        </c:ser>
        <c:ser>
          <c:idx val="1"/>
          <c:order val="3"/>
          <c:tx>
            <c:strRef>
              <c:f>Batteries!$V$51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Batteries!$V$52:$V$196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C770-8942-B107-C3DC56930826}"/>
            </c:ext>
          </c:extLst>
        </c:ser>
        <c:ser>
          <c:idx val="19"/>
          <c:order val="4"/>
          <c:tx>
            <c:strRef>
              <c:f>Batteries!$W$51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Batteries!$W$52:$W$196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C770-8942-B107-C3DC56930826}"/>
            </c:ext>
          </c:extLst>
        </c:ser>
        <c:ser>
          <c:idx val="2"/>
          <c:order val="5"/>
          <c:tx>
            <c:strRef>
              <c:f>Batteries!$X$51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Batteries!$X$52:$X$196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C770-8942-B107-C3DC56930826}"/>
            </c:ext>
          </c:extLst>
        </c:ser>
        <c:ser>
          <c:idx val="3"/>
          <c:order val="6"/>
          <c:tx>
            <c:strRef>
              <c:f>Batteries!$I$115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Batteries!$F$117:$F$123</c:f>
              <c:numCache>
                <c:formatCode>General</c:formatCode>
                <c:ptCount val="7"/>
                <c:pt idx="0">
                  <c:v>-3</c:v>
                </c:pt>
                <c:pt idx="1">
                  <c:v>-2</c:v>
                </c:pt>
                <c:pt idx="2">
                  <c:v>-1</c:v>
                </c:pt>
                <c:pt idx="3">
                  <c:v>0</c:v>
                </c:pt>
                <c:pt idx="4">
                  <c:v>1</c:v>
                </c:pt>
                <c:pt idx="5">
                  <c:v>2</c:v>
                </c:pt>
                <c:pt idx="6">
                  <c:v>3</c:v>
                </c:pt>
              </c:numCache>
            </c:numRef>
          </c:xVal>
          <c:yVal>
            <c:numRef>
              <c:f>Batteries!$I$117:$I$123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C770-8942-B107-C3DC56930826}"/>
            </c:ext>
          </c:extLst>
        </c:ser>
        <c:ser>
          <c:idx val="10"/>
          <c:order val="7"/>
          <c:tx>
            <c:strRef>
              <c:f>Batteries!$F$115</c:f>
              <c:strCache>
                <c:ptCount val="1"/>
                <c:pt idx="0">
                  <c:v>stdev</c:v>
                </c:pt>
              </c:strCache>
            </c:strRef>
          </c:tx>
          <c:spPr>
            <a:ln w="12700" cap="rnd">
              <a:noFill/>
              <a:round/>
            </a:ln>
            <a:effectLst/>
          </c:spPr>
          <c:marker>
            <c:symbol val="none"/>
          </c:marker>
          <c:dLbls>
            <c:dLbl>
              <c:idx val="0"/>
              <c:tx>
                <c:rich>
                  <a:bodyPr/>
                  <a:lstStyle/>
                  <a:p>
                    <a:fld id="{E015DF8A-F977-894F-B617-9B912D01DA2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70-8942-B107-C3DC56930826}"/>
                </c:ext>
              </c:extLst>
            </c:dLbl>
            <c:dLbl>
              <c:idx val="1"/>
              <c:tx>
                <c:rich>
                  <a:bodyPr/>
                  <a:lstStyle/>
                  <a:p>
                    <a:fld id="{A0A1679E-E326-2046-BE1D-66513DBB46F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770-8942-B107-C3DC56930826}"/>
                </c:ext>
              </c:extLst>
            </c:dLbl>
            <c:dLbl>
              <c:idx val="2"/>
              <c:tx>
                <c:rich>
                  <a:bodyPr/>
                  <a:lstStyle/>
                  <a:p>
                    <a:fld id="{FECA4D80-09E6-AF4F-86BE-05792299424F}"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70-8942-B107-C3DC56930826}"/>
                </c:ext>
              </c:extLst>
            </c:dLbl>
            <c:dLbl>
              <c:idx val="3"/>
              <c:tx>
                <c:rich>
                  <a:bodyPr/>
                  <a:lstStyle/>
                  <a:p>
                    <a:fld id="{6F2E736A-AFF4-304F-9762-FA5C680E49D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770-8942-B107-C3DC56930826}"/>
                </c:ext>
              </c:extLst>
            </c:dLbl>
            <c:dLbl>
              <c:idx val="4"/>
              <c:tx>
                <c:rich>
                  <a:bodyPr/>
                  <a:lstStyle/>
                  <a:p>
                    <a:fld id="{7592102B-21EE-1F4C-BF0A-EC608DF8D51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70-8942-B107-C3DC56930826}"/>
                </c:ext>
              </c:extLst>
            </c:dLbl>
            <c:dLbl>
              <c:idx val="5"/>
              <c:tx>
                <c:rich>
                  <a:bodyPr/>
                  <a:lstStyle/>
                  <a:p>
                    <a:fld id="{F8D6A8E2-9BD5-614C-B881-F3B666916AC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770-8942-B107-C3DC56930826}"/>
                </c:ext>
              </c:extLst>
            </c:dLbl>
            <c:dLbl>
              <c:idx val="6"/>
              <c:tx>
                <c:rich>
                  <a:bodyPr/>
                  <a:lstStyle/>
                  <a:p>
                    <a:fld id="{D004438F-3154-474B-9966-FFD0374282B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770-8942-B107-C3DC569308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Batteries!$F$117:$F$123</c:f>
              <c:numCache>
                <c:formatCode>General</c:formatCode>
                <c:ptCount val="7"/>
                <c:pt idx="0">
                  <c:v>-3</c:v>
                </c:pt>
                <c:pt idx="1">
                  <c:v>-2</c:v>
                </c:pt>
                <c:pt idx="2">
                  <c:v>-1</c:v>
                </c:pt>
                <c:pt idx="3">
                  <c:v>0</c:v>
                </c:pt>
                <c:pt idx="4">
                  <c:v>1</c:v>
                </c:pt>
                <c:pt idx="5">
                  <c:v>2</c:v>
                </c:pt>
                <c:pt idx="6">
                  <c:v>3</c:v>
                </c:pt>
              </c:numCache>
            </c:numRef>
          </c:xVal>
          <c:yVal>
            <c:numRef>
              <c:f>Batteries!$G$117:$G$123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Batteries!$H$117:$H$123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C770-8942-B107-C3DC56930826}"/>
            </c:ext>
          </c:extLst>
        </c:ser>
        <c:ser>
          <c:idx val="9"/>
          <c:order val="8"/>
          <c:tx>
            <c:strRef>
              <c:f>Batteries!$H$126</c:f>
              <c:strCache>
                <c:ptCount val="1"/>
                <c:pt idx="0">
                  <c:v>emp rule labels</c:v>
                </c:pt>
              </c:strCache>
            </c:strRef>
          </c:tx>
          <c:spPr>
            <a:ln>
              <a:noFill/>
            </a:ln>
          </c:spPr>
          <c:marker>
            <c:symbol val="none"/>
          </c:marker>
          <c:dLbls>
            <c:dLbl>
              <c:idx val="0"/>
              <c:tx>
                <c:rich>
                  <a:bodyPr/>
                  <a:lstStyle/>
                  <a:p>
                    <a:fld id="{37849490-4B90-9849-A7A1-F93BDF19CC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770-8942-B107-C3DC56930826}"/>
                </c:ext>
              </c:extLst>
            </c:dLbl>
            <c:dLbl>
              <c:idx val="1"/>
              <c:tx>
                <c:rich>
                  <a:bodyPr/>
                  <a:lstStyle/>
                  <a:p>
                    <a:fld id="{8E6511F6-5960-CB49-B5BA-3BE2E230B5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770-8942-B107-C3DC56930826}"/>
                </c:ext>
              </c:extLst>
            </c:dLbl>
            <c:dLbl>
              <c:idx val="2"/>
              <c:tx>
                <c:rich>
                  <a:bodyPr/>
                  <a:lstStyle/>
                  <a:p>
                    <a:fld id="{510AD911-F2C3-F24C-839F-2A6D0E7B3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770-8942-B107-C3DC56930826}"/>
                </c:ext>
              </c:extLst>
            </c:dLbl>
            <c:dLbl>
              <c:idx val="3"/>
              <c:tx>
                <c:rich>
                  <a:bodyPr/>
                  <a:lstStyle/>
                  <a:p>
                    <a:fld id="{619C7C5C-7C71-504B-9830-5A34977C5A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770-8942-B107-C3DC56930826}"/>
                </c:ext>
              </c:extLst>
            </c:dLbl>
            <c:dLbl>
              <c:idx val="4"/>
              <c:tx>
                <c:rich>
                  <a:bodyPr/>
                  <a:lstStyle/>
                  <a:p>
                    <a:fld id="{057D12D8-C29F-434C-97CA-177A3F293B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770-8942-B107-C3DC56930826}"/>
                </c:ext>
              </c:extLst>
            </c:dLbl>
            <c:dLbl>
              <c:idx val="5"/>
              <c:tx>
                <c:rich>
                  <a:bodyPr/>
                  <a:lstStyle/>
                  <a:p>
                    <a:fld id="{07E47BDC-BB5E-CF4C-B21D-01D69466DE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770-8942-B107-C3DC56930826}"/>
                </c:ext>
              </c:extLst>
            </c:dLbl>
            <c:dLbl>
              <c:idx val="6"/>
              <c:tx>
                <c:rich>
                  <a:bodyPr/>
                  <a:lstStyle/>
                  <a:p>
                    <a:fld id="{2F6A4DD9-304C-1843-87A8-9D9482F9D0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770-8942-B107-C3DC56930826}"/>
                </c:ext>
              </c:extLst>
            </c:dLbl>
            <c:dLbl>
              <c:idx val="7"/>
              <c:tx>
                <c:rich>
                  <a:bodyPr/>
                  <a:lstStyle/>
                  <a:p>
                    <a:fld id="{3D1DAD4D-DB72-BA4E-BF3F-2025D98F77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770-8942-B107-C3DC56930826}"/>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Batteries!$F$127:$F$134</c:f>
              <c:numCache>
                <c:formatCode>General</c:formatCode>
                <c:ptCount val="8"/>
                <c:pt idx="0">
                  <c:v>-3.5</c:v>
                </c:pt>
                <c:pt idx="1">
                  <c:v>-2.5</c:v>
                </c:pt>
                <c:pt idx="2">
                  <c:v>-1.5</c:v>
                </c:pt>
                <c:pt idx="3">
                  <c:v>-0.5</c:v>
                </c:pt>
                <c:pt idx="4">
                  <c:v>0.5</c:v>
                </c:pt>
                <c:pt idx="5">
                  <c:v>1.5</c:v>
                </c:pt>
                <c:pt idx="6">
                  <c:v>2.5</c:v>
                </c:pt>
                <c:pt idx="7">
                  <c:v>3.5</c:v>
                </c:pt>
              </c:numCache>
            </c:numRef>
          </c:xVal>
          <c:yVal>
            <c:numRef>
              <c:f>Batteries!$G$127:$G$134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Batteries!$H$127:$H$134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C770-8942-B107-C3DC56930826}"/>
            </c:ext>
          </c:extLst>
        </c:ser>
        <c:ser>
          <c:idx val="8"/>
          <c:order val="9"/>
          <c:tx>
            <c:strRef>
              <c:f>Batteries!$F$137</c:f>
              <c:strCache>
                <c:ptCount val="1"/>
                <c:pt idx="0">
                  <c:v>cumm prob</c:v>
                </c:pt>
              </c:strCache>
            </c:strRef>
          </c:tx>
          <c:spPr>
            <a:ln w="19050" cap="rnd">
              <a:noFill/>
              <a:round/>
            </a:ln>
            <a:effectLst/>
          </c:spPr>
          <c:marker>
            <c:symbol val="none"/>
          </c:marker>
          <c:dLbls>
            <c:dLbl>
              <c:idx val="0"/>
              <c:tx>
                <c:rich>
                  <a:bodyPr/>
                  <a:lstStyle/>
                  <a:p>
                    <a:fld id="{52293AEA-DDB9-C148-A086-F9B6C60901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770-8942-B107-C3DC56930826}"/>
                </c:ext>
              </c:extLst>
            </c:dLbl>
            <c:dLbl>
              <c:idx val="1"/>
              <c:tx>
                <c:rich>
                  <a:bodyPr/>
                  <a:lstStyle/>
                  <a:p>
                    <a:fld id="{4EE5CE2E-32AC-7642-9312-F46FC1DA92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770-8942-B107-C3DC56930826}"/>
                </c:ext>
              </c:extLst>
            </c:dLbl>
            <c:dLbl>
              <c:idx val="2"/>
              <c:tx>
                <c:rich>
                  <a:bodyPr/>
                  <a:lstStyle/>
                  <a:p>
                    <a:fld id="{7CE7D196-B385-C84B-94A3-26B0F5446D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770-8942-B107-C3DC56930826}"/>
                </c:ext>
              </c:extLst>
            </c:dLbl>
            <c:dLbl>
              <c:idx val="3"/>
              <c:tx>
                <c:rich>
                  <a:bodyPr/>
                  <a:lstStyle/>
                  <a:p>
                    <a:fld id="{FCCDDA4B-06A2-564C-AF05-14F861D18E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770-8942-B107-C3DC56930826}"/>
                </c:ext>
              </c:extLst>
            </c:dLbl>
            <c:dLbl>
              <c:idx val="4"/>
              <c:tx>
                <c:rich>
                  <a:bodyPr/>
                  <a:lstStyle/>
                  <a:p>
                    <a:fld id="{56CCBAAC-70FA-8341-A71B-6AFA97AFE9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770-8942-B107-C3DC56930826}"/>
                </c:ext>
              </c:extLst>
            </c:dLbl>
            <c:dLbl>
              <c:idx val="5"/>
              <c:tx>
                <c:rich>
                  <a:bodyPr/>
                  <a:lstStyle/>
                  <a:p>
                    <a:fld id="{892515ED-6F6E-7D41-B704-7123C57E8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770-8942-B107-C3DC56930826}"/>
                </c:ext>
              </c:extLst>
            </c:dLbl>
            <c:dLbl>
              <c:idx val="6"/>
              <c:tx>
                <c:rich>
                  <a:bodyPr/>
                  <a:lstStyle/>
                  <a:p>
                    <a:fld id="{785E9ABA-6982-9C44-BDBD-D02A0B022B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770-8942-B107-C3DC5693082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Batteries!$F$138:$F$144</c:f>
              <c:numCache>
                <c:formatCode>General</c:formatCode>
                <c:ptCount val="7"/>
                <c:pt idx="0">
                  <c:v>-3</c:v>
                </c:pt>
                <c:pt idx="1">
                  <c:v>-2</c:v>
                </c:pt>
                <c:pt idx="2">
                  <c:v>-1</c:v>
                </c:pt>
                <c:pt idx="3">
                  <c:v>0</c:v>
                </c:pt>
                <c:pt idx="4">
                  <c:v>1</c:v>
                </c:pt>
                <c:pt idx="5">
                  <c:v>2</c:v>
                </c:pt>
                <c:pt idx="6">
                  <c:v>3</c:v>
                </c:pt>
              </c:numCache>
            </c:numRef>
          </c:xVal>
          <c:yVal>
            <c:numRef>
              <c:f>Batteries!$G$138:$G$144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Batteries!$I$138:$I$144</c15:f>
                <c15:dlblRangeCache>
                  <c:ptCount val="7"/>
                </c15:dlblRangeCache>
              </c15:datalabelsRange>
            </c:ext>
            <c:ext xmlns:c16="http://schemas.microsoft.com/office/drawing/2014/chart" uri="{C3380CC4-5D6E-409C-BE32-E72D297353CC}">
              <c16:uniqueId val="{00000021-C770-8942-B107-C3DC56930826}"/>
            </c:ext>
          </c:extLst>
        </c:ser>
        <c:ser>
          <c:idx val="11"/>
          <c:order val="10"/>
          <c:tx>
            <c:strRef>
              <c:f>Batteries!$D$157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EF06DB39-D57C-D245-B64C-44C062640E4E}"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C770-8942-B107-C3DC56930826}"/>
                </c:ext>
              </c:extLst>
            </c:dLbl>
            <c:dLbl>
              <c:idx val="1"/>
              <c:tx>
                <c:rich>
                  <a:bodyPr/>
                  <a:lstStyle/>
                  <a:p>
                    <a:fld id="{2810FB27-94BA-CB4F-A3D9-3139AA0CE9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770-8942-B107-C3DC56930826}"/>
                </c:ext>
              </c:extLst>
            </c:dLbl>
            <c:dLbl>
              <c:idx val="2"/>
              <c:tx>
                <c:rich>
                  <a:bodyPr/>
                  <a:lstStyle/>
                  <a:p>
                    <a:fld id="{8F929322-0214-054E-81BA-72349FAC78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770-8942-B107-C3DC56930826}"/>
                </c:ext>
              </c:extLst>
            </c:dLbl>
            <c:dLbl>
              <c:idx val="3"/>
              <c:tx>
                <c:rich>
                  <a:bodyPr/>
                  <a:lstStyle/>
                  <a:p>
                    <a:fld id="{072AC4ED-E2FF-264D-8EC6-26A1F5AB62FF}"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770-8942-B107-C3DC56930826}"/>
                </c:ext>
              </c:extLst>
            </c:dLbl>
            <c:dLbl>
              <c:idx val="4"/>
              <c:delete val="1"/>
              <c:extLst>
                <c:ext xmlns:c15="http://schemas.microsoft.com/office/drawing/2012/chart" uri="{CE6537A1-D6FC-4f65-9D91-7224C49458BB}"/>
                <c:ext xmlns:c16="http://schemas.microsoft.com/office/drawing/2014/chart" uri="{C3380CC4-5D6E-409C-BE32-E72D297353CC}">
                  <c16:uniqueId val="{00000026-C770-8942-B107-C3DC56930826}"/>
                </c:ext>
              </c:extLst>
            </c:dLbl>
            <c:dLbl>
              <c:idx val="5"/>
              <c:tx>
                <c:rich>
                  <a:bodyPr/>
                  <a:lstStyle/>
                  <a:p>
                    <a:fld id="{04FFF7E7-E3BC-B94D-A7C2-7E1EEFC3C6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770-8942-B107-C3DC56930826}"/>
                </c:ext>
              </c:extLst>
            </c:dLbl>
            <c:dLbl>
              <c:idx val="6"/>
              <c:tx>
                <c:rich>
                  <a:bodyPr/>
                  <a:lstStyle/>
                  <a:p>
                    <a:fld id="{3625B1D0-64A1-0340-BC2A-9F1D0EA7D6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770-8942-B107-C3DC56930826}"/>
                </c:ext>
              </c:extLst>
            </c:dLbl>
            <c:dLbl>
              <c:idx val="7"/>
              <c:tx>
                <c:rich>
                  <a:bodyPr/>
                  <a:lstStyle/>
                  <a:p>
                    <a:fld id="{9A131064-B16E-944D-9A94-BE46E07789B6}"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770-8942-B107-C3DC56930826}"/>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Batteries!$F$159:$F$166</c:f>
              <c:numCache>
                <c:formatCode>General</c:formatCode>
                <c:ptCount val="8"/>
                <c:pt idx="0">
                  <c:v>-4</c:v>
                </c:pt>
                <c:pt idx="1">
                  <c:v>-3</c:v>
                </c:pt>
                <c:pt idx="2">
                  <c:v>-2</c:v>
                </c:pt>
                <c:pt idx="3">
                  <c:v>-1</c:v>
                </c:pt>
                <c:pt idx="4">
                  <c:v>0</c:v>
                </c:pt>
                <c:pt idx="5">
                  <c:v>1</c:v>
                </c:pt>
                <c:pt idx="6">
                  <c:v>2</c:v>
                </c:pt>
                <c:pt idx="7">
                  <c:v>3</c:v>
                </c:pt>
              </c:numCache>
            </c:numRef>
          </c:xVal>
          <c:yVal>
            <c:numRef>
              <c:f>Batteries!$G$159:$G$166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Batteries!$J$159:$J$166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C770-8942-B107-C3DC56930826}"/>
            </c:ext>
          </c:extLst>
        </c:ser>
        <c:ser>
          <c:idx val="4"/>
          <c:order val="11"/>
          <c:tx>
            <c:strRef>
              <c:f>Batteries!$F$147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C770-8942-B107-C3DC56930826}"/>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BB43ABFA-6C67-F642-9DE0-3017F169B63C}"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C770-8942-B107-C3DC56930826}"/>
                </c:ext>
              </c:extLst>
            </c:dLbl>
            <c:dLbl>
              <c:idx val="1"/>
              <c:tx>
                <c:rich>
                  <a:bodyPr/>
                  <a:lstStyle/>
                  <a:p>
                    <a:fld id="{596A177B-1A0B-C84F-95A2-ED203A947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770-8942-B107-C3DC56930826}"/>
                </c:ext>
              </c:extLst>
            </c:dLbl>
            <c:dLbl>
              <c:idx val="2"/>
              <c:tx>
                <c:rich>
                  <a:bodyPr/>
                  <a:lstStyle/>
                  <a:p>
                    <a:fld id="{444CDFDF-75BE-AF41-A791-F7E2518875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770-8942-B107-C3DC56930826}"/>
                </c:ext>
              </c:extLst>
            </c:dLbl>
            <c:dLbl>
              <c:idx val="3"/>
              <c:tx>
                <c:rich>
                  <a:bodyPr/>
                  <a:lstStyle/>
                  <a:p>
                    <a:fld id="{41B32038-8DBC-8D4C-A616-CBA26C2D24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770-8942-B107-C3DC56930826}"/>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6962D304-B4CA-4141-BC19-AFBBE718F602}"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C770-8942-B107-C3DC56930826}"/>
                </c:ext>
              </c:extLst>
            </c:dLbl>
            <c:dLbl>
              <c:idx val="5"/>
              <c:tx>
                <c:rich>
                  <a:bodyPr/>
                  <a:lstStyle/>
                  <a:p>
                    <a:fld id="{66A58222-CE3F-9641-8F46-6C6821C6F6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770-8942-B107-C3DC56930826}"/>
                </c:ext>
              </c:extLst>
            </c:dLbl>
            <c:dLbl>
              <c:idx val="6"/>
              <c:tx>
                <c:rich>
                  <a:bodyPr/>
                  <a:lstStyle/>
                  <a:p>
                    <a:fld id="{17CD3B30-1492-E646-8BC2-3BEA830778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770-8942-B107-C3DC56930826}"/>
                </c:ext>
              </c:extLst>
            </c:dLbl>
            <c:dLbl>
              <c:idx val="7"/>
              <c:tx>
                <c:rich>
                  <a:bodyPr/>
                  <a:lstStyle/>
                  <a:p>
                    <a:fld id="{739078ED-8FFB-2B4B-9AA5-491F2893D3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770-8942-B107-C3DC56930826}"/>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Batteries!$F$148:$F$155</c:f>
              <c:numCache>
                <c:formatCode>General</c:formatCode>
                <c:ptCount val="8"/>
                <c:pt idx="0">
                  <c:v>-4</c:v>
                </c:pt>
                <c:pt idx="1">
                  <c:v>-3</c:v>
                </c:pt>
                <c:pt idx="2">
                  <c:v>-2</c:v>
                </c:pt>
                <c:pt idx="3">
                  <c:v>-1</c:v>
                </c:pt>
                <c:pt idx="4">
                  <c:v>0</c:v>
                </c:pt>
                <c:pt idx="5">
                  <c:v>1</c:v>
                </c:pt>
                <c:pt idx="6">
                  <c:v>2</c:v>
                </c:pt>
                <c:pt idx="7">
                  <c:v>3</c:v>
                </c:pt>
              </c:numCache>
            </c:numRef>
          </c:xVal>
          <c:yVal>
            <c:numRef>
              <c:f>Batteries!$G$148:$G$155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Batteries!$H$148:$H$155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C770-8942-B107-C3DC56930826}"/>
            </c:ext>
          </c:extLst>
        </c:ser>
        <c:ser>
          <c:idx val="12"/>
          <c:order val="12"/>
          <c:tx>
            <c:strRef>
              <c:f>Batteries!$D$178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C770-8942-B107-C3DC56930826}"/>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C770-8942-B107-C3DC5693082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C770-8942-B107-C3DC5693082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C770-8942-B107-C3DC56930826}"/>
                </c:ext>
              </c:extLst>
            </c:dLbl>
            <c:dLbl>
              <c:idx val="4"/>
              <c:delete val="1"/>
              <c:extLst>
                <c:ext xmlns:c15="http://schemas.microsoft.com/office/drawing/2012/chart" uri="{CE6537A1-D6FC-4f65-9D91-7224C49458BB}"/>
                <c:ext xmlns:c16="http://schemas.microsoft.com/office/drawing/2014/chart" uri="{C3380CC4-5D6E-409C-BE32-E72D297353CC}">
                  <c16:uniqueId val="{00000038-C770-8942-B107-C3DC5693082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C770-8942-B107-C3DC5693082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C770-8942-B107-C3DC5693082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C770-8942-B107-C3DC56930826}"/>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Batteries!$F$180:$F$187</c:f>
              <c:numCache>
                <c:formatCode>General</c:formatCode>
                <c:ptCount val="8"/>
                <c:pt idx="0">
                  <c:v>-4</c:v>
                </c:pt>
                <c:pt idx="1">
                  <c:v>-3</c:v>
                </c:pt>
                <c:pt idx="2">
                  <c:v>-2</c:v>
                </c:pt>
                <c:pt idx="3">
                  <c:v>-1</c:v>
                </c:pt>
                <c:pt idx="4">
                  <c:v>0</c:v>
                </c:pt>
                <c:pt idx="5">
                  <c:v>1</c:v>
                </c:pt>
                <c:pt idx="6">
                  <c:v>2</c:v>
                </c:pt>
                <c:pt idx="7">
                  <c:v>3</c:v>
                </c:pt>
              </c:numCache>
            </c:numRef>
          </c:xVal>
          <c:yVal>
            <c:numRef>
              <c:f>Batteries!$G$180:$G$187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Batteries!$J$180:$J$187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C770-8942-B107-C3DC56930826}"/>
            </c:ext>
          </c:extLst>
        </c:ser>
        <c:ser>
          <c:idx val="5"/>
          <c:order val="13"/>
          <c:tx>
            <c:strRef>
              <c:f>Batteries!$F$168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C770-8942-B107-C3DC56930826}"/>
              </c:ext>
            </c:extLst>
          </c:dPt>
          <c:dPt>
            <c:idx val="3"/>
            <c:bubble3D val="0"/>
            <c:extLst>
              <c:ext xmlns:c16="http://schemas.microsoft.com/office/drawing/2014/chart" uri="{C3380CC4-5D6E-409C-BE32-E72D297353CC}">
                <c16:uniqueId val="{0000003E-C770-8942-B107-C3DC56930826}"/>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C770-8942-B107-C3DC56930826}"/>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C770-8942-B107-C3DC5693082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C770-8942-B107-C3DC5693082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C770-8942-B107-C3DC56930826}"/>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C770-8942-B107-C3DC5693082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C770-8942-B107-C3DC5693082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C770-8942-B107-C3DC5693082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C770-8942-B107-C3DC56930826}"/>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Batteries!$F$169:$F$176</c:f>
              <c:numCache>
                <c:formatCode>General</c:formatCode>
                <c:ptCount val="8"/>
                <c:pt idx="0">
                  <c:v>-4</c:v>
                </c:pt>
                <c:pt idx="1">
                  <c:v>-3</c:v>
                </c:pt>
                <c:pt idx="2">
                  <c:v>-2</c:v>
                </c:pt>
                <c:pt idx="3">
                  <c:v>-1</c:v>
                </c:pt>
                <c:pt idx="4">
                  <c:v>0</c:v>
                </c:pt>
                <c:pt idx="5">
                  <c:v>1</c:v>
                </c:pt>
                <c:pt idx="6">
                  <c:v>2</c:v>
                </c:pt>
                <c:pt idx="7">
                  <c:v>3</c:v>
                </c:pt>
              </c:numCache>
            </c:numRef>
          </c:xVal>
          <c:yVal>
            <c:numRef>
              <c:f>Batteries!$G$169:$G$176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Batteries!$H$169:$H$176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C770-8942-B107-C3DC56930826}"/>
            </c:ext>
          </c:extLst>
        </c:ser>
        <c:ser>
          <c:idx val="6"/>
          <c:order val="14"/>
          <c:tx>
            <c:strRef>
              <c:f>Batteries!$D$106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C770-8942-B107-C3DC5693082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Batteries!$F$106</c:f>
              <c:numCache>
                <c:formatCode>0.000</c:formatCode>
                <c:ptCount val="1"/>
                <c:pt idx="0">
                  <c:v>0</c:v>
                </c:pt>
              </c:numCache>
            </c:numRef>
          </c:xVal>
          <c:yVal>
            <c:numRef>
              <c:f>Batteries!$G$106</c:f>
              <c:numCache>
                <c:formatCode>0.000</c:formatCode>
                <c:ptCount val="1"/>
                <c:pt idx="0">
                  <c:v>#N/A</c:v>
                </c:pt>
              </c:numCache>
            </c:numRef>
          </c:yVal>
          <c:smooth val="0"/>
          <c:extLst>
            <c:ext xmlns:c15="http://schemas.microsoft.com/office/drawing/2012/chart" uri="{02D57815-91ED-43cb-92C2-25804820EDAC}">
              <c15:datalabelsRange>
                <c15:f>Batteries!$M$106</c15:f>
                <c15:dlblRangeCache>
                  <c:ptCount val="1"/>
                  <c:pt idx="0">
                    <c:v> ⟵ ? ⟶
P(  ) = 0.0%</c:v>
                  </c:pt>
                </c15:dlblRangeCache>
              </c15:datalabelsRange>
            </c:ext>
            <c:ext xmlns:c16="http://schemas.microsoft.com/office/drawing/2014/chart" uri="{C3380CC4-5D6E-409C-BE32-E72D297353CC}">
              <c16:uniqueId val="{00000047-C770-8942-B107-C3DC56930826}"/>
            </c:ext>
          </c:extLst>
        </c:ser>
        <c:ser>
          <c:idx val="16"/>
          <c:order val="15"/>
          <c:tx>
            <c:strRef>
              <c:f>Batteries!$D$107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C770-8942-B107-C3DC56930826}"/>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Batteries!$F$107</c:f>
              <c:numCache>
                <c:formatCode>0.000</c:formatCode>
                <c:ptCount val="1"/>
                <c:pt idx="0">
                  <c:v>0</c:v>
                </c:pt>
              </c:numCache>
            </c:numRef>
          </c:xVal>
          <c:yVal>
            <c:numRef>
              <c:f>Batteries!$G$107</c:f>
              <c:numCache>
                <c:formatCode>0.000</c:formatCode>
                <c:ptCount val="1"/>
                <c:pt idx="0">
                  <c:v>#N/A</c:v>
                </c:pt>
              </c:numCache>
            </c:numRef>
          </c:yVal>
          <c:smooth val="0"/>
          <c:extLst>
            <c:ext xmlns:c15="http://schemas.microsoft.com/office/drawing/2012/chart" uri="{02D57815-91ED-43cb-92C2-25804820EDAC}">
              <c15:datalabelsRange>
                <c15:f>Batteries!$M$107</c15:f>
                <c15:dlblRangeCache>
                  <c:ptCount val="1"/>
                  <c:pt idx="0">
                    <c:v> ⟵ ? ⟶
P(  ) = 0.0%</c:v>
                  </c:pt>
                </c15:dlblRangeCache>
              </c15:datalabelsRange>
            </c:ext>
            <c:ext xmlns:c16="http://schemas.microsoft.com/office/drawing/2014/chart" uri="{C3380CC4-5D6E-409C-BE32-E72D297353CC}">
              <c16:uniqueId val="{00000049-C770-8942-B107-C3DC56930826}"/>
            </c:ext>
          </c:extLst>
        </c:ser>
        <c:ser>
          <c:idx val="7"/>
          <c:order val="16"/>
          <c:tx>
            <c:strRef>
              <c:f>Batteries!$D$111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C770-8942-B107-C3DC569308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Batteries!$F$111</c:f>
              <c:numCache>
                <c:formatCode>0.000</c:formatCode>
                <c:ptCount val="1"/>
                <c:pt idx="0">
                  <c:v>0</c:v>
                </c:pt>
              </c:numCache>
            </c:numRef>
          </c:xVal>
          <c:yVal>
            <c:numRef>
              <c:f>Batteries!$G$111</c:f>
              <c:numCache>
                <c:formatCode>0.000</c:formatCode>
                <c:ptCount val="1"/>
                <c:pt idx="0">
                  <c:v>#N/A</c:v>
                </c:pt>
              </c:numCache>
            </c:numRef>
          </c:yVal>
          <c:smooth val="0"/>
          <c:extLst>
            <c:ext xmlns:c15="http://schemas.microsoft.com/office/drawing/2012/chart" uri="{02D57815-91ED-43cb-92C2-25804820EDAC}">
              <c15:datalabelsRange>
                <c15:f>Batteries!$M$111</c15:f>
                <c15:dlblRangeCache>
                  <c:ptCount val="1"/>
                  <c:pt idx="0">
                    <c:v>Batteries x̅ ⟵ ? ⟶
P(  )</c:v>
                  </c:pt>
                </c15:dlblRangeCache>
              </c15:datalabelsRange>
            </c:ext>
            <c:ext xmlns:c16="http://schemas.microsoft.com/office/drawing/2014/chart" uri="{C3380CC4-5D6E-409C-BE32-E72D297353CC}">
              <c16:uniqueId val="{0000004B-C770-8942-B107-C3DC56930826}"/>
            </c:ext>
          </c:extLst>
        </c:ser>
        <c:ser>
          <c:idx val="18"/>
          <c:order val="17"/>
          <c:tx>
            <c:v>xbars</c:v>
          </c:tx>
          <c:spPr>
            <a:ln>
              <a:noFill/>
            </a:ln>
          </c:spPr>
          <c:marker>
            <c:symbol val="none"/>
          </c:marker>
          <c:dLbls>
            <c:dLbl>
              <c:idx val="0"/>
              <c:tx>
                <c:rich>
                  <a:bodyPr/>
                  <a:lstStyle/>
                  <a:p>
                    <a:fld id="{639BA750-DE00-3F47-B824-060AC2C707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C770-8942-B107-C3DC56930826}"/>
                </c:ext>
              </c:extLst>
            </c:dLbl>
            <c:dLbl>
              <c:idx val="1"/>
              <c:tx>
                <c:rich>
                  <a:bodyPr/>
                  <a:lstStyle/>
                  <a:p>
                    <a:fld id="{4A4E988B-CBD5-6740-AB01-21E81E833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C770-8942-B107-C3DC56930826}"/>
                </c:ext>
              </c:extLst>
            </c:dLbl>
            <c:dLbl>
              <c:idx val="2"/>
              <c:tx>
                <c:rich>
                  <a:bodyPr/>
                  <a:lstStyle/>
                  <a:p>
                    <a:fld id="{AD73F4E9-3028-1346-B9FF-8A7C7CAF61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C770-8942-B107-C3DC56930826}"/>
                </c:ext>
              </c:extLst>
            </c:dLbl>
            <c:dLbl>
              <c:idx val="3"/>
              <c:tx>
                <c:rich>
                  <a:bodyPr/>
                  <a:lstStyle/>
                  <a:p>
                    <a:fld id="{8D56EDED-AF6E-F341-B489-D7956A39D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C770-8942-B107-C3DC56930826}"/>
                </c:ext>
              </c:extLst>
            </c:dLbl>
            <c:dLbl>
              <c:idx val="4"/>
              <c:tx>
                <c:rich>
                  <a:bodyPr/>
                  <a:lstStyle/>
                  <a:p>
                    <a:fld id="{CA958F80-A685-1343-B9FD-97288D9BF2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C770-8942-B107-C3DC56930826}"/>
                </c:ext>
              </c:extLst>
            </c:dLbl>
            <c:dLbl>
              <c:idx val="5"/>
              <c:tx>
                <c:rich>
                  <a:bodyPr/>
                  <a:lstStyle/>
                  <a:p>
                    <a:fld id="{24C20BBB-68AF-AB44-AFEF-528F86049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C770-8942-B107-C3DC56930826}"/>
                </c:ext>
              </c:extLst>
            </c:dLbl>
            <c:dLbl>
              <c:idx val="6"/>
              <c:tx>
                <c:rich>
                  <a:bodyPr/>
                  <a:lstStyle/>
                  <a:p>
                    <a:fld id="{6B3A8046-3E4A-B345-908C-B0D25753FB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C770-8942-B107-C3DC56930826}"/>
                </c:ext>
              </c:extLst>
            </c:dLbl>
            <c:dLbl>
              <c:idx val="7"/>
              <c:tx>
                <c:rich>
                  <a:bodyPr/>
                  <a:lstStyle/>
                  <a:p>
                    <a:fld id="{FEB8AB5D-7664-3B47-83E0-21D2C2471C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C770-8942-B107-C3DC56930826}"/>
                </c:ext>
              </c:extLst>
            </c:dLbl>
            <c:dLbl>
              <c:idx val="8"/>
              <c:tx>
                <c:rich>
                  <a:bodyPr/>
                  <a:lstStyle/>
                  <a:p>
                    <a:fld id="{FB23D4AF-AAE2-AB4D-B5C3-D937E155B1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C770-8942-B107-C3DC56930826}"/>
                </c:ext>
              </c:extLst>
            </c:dLbl>
            <c:dLbl>
              <c:idx val="9"/>
              <c:tx>
                <c:rich>
                  <a:bodyPr/>
                  <a:lstStyle/>
                  <a:p>
                    <a:fld id="{5FB4CA98-40F5-0441-B581-93154ED894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C770-8942-B107-C3DC56930826}"/>
                </c:ext>
              </c:extLst>
            </c:dLbl>
            <c:dLbl>
              <c:idx val="10"/>
              <c:tx>
                <c:rich>
                  <a:bodyPr/>
                  <a:lstStyle/>
                  <a:p>
                    <a:fld id="{F241EEA5-2A01-8C4B-9607-146FA898A8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C770-8942-B107-C3DC56930826}"/>
                </c:ext>
              </c:extLst>
            </c:dLbl>
            <c:dLbl>
              <c:idx val="11"/>
              <c:tx>
                <c:rich>
                  <a:bodyPr/>
                  <a:lstStyle/>
                  <a:p>
                    <a:fld id="{D2AC8BE8-EF79-664A-9044-B824E3729E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C770-8942-B107-C3DC56930826}"/>
                </c:ext>
              </c:extLst>
            </c:dLbl>
            <c:dLbl>
              <c:idx val="12"/>
              <c:tx>
                <c:rich>
                  <a:bodyPr/>
                  <a:lstStyle/>
                  <a:p>
                    <a:fld id="{4572FF46-EAEE-4B43-AABE-BA1B2B7109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C770-8942-B107-C3DC56930826}"/>
                </c:ext>
              </c:extLst>
            </c:dLbl>
            <c:dLbl>
              <c:idx val="13"/>
              <c:tx>
                <c:rich>
                  <a:bodyPr/>
                  <a:lstStyle/>
                  <a:p>
                    <a:fld id="{4DEF7E70-11A2-8547-B2C3-1ADB83F7E8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C770-8942-B107-C3DC56930826}"/>
                </c:ext>
              </c:extLst>
            </c:dLbl>
            <c:dLbl>
              <c:idx val="14"/>
              <c:tx>
                <c:rich>
                  <a:bodyPr/>
                  <a:lstStyle/>
                  <a:p>
                    <a:fld id="{1F3F665D-AB44-DF47-AFF4-5D44A95F6C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C770-8942-B107-C3DC56930826}"/>
                </c:ext>
              </c:extLst>
            </c:dLbl>
            <c:dLbl>
              <c:idx val="15"/>
              <c:tx>
                <c:rich>
                  <a:bodyPr/>
                  <a:lstStyle/>
                  <a:p>
                    <a:fld id="{36FACD53-2FBB-F943-ACC5-283FDA257B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C770-8942-B107-C3DC56930826}"/>
                </c:ext>
              </c:extLst>
            </c:dLbl>
            <c:dLbl>
              <c:idx val="16"/>
              <c:tx>
                <c:rich>
                  <a:bodyPr/>
                  <a:lstStyle/>
                  <a:p>
                    <a:fld id="{89AD8B05-07CB-BE4E-ADDE-25C552C2EB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C770-8942-B107-C3DC56930826}"/>
                </c:ext>
              </c:extLst>
            </c:dLbl>
            <c:dLbl>
              <c:idx val="17"/>
              <c:tx>
                <c:rich>
                  <a:bodyPr/>
                  <a:lstStyle/>
                  <a:p>
                    <a:fld id="{B93E7E28-9A1D-8249-8847-DEF3C5069C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C770-8942-B107-C3DC56930826}"/>
                </c:ext>
              </c:extLst>
            </c:dLbl>
            <c:dLbl>
              <c:idx val="18"/>
              <c:tx>
                <c:rich>
                  <a:bodyPr/>
                  <a:lstStyle/>
                  <a:p>
                    <a:fld id="{C9F1766E-FD1F-8D48-8D9B-910CB9C4F0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C770-8942-B107-C3DC56930826}"/>
                </c:ext>
              </c:extLst>
            </c:dLbl>
            <c:dLbl>
              <c:idx val="19"/>
              <c:tx>
                <c:rich>
                  <a:bodyPr/>
                  <a:lstStyle/>
                  <a:p>
                    <a:fld id="{116CD1A7-AFED-0642-A445-AE495C0683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C770-8942-B107-C3DC56930826}"/>
                </c:ext>
              </c:extLst>
            </c:dLbl>
            <c:dLbl>
              <c:idx val="20"/>
              <c:tx>
                <c:rich>
                  <a:bodyPr/>
                  <a:lstStyle/>
                  <a:p>
                    <a:fld id="{9FB2A616-536B-0641-8A41-82D5522D5C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C770-8942-B107-C3DC56930826}"/>
                </c:ext>
              </c:extLst>
            </c:dLbl>
            <c:dLbl>
              <c:idx val="21"/>
              <c:tx>
                <c:rich>
                  <a:bodyPr/>
                  <a:lstStyle/>
                  <a:p>
                    <a:fld id="{571C4981-B0F1-7049-8FB6-159B017CBA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C770-8942-B107-C3DC56930826}"/>
                </c:ext>
              </c:extLst>
            </c:dLbl>
            <c:dLbl>
              <c:idx val="22"/>
              <c:tx>
                <c:rich>
                  <a:bodyPr/>
                  <a:lstStyle/>
                  <a:p>
                    <a:fld id="{4E7D917E-BDA0-334F-906D-92435F34AA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C770-8942-B107-C3DC56930826}"/>
                </c:ext>
              </c:extLst>
            </c:dLbl>
            <c:dLbl>
              <c:idx val="23"/>
              <c:tx>
                <c:rich>
                  <a:bodyPr/>
                  <a:lstStyle/>
                  <a:p>
                    <a:fld id="{BB407B19-CF8E-EC4F-AD93-78A66929CB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C770-8942-B107-C3DC56930826}"/>
                </c:ext>
              </c:extLst>
            </c:dLbl>
            <c:dLbl>
              <c:idx val="24"/>
              <c:tx>
                <c:rich>
                  <a:bodyPr/>
                  <a:lstStyle/>
                  <a:p>
                    <a:fld id="{6EB37398-BC00-AC41-821D-FF008973E2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C770-8942-B107-C3DC56930826}"/>
                </c:ext>
              </c:extLst>
            </c:dLbl>
            <c:dLbl>
              <c:idx val="25"/>
              <c:tx>
                <c:rich>
                  <a:bodyPr/>
                  <a:lstStyle/>
                  <a:p>
                    <a:fld id="{ECC4749C-8009-CE40-8055-8F87F4ED33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C770-8942-B107-C3DC56930826}"/>
                </c:ext>
              </c:extLst>
            </c:dLbl>
            <c:dLbl>
              <c:idx val="26"/>
              <c:tx>
                <c:rich>
                  <a:bodyPr/>
                  <a:lstStyle/>
                  <a:p>
                    <a:fld id="{3833CCCA-650F-D74A-9599-FC419084F0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C770-8942-B107-C3DC56930826}"/>
                </c:ext>
              </c:extLst>
            </c:dLbl>
            <c:dLbl>
              <c:idx val="27"/>
              <c:tx>
                <c:rich>
                  <a:bodyPr/>
                  <a:lstStyle/>
                  <a:p>
                    <a:fld id="{238DBE91-C2A1-FF4A-AD86-ACEF7D2041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C770-8942-B107-C3DC56930826}"/>
                </c:ext>
              </c:extLst>
            </c:dLbl>
            <c:dLbl>
              <c:idx val="28"/>
              <c:tx>
                <c:rich>
                  <a:bodyPr/>
                  <a:lstStyle/>
                  <a:p>
                    <a:fld id="{75C38F23-7BD3-5E44-A593-917480CFD9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C770-8942-B107-C3DC56930826}"/>
                </c:ext>
              </c:extLst>
            </c:dLbl>
            <c:dLbl>
              <c:idx val="29"/>
              <c:tx>
                <c:rich>
                  <a:bodyPr/>
                  <a:lstStyle/>
                  <a:p>
                    <a:fld id="{3EC8BE2F-7F3F-1D43-8D1B-66F0729DEB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C770-8942-B107-C3DC56930826}"/>
                </c:ext>
              </c:extLst>
            </c:dLbl>
            <c:dLbl>
              <c:idx val="30"/>
              <c:tx>
                <c:rich>
                  <a:bodyPr/>
                  <a:lstStyle/>
                  <a:p>
                    <a:fld id="{843C4939-19CF-8840-A6A3-5C6F89F684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C770-8942-B107-C3DC56930826}"/>
                </c:ext>
              </c:extLst>
            </c:dLbl>
            <c:dLbl>
              <c:idx val="31"/>
              <c:tx>
                <c:rich>
                  <a:bodyPr/>
                  <a:lstStyle/>
                  <a:p>
                    <a:fld id="{47502B58-3830-6848-A569-CA0CEFA7B1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C770-8942-B107-C3DC56930826}"/>
                </c:ext>
              </c:extLst>
            </c:dLbl>
            <c:dLbl>
              <c:idx val="32"/>
              <c:tx>
                <c:rich>
                  <a:bodyPr/>
                  <a:lstStyle/>
                  <a:p>
                    <a:fld id="{B0D23C27-F12D-0440-AE02-CEFC8B1D8B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C770-8942-B107-C3DC56930826}"/>
                </c:ext>
              </c:extLst>
            </c:dLbl>
            <c:dLbl>
              <c:idx val="33"/>
              <c:tx>
                <c:rich>
                  <a:bodyPr/>
                  <a:lstStyle/>
                  <a:p>
                    <a:fld id="{913F23B6-BACB-8241-B263-84370CE29F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C770-8942-B107-C3DC56930826}"/>
                </c:ext>
              </c:extLst>
            </c:dLbl>
            <c:dLbl>
              <c:idx val="34"/>
              <c:tx>
                <c:rich>
                  <a:bodyPr/>
                  <a:lstStyle/>
                  <a:p>
                    <a:fld id="{A3013056-44CD-F647-959B-FB2945CD53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C770-8942-B107-C3DC56930826}"/>
                </c:ext>
              </c:extLst>
            </c:dLbl>
            <c:dLbl>
              <c:idx val="35"/>
              <c:tx>
                <c:rich>
                  <a:bodyPr/>
                  <a:lstStyle/>
                  <a:p>
                    <a:fld id="{F962506F-014B-264D-B63A-7FD32D5FDD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C770-8942-B107-C3DC56930826}"/>
                </c:ext>
              </c:extLst>
            </c:dLbl>
            <c:dLbl>
              <c:idx val="36"/>
              <c:tx>
                <c:rich>
                  <a:bodyPr/>
                  <a:lstStyle/>
                  <a:p>
                    <a:fld id="{ADB41E21-02BC-364B-BE5A-FE43E5F7EB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C770-8942-B107-C3DC56930826}"/>
                </c:ext>
              </c:extLst>
            </c:dLbl>
            <c:dLbl>
              <c:idx val="37"/>
              <c:tx>
                <c:rich>
                  <a:bodyPr/>
                  <a:lstStyle/>
                  <a:p>
                    <a:fld id="{722AAFAB-76E1-664B-B18E-6951DA6D35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C770-8942-B107-C3DC56930826}"/>
                </c:ext>
              </c:extLst>
            </c:dLbl>
            <c:dLbl>
              <c:idx val="38"/>
              <c:tx>
                <c:rich>
                  <a:bodyPr/>
                  <a:lstStyle/>
                  <a:p>
                    <a:fld id="{495FC6AB-7C48-4043-9A7D-94F0B57817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C770-8942-B107-C3DC56930826}"/>
                </c:ext>
              </c:extLst>
            </c:dLbl>
            <c:dLbl>
              <c:idx val="39"/>
              <c:tx>
                <c:rich>
                  <a:bodyPr/>
                  <a:lstStyle/>
                  <a:p>
                    <a:fld id="{8412A9FA-320C-1A41-9C10-EC9456F0D6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C770-8942-B107-C3DC56930826}"/>
                </c:ext>
              </c:extLst>
            </c:dLbl>
            <c:dLbl>
              <c:idx val="40"/>
              <c:tx>
                <c:rich>
                  <a:bodyPr/>
                  <a:lstStyle/>
                  <a:p>
                    <a:fld id="{890DD516-8034-A64C-8A7E-A4A65B7616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C770-8942-B107-C3DC56930826}"/>
                </c:ext>
              </c:extLst>
            </c:dLbl>
            <c:dLbl>
              <c:idx val="41"/>
              <c:tx>
                <c:rich>
                  <a:bodyPr/>
                  <a:lstStyle/>
                  <a:p>
                    <a:fld id="{4FA1C515-A406-5E4C-AB04-89B019AE9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C770-8942-B107-C3DC56930826}"/>
                </c:ext>
              </c:extLst>
            </c:dLbl>
            <c:dLbl>
              <c:idx val="42"/>
              <c:tx>
                <c:rich>
                  <a:bodyPr/>
                  <a:lstStyle/>
                  <a:p>
                    <a:fld id="{77B24ABB-3923-814E-8419-4AB62FBBC7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C770-8942-B107-C3DC56930826}"/>
                </c:ext>
              </c:extLst>
            </c:dLbl>
            <c:dLbl>
              <c:idx val="43"/>
              <c:tx>
                <c:rich>
                  <a:bodyPr/>
                  <a:lstStyle/>
                  <a:p>
                    <a:fld id="{A671E418-C4F2-0544-B1C9-36C3A1F9DD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C770-8942-B107-C3DC56930826}"/>
                </c:ext>
              </c:extLst>
            </c:dLbl>
            <c:dLbl>
              <c:idx val="44"/>
              <c:tx>
                <c:rich>
                  <a:bodyPr/>
                  <a:lstStyle/>
                  <a:p>
                    <a:fld id="{5AC545F1-215B-9E42-9E63-C638211EF4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C770-8942-B107-C3DC56930826}"/>
                </c:ext>
              </c:extLst>
            </c:dLbl>
            <c:dLbl>
              <c:idx val="45"/>
              <c:tx>
                <c:rich>
                  <a:bodyPr/>
                  <a:lstStyle/>
                  <a:p>
                    <a:fld id="{5A4A804A-54B1-CB47-830C-09E50E9F98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C770-8942-B107-C3DC56930826}"/>
                </c:ext>
              </c:extLst>
            </c:dLbl>
            <c:dLbl>
              <c:idx val="46"/>
              <c:tx>
                <c:rich>
                  <a:bodyPr/>
                  <a:lstStyle/>
                  <a:p>
                    <a:fld id="{8C1936FB-7FC6-3E4E-B400-F547D147E3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C770-8942-B107-C3DC56930826}"/>
                </c:ext>
              </c:extLst>
            </c:dLbl>
            <c:dLbl>
              <c:idx val="47"/>
              <c:tx>
                <c:rich>
                  <a:bodyPr/>
                  <a:lstStyle/>
                  <a:p>
                    <a:fld id="{559F3FAC-9372-3240-B239-342C279E16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C770-8942-B107-C3DC56930826}"/>
                </c:ext>
              </c:extLst>
            </c:dLbl>
            <c:dLbl>
              <c:idx val="48"/>
              <c:tx>
                <c:rich>
                  <a:bodyPr/>
                  <a:lstStyle/>
                  <a:p>
                    <a:fld id="{88F11858-1DDE-5B49-87FB-BFF9961C36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C770-8942-B107-C3DC56930826}"/>
                </c:ext>
              </c:extLst>
            </c:dLbl>
            <c:dLbl>
              <c:idx val="49"/>
              <c:tx>
                <c:rich>
                  <a:bodyPr/>
                  <a:lstStyle/>
                  <a:p>
                    <a:fld id="{27AE7196-06DD-984C-BF74-661FB58A6E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C770-8942-B107-C3DC56930826}"/>
                </c:ext>
              </c:extLst>
            </c:dLbl>
            <c:dLbl>
              <c:idx val="50"/>
              <c:tx>
                <c:rich>
                  <a:bodyPr/>
                  <a:lstStyle/>
                  <a:p>
                    <a:fld id="{70704BC2-3C8C-504B-9857-7F5D1FB0EC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C770-8942-B107-C3DC56930826}"/>
                </c:ext>
              </c:extLst>
            </c:dLbl>
            <c:dLbl>
              <c:idx val="51"/>
              <c:tx>
                <c:rich>
                  <a:bodyPr/>
                  <a:lstStyle/>
                  <a:p>
                    <a:fld id="{B8943367-4B22-814A-96CF-B1A300355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C770-8942-B107-C3DC56930826}"/>
                </c:ext>
              </c:extLst>
            </c:dLbl>
            <c:dLbl>
              <c:idx val="52"/>
              <c:tx>
                <c:rich>
                  <a:bodyPr/>
                  <a:lstStyle/>
                  <a:p>
                    <a:fld id="{8F4F77ED-7A7D-4647-AD38-3336A6406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C770-8942-B107-C3DC56930826}"/>
                </c:ext>
              </c:extLst>
            </c:dLbl>
            <c:dLbl>
              <c:idx val="53"/>
              <c:tx>
                <c:rich>
                  <a:bodyPr/>
                  <a:lstStyle/>
                  <a:p>
                    <a:fld id="{B3914EC7-BDDB-FF40-83DD-B2B2C4279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C770-8942-B107-C3DC56930826}"/>
                </c:ext>
              </c:extLst>
            </c:dLbl>
            <c:dLbl>
              <c:idx val="54"/>
              <c:tx>
                <c:rich>
                  <a:bodyPr/>
                  <a:lstStyle/>
                  <a:p>
                    <a:fld id="{7ACD263A-ADA2-BC4E-8FA0-93DBA31C16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C770-8942-B107-C3DC56930826}"/>
                </c:ext>
              </c:extLst>
            </c:dLbl>
            <c:dLbl>
              <c:idx val="55"/>
              <c:tx>
                <c:rich>
                  <a:bodyPr/>
                  <a:lstStyle/>
                  <a:p>
                    <a:fld id="{0A975D19-7FAB-1840-9F72-DAC87C041F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C770-8942-B107-C3DC56930826}"/>
                </c:ext>
              </c:extLst>
            </c:dLbl>
            <c:dLbl>
              <c:idx val="56"/>
              <c:tx>
                <c:rich>
                  <a:bodyPr/>
                  <a:lstStyle/>
                  <a:p>
                    <a:fld id="{1F26BC24-A1EE-B546-8756-49F039191C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C770-8942-B107-C3DC56930826}"/>
                </c:ext>
              </c:extLst>
            </c:dLbl>
            <c:dLbl>
              <c:idx val="57"/>
              <c:tx>
                <c:rich>
                  <a:bodyPr/>
                  <a:lstStyle/>
                  <a:p>
                    <a:fld id="{427BBC12-AAED-734C-BF1D-2070B8E39B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C770-8942-B107-C3DC56930826}"/>
                </c:ext>
              </c:extLst>
            </c:dLbl>
            <c:dLbl>
              <c:idx val="58"/>
              <c:tx>
                <c:rich>
                  <a:bodyPr/>
                  <a:lstStyle/>
                  <a:p>
                    <a:fld id="{21704462-A658-0643-955C-D550C0EAA6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C770-8942-B107-C3DC56930826}"/>
                </c:ext>
              </c:extLst>
            </c:dLbl>
            <c:dLbl>
              <c:idx val="59"/>
              <c:tx>
                <c:rich>
                  <a:bodyPr/>
                  <a:lstStyle/>
                  <a:p>
                    <a:fld id="{B8FB256E-4D83-5644-AACA-AA30E1987E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C770-8942-B107-C3DC56930826}"/>
                </c:ext>
              </c:extLst>
            </c:dLbl>
            <c:dLbl>
              <c:idx val="60"/>
              <c:tx>
                <c:rich>
                  <a:bodyPr/>
                  <a:lstStyle/>
                  <a:p>
                    <a:fld id="{6A582FD9-F698-6441-96D4-12FD00C90D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C770-8942-B107-C3DC56930826}"/>
                </c:ext>
              </c:extLst>
            </c:dLbl>
            <c:dLbl>
              <c:idx val="61"/>
              <c:tx>
                <c:rich>
                  <a:bodyPr/>
                  <a:lstStyle/>
                  <a:p>
                    <a:fld id="{4AE761D4-9979-EB4F-BBA3-BF80A37411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C770-8942-B107-C3DC56930826}"/>
                </c:ext>
              </c:extLst>
            </c:dLbl>
            <c:dLbl>
              <c:idx val="62"/>
              <c:tx>
                <c:rich>
                  <a:bodyPr/>
                  <a:lstStyle/>
                  <a:p>
                    <a:fld id="{2841751B-32C0-6F46-93A4-DB61CA2C84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C770-8942-B107-C3DC56930826}"/>
                </c:ext>
              </c:extLst>
            </c:dLbl>
            <c:dLbl>
              <c:idx val="63"/>
              <c:tx>
                <c:rich>
                  <a:bodyPr/>
                  <a:lstStyle/>
                  <a:p>
                    <a:fld id="{7DCDA568-F006-4B44-9EE0-C009FAF31C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C770-8942-B107-C3DC56930826}"/>
                </c:ext>
              </c:extLst>
            </c:dLbl>
            <c:dLbl>
              <c:idx val="64"/>
              <c:tx>
                <c:rich>
                  <a:bodyPr/>
                  <a:lstStyle/>
                  <a:p>
                    <a:fld id="{CA218967-1FAD-5D48-925D-590625868D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C770-8942-B107-C3DC56930826}"/>
                </c:ext>
              </c:extLst>
            </c:dLbl>
            <c:dLbl>
              <c:idx val="65"/>
              <c:tx>
                <c:rich>
                  <a:bodyPr/>
                  <a:lstStyle/>
                  <a:p>
                    <a:fld id="{9C484689-8BE3-294B-BF12-0220C7ED47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C770-8942-B107-C3DC56930826}"/>
                </c:ext>
              </c:extLst>
            </c:dLbl>
            <c:dLbl>
              <c:idx val="66"/>
              <c:tx>
                <c:rich>
                  <a:bodyPr/>
                  <a:lstStyle/>
                  <a:p>
                    <a:fld id="{1BE0CFE7-177B-E446-AF3B-05BF443381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C770-8942-B107-C3DC56930826}"/>
                </c:ext>
              </c:extLst>
            </c:dLbl>
            <c:dLbl>
              <c:idx val="67"/>
              <c:tx>
                <c:rich>
                  <a:bodyPr/>
                  <a:lstStyle/>
                  <a:p>
                    <a:fld id="{133B26B8-31E6-0346-8871-0C663E757D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C770-8942-B107-C3DC56930826}"/>
                </c:ext>
              </c:extLst>
            </c:dLbl>
            <c:dLbl>
              <c:idx val="68"/>
              <c:tx>
                <c:rich>
                  <a:bodyPr/>
                  <a:lstStyle/>
                  <a:p>
                    <a:fld id="{B34C00EE-4B49-5546-A477-632A2BDB37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C770-8942-B107-C3DC56930826}"/>
                </c:ext>
              </c:extLst>
            </c:dLbl>
            <c:dLbl>
              <c:idx val="69"/>
              <c:tx>
                <c:rich>
                  <a:bodyPr/>
                  <a:lstStyle/>
                  <a:p>
                    <a:fld id="{E4F85DA8-7C82-194E-89BB-A2EEF7B94F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C770-8942-B107-C3DC56930826}"/>
                </c:ext>
              </c:extLst>
            </c:dLbl>
            <c:dLbl>
              <c:idx val="70"/>
              <c:tx>
                <c:rich>
                  <a:bodyPr/>
                  <a:lstStyle/>
                  <a:p>
                    <a:fld id="{DAB24C7B-E07A-4B45-A9E6-22D326FB1E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C770-8942-B107-C3DC56930826}"/>
                </c:ext>
              </c:extLst>
            </c:dLbl>
            <c:dLbl>
              <c:idx val="71"/>
              <c:tx>
                <c:rich>
                  <a:bodyPr/>
                  <a:lstStyle/>
                  <a:p>
                    <a:fld id="{5A6F0259-377D-C442-A208-B251903790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C770-8942-B107-C3DC56930826}"/>
                </c:ext>
              </c:extLst>
            </c:dLbl>
            <c:dLbl>
              <c:idx val="72"/>
              <c:tx>
                <c:rich>
                  <a:bodyPr/>
                  <a:lstStyle/>
                  <a:p>
                    <a:fld id="{44E70850-8BF7-7C41-8D0B-565334F028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C770-8942-B107-C3DC56930826}"/>
                </c:ext>
              </c:extLst>
            </c:dLbl>
            <c:dLbl>
              <c:idx val="73"/>
              <c:tx>
                <c:rich>
                  <a:bodyPr/>
                  <a:lstStyle/>
                  <a:p>
                    <a:fld id="{92AB530B-0E6F-5546-A829-C34BD42837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C770-8942-B107-C3DC56930826}"/>
                </c:ext>
              </c:extLst>
            </c:dLbl>
            <c:dLbl>
              <c:idx val="74"/>
              <c:tx>
                <c:rich>
                  <a:bodyPr/>
                  <a:lstStyle/>
                  <a:p>
                    <a:fld id="{777CAEA9-E0B4-484D-8017-B9439348CB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C770-8942-B107-C3DC56930826}"/>
                </c:ext>
              </c:extLst>
            </c:dLbl>
            <c:dLbl>
              <c:idx val="75"/>
              <c:tx>
                <c:rich>
                  <a:bodyPr/>
                  <a:lstStyle/>
                  <a:p>
                    <a:fld id="{A6589B44-20E0-4943-91E2-CB9887A947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C770-8942-B107-C3DC56930826}"/>
                </c:ext>
              </c:extLst>
            </c:dLbl>
            <c:dLbl>
              <c:idx val="76"/>
              <c:tx>
                <c:rich>
                  <a:bodyPr/>
                  <a:lstStyle/>
                  <a:p>
                    <a:fld id="{473536E6-9974-3344-824A-F53EBD8EC0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C770-8942-B107-C3DC56930826}"/>
                </c:ext>
              </c:extLst>
            </c:dLbl>
            <c:dLbl>
              <c:idx val="77"/>
              <c:tx>
                <c:rich>
                  <a:bodyPr/>
                  <a:lstStyle/>
                  <a:p>
                    <a:fld id="{AFB89738-4E69-4B4F-BD70-143650B089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C770-8942-B107-C3DC56930826}"/>
                </c:ext>
              </c:extLst>
            </c:dLbl>
            <c:dLbl>
              <c:idx val="78"/>
              <c:tx>
                <c:rich>
                  <a:bodyPr/>
                  <a:lstStyle/>
                  <a:p>
                    <a:fld id="{6BF42B44-2176-E441-A78A-9FAF12B92E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C770-8942-B107-C3DC56930826}"/>
                </c:ext>
              </c:extLst>
            </c:dLbl>
            <c:dLbl>
              <c:idx val="79"/>
              <c:tx>
                <c:rich>
                  <a:bodyPr/>
                  <a:lstStyle/>
                  <a:p>
                    <a:fld id="{CED8C694-F88A-CF4D-945A-10032B0FEB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C770-8942-B107-C3DC56930826}"/>
                </c:ext>
              </c:extLst>
            </c:dLbl>
            <c:dLbl>
              <c:idx val="80"/>
              <c:tx>
                <c:rich>
                  <a:bodyPr/>
                  <a:lstStyle/>
                  <a:p>
                    <a:fld id="{877CAD4D-7EC9-7848-AEA0-1FEA391254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C770-8942-B107-C3DC56930826}"/>
                </c:ext>
              </c:extLst>
            </c:dLbl>
            <c:dLbl>
              <c:idx val="81"/>
              <c:tx>
                <c:rich>
                  <a:bodyPr/>
                  <a:lstStyle/>
                  <a:p>
                    <a:fld id="{3EB452E9-81F1-854A-9477-8D0643FED5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C770-8942-B107-C3DC56930826}"/>
                </c:ext>
              </c:extLst>
            </c:dLbl>
            <c:dLbl>
              <c:idx val="82"/>
              <c:tx>
                <c:rich>
                  <a:bodyPr/>
                  <a:lstStyle/>
                  <a:p>
                    <a:fld id="{CD3551E5-CB54-8A40-8509-E9A06884CD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C770-8942-B107-C3DC56930826}"/>
                </c:ext>
              </c:extLst>
            </c:dLbl>
            <c:dLbl>
              <c:idx val="83"/>
              <c:tx>
                <c:rich>
                  <a:bodyPr/>
                  <a:lstStyle/>
                  <a:p>
                    <a:fld id="{ADC681B4-2D93-8743-B1DC-C2AAB89118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C770-8942-B107-C3DC56930826}"/>
                </c:ext>
              </c:extLst>
            </c:dLbl>
            <c:dLbl>
              <c:idx val="84"/>
              <c:tx>
                <c:rich>
                  <a:bodyPr/>
                  <a:lstStyle/>
                  <a:p>
                    <a:fld id="{9F4870D7-C69B-9548-B89B-4AE7858340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C770-8942-B107-C3DC56930826}"/>
                </c:ext>
              </c:extLst>
            </c:dLbl>
            <c:dLbl>
              <c:idx val="85"/>
              <c:tx>
                <c:rich>
                  <a:bodyPr/>
                  <a:lstStyle/>
                  <a:p>
                    <a:fld id="{6081641B-36B8-7F4F-A060-C33DA53D64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C770-8942-B107-C3DC56930826}"/>
                </c:ext>
              </c:extLst>
            </c:dLbl>
            <c:dLbl>
              <c:idx val="86"/>
              <c:tx>
                <c:rich>
                  <a:bodyPr/>
                  <a:lstStyle/>
                  <a:p>
                    <a:fld id="{761B9FE7-22E0-F04E-AC63-565E9C117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C770-8942-B107-C3DC56930826}"/>
                </c:ext>
              </c:extLst>
            </c:dLbl>
            <c:dLbl>
              <c:idx val="87"/>
              <c:tx>
                <c:rich>
                  <a:bodyPr/>
                  <a:lstStyle/>
                  <a:p>
                    <a:fld id="{516954AB-A23B-2B48-A806-ADF0C9DB32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C770-8942-B107-C3DC56930826}"/>
                </c:ext>
              </c:extLst>
            </c:dLbl>
            <c:dLbl>
              <c:idx val="88"/>
              <c:tx>
                <c:rich>
                  <a:bodyPr/>
                  <a:lstStyle/>
                  <a:p>
                    <a:fld id="{B3C53C9C-59A1-BF47-B642-4D019A17B5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C770-8942-B107-C3DC56930826}"/>
                </c:ext>
              </c:extLst>
            </c:dLbl>
            <c:dLbl>
              <c:idx val="89"/>
              <c:tx>
                <c:rich>
                  <a:bodyPr/>
                  <a:lstStyle/>
                  <a:p>
                    <a:fld id="{92F49413-0FB2-8142-BE61-B473CD5561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C770-8942-B107-C3DC56930826}"/>
                </c:ext>
              </c:extLst>
            </c:dLbl>
            <c:dLbl>
              <c:idx val="90"/>
              <c:tx>
                <c:rich>
                  <a:bodyPr/>
                  <a:lstStyle/>
                  <a:p>
                    <a:fld id="{06D1D94D-E0DD-6344-BD9E-687DFC3775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C770-8942-B107-C3DC56930826}"/>
                </c:ext>
              </c:extLst>
            </c:dLbl>
            <c:dLbl>
              <c:idx val="91"/>
              <c:tx>
                <c:rich>
                  <a:bodyPr/>
                  <a:lstStyle/>
                  <a:p>
                    <a:fld id="{5B8A56B7-3D02-2A41-9305-4B08BF3A47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C770-8942-B107-C3DC56930826}"/>
                </c:ext>
              </c:extLst>
            </c:dLbl>
            <c:dLbl>
              <c:idx val="92"/>
              <c:tx>
                <c:rich>
                  <a:bodyPr/>
                  <a:lstStyle/>
                  <a:p>
                    <a:fld id="{D471D581-09E2-E149-91D7-DF61D0AF6D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C770-8942-B107-C3DC56930826}"/>
                </c:ext>
              </c:extLst>
            </c:dLbl>
            <c:dLbl>
              <c:idx val="93"/>
              <c:tx>
                <c:rich>
                  <a:bodyPr/>
                  <a:lstStyle/>
                  <a:p>
                    <a:fld id="{D47A3969-0EA9-BB4B-89D2-9CAECF8A0E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C770-8942-B107-C3DC56930826}"/>
                </c:ext>
              </c:extLst>
            </c:dLbl>
            <c:dLbl>
              <c:idx val="94"/>
              <c:tx>
                <c:rich>
                  <a:bodyPr/>
                  <a:lstStyle/>
                  <a:p>
                    <a:fld id="{6AC38AF3-74E7-5843-A836-1EFBC3F81B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C770-8942-B107-C3DC56930826}"/>
                </c:ext>
              </c:extLst>
            </c:dLbl>
            <c:dLbl>
              <c:idx val="95"/>
              <c:tx>
                <c:rich>
                  <a:bodyPr/>
                  <a:lstStyle/>
                  <a:p>
                    <a:fld id="{C02FD5DD-7021-BC41-817D-DC037CAC85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C770-8942-B107-C3DC56930826}"/>
                </c:ext>
              </c:extLst>
            </c:dLbl>
            <c:dLbl>
              <c:idx val="96"/>
              <c:tx>
                <c:rich>
                  <a:bodyPr/>
                  <a:lstStyle/>
                  <a:p>
                    <a:fld id="{2A0FD4B8-DE03-7F46-B1C8-129B597CC7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C770-8942-B107-C3DC56930826}"/>
                </c:ext>
              </c:extLst>
            </c:dLbl>
            <c:dLbl>
              <c:idx val="97"/>
              <c:tx>
                <c:rich>
                  <a:bodyPr/>
                  <a:lstStyle/>
                  <a:p>
                    <a:fld id="{9B38A75C-8C41-F94B-AC84-E418B8136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C770-8942-B107-C3DC56930826}"/>
                </c:ext>
              </c:extLst>
            </c:dLbl>
            <c:dLbl>
              <c:idx val="98"/>
              <c:tx>
                <c:rich>
                  <a:bodyPr/>
                  <a:lstStyle/>
                  <a:p>
                    <a:fld id="{066B749C-6E76-DD43-89C7-AD4DB9BFE0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C770-8942-B107-C3DC56930826}"/>
                </c:ext>
              </c:extLst>
            </c:dLbl>
            <c:dLbl>
              <c:idx val="99"/>
              <c:tx>
                <c:rich>
                  <a:bodyPr/>
                  <a:lstStyle/>
                  <a:p>
                    <a:fld id="{E0562EFC-4746-B84C-910E-E30245E54F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C770-8942-B107-C3DC56930826}"/>
                </c:ext>
              </c:extLst>
            </c:dLbl>
            <c:dLbl>
              <c:idx val="100"/>
              <c:tx>
                <c:rich>
                  <a:bodyPr/>
                  <a:lstStyle/>
                  <a:p>
                    <a:fld id="{057CFA27-05A0-4149-B09F-593BF42776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C770-8942-B107-C3DC56930826}"/>
                </c:ext>
              </c:extLst>
            </c:dLbl>
            <c:dLbl>
              <c:idx val="101"/>
              <c:tx>
                <c:rich>
                  <a:bodyPr/>
                  <a:lstStyle/>
                  <a:p>
                    <a:fld id="{4937BD85-EAE6-3846-AA95-C468EAA216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C770-8942-B107-C3DC56930826}"/>
                </c:ext>
              </c:extLst>
            </c:dLbl>
            <c:dLbl>
              <c:idx val="102"/>
              <c:tx>
                <c:rich>
                  <a:bodyPr/>
                  <a:lstStyle/>
                  <a:p>
                    <a:fld id="{CFFC2B5F-BFB5-3546-90E1-E8FB29BA8E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C770-8942-B107-C3DC56930826}"/>
                </c:ext>
              </c:extLst>
            </c:dLbl>
            <c:dLbl>
              <c:idx val="103"/>
              <c:tx>
                <c:rich>
                  <a:bodyPr/>
                  <a:lstStyle/>
                  <a:p>
                    <a:fld id="{DD85D14F-5785-9149-BD6C-2E1000870D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C770-8942-B107-C3DC56930826}"/>
                </c:ext>
              </c:extLst>
            </c:dLbl>
            <c:dLbl>
              <c:idx val="104"/>
              <c:tx>
                <c:rich>
                  <a:bodyPr/>
                  <a:lstStyle/>
                  <a:p>
                    <a:fld id="{73351DED-1273-0345-A4C1-C7A1E6174C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C770-8942-B107-C3DC56930826}"/>
                </c:ext>
              </c:extLst>
            </c:dLbl>
            <c:dLbl>
              <c:idx val="105"/>
              <c:tx>
                <c:rich>
                  <a:bodyPr/>
                  <a:lstStyle/>
                  <a:p>
                    <a:fld id="{3F79870F-8729-C04B-AE11-2798CF8BAE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C770-8942-B107-C3DC56930826}"/>
                </c:ext>
              </c:extLst>
            </c:dLbl>
            <c:dLbl>
              <c:idx val="106"/>
              <c:tx>
                <c:rich>
                  <a:bodyPr/>
                  <a:lstStyle/>
                  <a:p>
                    <a:fld id="{79255E54-7B58-0D43-B591-6A03218EDD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C770-8942-B107-C3DC56930826}"/>
                </c:ext>
              </c:extLst>
            </c:dLbl>
            <c:dLbl>
              <c:idx val="107"/>
              <c:tx>
                <c:rich>
                  <a:bodyPr/>
                  <a:lstStyle/>
                  <a:p>
                    <a:fld id="{5838D0D1-CF6F-C845-BAB3-16495CC8B1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C770-8942-B107-C3DC56930826}"/>
                </c:ext>
              </c:extLst>
            </c:dLbl>
            <c:dLbl>
              <c:idx val="108"/>
              <c:tx>
                <c:rich>
                  <a:bodyPr/>
                  <a:lstStyle/>
                  <a:p>
                    <a:fld id="{1B44D8BA-C41B-3446-991A-918B264FD4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C770-8942-B107-C3DC56930826}"/>
                </c:ext>
              </c:extLst>
            </c:dLbl>
            <c:dLbl>
              <c:idx val="109"/>
              <c:tx>
                <c:rich>
                  <a:bodyPr/>
                  <a:lstStyle/>
                  <a:p>
                    <a:fld id="{2682E94F-64BE-F84E-9557-929238D9E9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C770-8942-B107-C3DC56930826}"/>
                </c:ext>
              </c:extLst>
            </c:dLbl>
            <c:dLbl>
              <c:idx val="110"/>
              <c:tx>
                <c:rich>
                  <a:bodyPr/>
                  <a:lstStyle/>
                  <a:p>
                    <a:fld id="{8D4EB184-1453-2A4A-AAE6-8EF0E72E98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C770-8942-B107-C3DC56930826}"/>
                </c:ext>
              </c:extLst>
            </c:dLbl>
            <c:dLbl>
              <c:idx val="111"/>
              <c:tx>
                <c:rich>
                  <a:bodyPr/>
                  <a:lstStyle/>
                  <a:p>
                    <a:fld id="{7527A915-4547-C245-B065-21DA149F4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C770-8942-B107-C3DC56930826}"/>
                </c:ext>
              </c:extLst>
            </c:dLbl>
            <c:dLbl>
              <c:idx val="112"/>
              <c:tx>
                <c:rich>
                  <a:bodyPr/>
                  <a:lstStyle/>
                  <a:p>
                    <a:fld id="{8AB41EE6-F145-6646-B708-39C8D4117D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C770-8942-B107-C3DC56930826}"/>
                </c:ext>
              </c:extLst>
            </c:dLbl>
            <c:dLbl>
              <c:idx val="113"/>
              <c:tx>
                <c:rich>
                  <a:bodyPr/>
                  <a:lstStyle/>
                  <a:p>
                    <a:fld id="{B5453C00-543F-DC4D-AB79-635DDF2255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C770-8942-B107-C3DC56930826}"/>
                </c:ext>
              </c:extLst>
            </c:dLbl>
            <c:dLbl>
              <c:idx val="114"/>
              <c:tx>
                <c:rich>
                  <a:bodyPr/>
                  <a:lstStyle/>
                  <a:p>
                    <a:fld id="{6937D3C5-6F6B-2A4C-98C6-007B5A17F6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C770-8942-B107-C3DC56930826}"/>
                </c:ext>
              </c:extLst>
            </c:dLbl>
            <c:dLbl>
              <c:idx val="115"/>
              <c:tx>
                <c:rich>
                  <a:bodyPr/>
                  <a:lstStyle/>
                  <a:p>
                    <a:fld id="{A01C3D2E-B255-B44B-A54E-8655DB4A1D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C770-8942-B107-C3DC56930826}"/>
                </c:ext>
              </c:extLst>
            </c:dLbl>
            <c:dLbl>
              <c:idx val="116"/>
              <c:tx>
                <c:rich>
                  <a:bodyPr/>
                  <a:lstStyle/>
                  <a:p>
                    <a:fld id="{D787E71A-3487-414D-8370-C4CF226E2A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C770-8942-B107-C3DC56930826}"/>
                </c:ext>
              </c:extLst>
            </c:dLbl>
            <c:dLbl>
              <c:idx val="117"/>
              <c:tx>
                <c:rich>
                  <a:bodyPr/>
                  <a:lstStyle/>
                  <a:p>
                    <a:fld id="{7102F2F8-75F7-604C-BCB4-121B2EE2B7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C770-8942-B107-C3DC56930826}"/>
                </c:ext>
              </c:extLst>
            </c:dLbl>
            <c:dLbl>
              <c:idx val="118"/>
              <c:tx>
                <c:rich>
                  <a:bodyPr/>
                  <a:lstStyle/>
                  <a:p>
                    <a:fld id="{12A2BFF7-372F-A647-83A7-9A346F15E4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C770-8942-B107-C3DC56930826}"/>
                </c:ext>
              </c:extLst>
            </c:dLbl>
            <c:dLbl>
              <c:idx val="119"/>
              <c:tx>
                <c:rich>
                  <a:bodyPr/>
                  <a:lstStyle/>
                  <a:p>
                    <a:fld id="{DC92F14A-817A-9F4D-8699-9B530998DB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C770-8942-B107-C3DC56930826}"/>
                </c:ext>
              </c:extLst>
            </c:dLbl>
            <c:dLbl>
              <c:idx val="120"/>
              <c:tx>
                <c:rich>
                  <a:bodyPr/>
                  <a:lstStyle/>
                  <a:p>
                    <a:fld id="{F2DAFE51-79BD-DD48-8A4F-860B9B57E3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C770-8942-B107-C3DC56930826}"/>
                </c:ext>
              </c:extLst>
            </c:dLbl>
            <c:dLbl>
              <c:idx val="121"/>
              <c:tx>
                <c:rich>
                  <a:bodyPr/>
                  <a:lstStyle/>
                  <a:p>
                    <a:fld id="{0ED69A81-BC77-A045-9C04-BDB7D8AFC3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C770-8942-B107-C3DC56930826}"/>
                </c:ext>
              </c:extLst>
            </c:dLbl>
            <c:dLbl>
              <c:idx val="122"/>
              <c:tx>
                <c:rich>
                  <a:bodyPr/>
                  <a:lstStyle/>
                  <a:p>
                    <a:fld id="{D4098E62-6F12-2846-90FE-BEE2194BB2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C770-8942-B107-C3DC56930826}"/>
                </c:ext>
              </c:extLst>
            </c:dLbl>
            <c:dLbl>
              <c:idx val="123"/>
              <c:tx>
                <c:rich>
                  <a:bodyPr/>
                  <a:lstStyle/>
                  <a:p>
                    <a:fld id="{D35BE9BB-448E-8A4F-B783-1D5AF93342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C770-8942-B107-C3DC56930826}"/>
                </c:ext>
              </c:extLst>
            </c:dLbl>
            <c:dLbl>
              <c:idx val="124"/>
              <c:tx>
                <c:rich>
                  <a:bodyPr/>
                  <a:lstStyle/>
                  <a:p>
                    <a:fld id="{DC59FCBB-1DC1-CC46-AE9E-8849E4306A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C770-8942-B107-C3DC56930826}"/>
                </c:ext>
              </c:extLst>
            </c:dLbl>
            <c:dLbl>
              <c:idx val="125"/>
              <c:tx>
                <c:rich>
                  <a:bodyPr/>
                  <a:lstStyle/>
                  <a:p>
                    <a:fld id="{52614AD1-1477-DC4B-A6C5-0FEE65CB16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C770-8942-B107-C3DC56930826}"/>
                </c:ext>
              </c:extLst>
            </c:dLbl>
            <c:dLbl>
              <c:idx val="126"/>
              <c:tx>
                <c:rich>
                  <a:bodyPr/>
                  <a:lstStyle/>
                  <a:p>
                    <a:fld id="{8F4B564A-F474-AC40-8409-6D2ECBEE9E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C770-8942-B107-C3DC56930826}"/>
                </c:ext>
              </c:extLst>
            </c:dLbl>
            <c:dLbl>
              <c:idx val="127"/>
              <c:tx>
                <c:rich>
                  <a:bodyPr/>
                  <a:lstStyle/>
                  <a:p>
                    <a:fld id="{2B09C981-1FDC-E449-9E1B-26E3FF91BC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C770-8942-B107-C3DC56930826}"/>
                </c:ext>
              </c:extLst>
            </c:dLbl>
            <c:dLbl>
              <c:idx val="128"/>
              <c:tx>
                <c:rich>
                  <a:bodyPr/>
                  <a:lstStyle/>
                  <a:p>
                    <a:fld id="{2020F49A-8C19-4247-B142-5A40159747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C770-8942-B107-C3DC56930826}"/>
                </c:ext>
              </c:extLst>
            </c:dLbl>
            <c:dLbl>
              <c:idx val="129"/>
              <c:tx>
                <c:rich>
                  <a:bodyPr/>
                  <a:lstStyle/>
                  <a:p>
                    <a:fld id="{A1F94B79-7AB8-2A4C-93B0-98CBF57AE6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C770-8942-B107-C3DC56930826}"/>
                </c:ext>
              </c:extLst>
            </c:dLbl>
            <c:dLbl>
              <c:idx val="130"/>
              <c:tx>
                <c:rich>
                  <a:bodyPr/>
                  <a:lstStyle/>
                  <a:p>
                    <a:fld id="{253FC8A0-FE9D-2945-B366-9B66587994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C770-8942-B107-C3DC56930826}"/>
                </c:ext>
              </c:extLst>
            </c:dLbl>
            <c:dLbl>
              <c:idx val="131"/>
              <c:tx>
                <c:rich>
                  <a:bodyPr/>
                  <a:lstStyle/>
                  <a:p>
                    <a:fld id="{4B1643C4-9BB9-AC40-9A1E-A3A3CFD1F4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C770-8942-B107-C3DC56930826}"/>
                </c:ext>
              </c:extLst>
            </c:dLbl>
            <c:dLbl>
              <c:idx val="132"/>
              <c:tx>
                <c:rich>
                  <a:bodyPr/>
                  <a:lstStyle/>
                  <a:p>
                    <a:fld id="{BEBFEBDD-5A42-7B45-8D4C-4BADD4DD88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C770-8942-B107-C3DC56930826}"/>
                </c:ext>
              </c:extLst>
            </c:dLbl>
            <c:dLbl>
              <c:idx val="133"/>
              <c:tx>
                <c:rich>
                  <a:bodyPr/>
                  <a:lstStyle/>
                  <a:p>
                    <a:fld id="{6D5BBF48-92A7-2B4F-994B-8DEE2D7BF2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C770-8942-B107-C3DC56930826}"/>
                </c:ext>
              </c:extLst>
            </c:dLbl>
            <c:dLbl>
              <c:idx val="134"/>
              <c:tx>
                <c:rich>
                  <a:bodyPr/>
                  <a:lstStyle/>
                  <a:p>
                    <a:fld id="{6A173BE8-062D-E84F-A9F3-D7AF7FAD82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C770-8942-B107-C3DC56930826}"/>
                </c:ext>
              </c:extLst>
            </c:dLbl>
            <c:dLbl>
              <c:idx val="135"/>
              <c:tx>
                <c:rich>
                  <a:bodyPr/>
                  <a:lstStyle/>
                  <a:p>
                    <a:fld id="{FEF66AD9-9CBE-AA4B-B416-DBB9D2794B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C770-8942-B107-C3DC56930826}"/>
                </c:ext>
              </c:extLst>
            </c:dLbl>
            <c:dLbl>
              <c:idx val="136"/>
              <c:tx>
                <c:rich>
                  <a:bodyPr/>
                  <a:lstStyle/>
                  <a:p>
                    <a:fld id="{9C1DCC1E-8BAB-814B-AFEC-F507627EEF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C770-8942-B107-C3DC56930826}"/>
                </c:ext>
              </c:extLst>
            </c:dLbl>
            <c:dLbl>
              <c:idx val="137"/>
              <c:tx>
                <c:rich>
                  <a:bodyPr/>
                  <a:lstStyle/>
                  <a:p>
                    <a:fld id="{209FA1F2-3FB9-2B4B-9E17-D008A1B011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C770-8942-B107-C3DC56930826}"/>
                </c:ext>
              </c:extLst>
            </c:dLbl>
            <c:dLbl>
              <c:idx val="138"/>
              <c:tx>
                <c:rich>
                  <a:bodyPr/>
                  <a:lstStyle/>
                  <a:p>
                    <a:fld id="{04FB9A43-9273-C246-9A6F-C7C16CBE64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C770-8942-B107-C3DC56930826}"/>
                </c:ext>
              </c:extLst>
            </c:dLbl>
            <c:dLbl>
              <c:idx val="139"/>
              <c:tx>
                <c:rich>
                  <a:bodyPr/>
                  <a:lstStyle/>
                  <a:p>
                    <a:fld id="{A9364BDB-61A7-694F-9DCF-42624D3DCD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C770-8942-B107-C3DC56930826}"/>
                </c:ext>
              </c:extLst>
            </c:dLbl>
            <c:dLbl>
              <c:idx val="140"/>
              <c:tx>
                <c:rich>
                  <a:bodyPr/>
                  <a:lstStyle/>
                  <a:p>
                    <a:fld id="{4FF39791-101B-5B42-BD30-92CFC67631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C770-8942-B107-C3DC56930826}"/>
                </c:ext>
              </c:extLst>
            </c:dLbl>
            <c:dLbl>
              <c:idx val="141"/>
              <c:tx>
                <c:rich>
                  <a:bodyPr/>
                  <a:lstStyle/>
                  <a:p>
                    <a:fld id="{2B2D2334-FE58-EA49-BA25-6C62EA8A50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C770-8942-B107-C3DC56930826}"/>
                </c:ext>
              </c:extLst>
            </c:dLbl>
            <c:dLbl>
              <c:idx val="142"/>
              <c:tx>
                <c:rich>
                  <a:bodyPr/>
                  <a:lstStyle/>
                  <a:p>
                    <a:fld id="{79E94C3D-51BA-2740-845D-481CC6A540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C770-8942-B107-C3DC56930826}"/>
                </c:ext>
              </c:extLst>
            </c:dLbl>
            <c:dLbl>
              <c:idx val="143"/>
              <c:tx>
                <c:rich>
                  <a:bodyPr/>
                  <a:lstStyle/>
                  <a:p>
                    <a:fld id="{28010231-A009-1645-8643-DA0EC24487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C770-8942-B107-C3DC56930826}"/>
                </c:ext>
              </c:extLst>
            </c:dLbl>
            <c:dLbl>
              <c:idx val="144"/>
              <c:tx>
                <c:rich>
                  <a:bodyPr/>
                  <a:lstStyle/>
                  <a:p>
                    <a:fld id="{8A497ADC-BF91-DC41-BCF6-10FE50E7FA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C770-8942-B107-C3DC56930826}"/>
                </c:ext>
              </c:extLst>
            </c:dLbl>
            <c:dLbl>
              <c:idx val="145"/>
              <c:tx>
                <c:rich>
                  <a:bodyPr/>
                  <a:lstStyle/>
                  <a:p>
                    <a:fld id="{C143B1AB-E30E-734C-A06B-8EE9706F67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C770-8942-B107-C3DC56930826}"/>
                </c:ext>
              </c:extLst>
            </c:dLbl>
            <c:dLbl>
              <c:idx val="146"/>
              <c:tx>
                <c:rich>
                  <a:bodyPr/>
                  <a:lstStyle/>
                  <a:p>
                    <a:fld id="{962ED332-042C-2A40-A5FB-330BE5C6A6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C770-8942-B107-C3DC56930826}"/>
                </c:ext>
              </c:extLst>
            </c:dLbl>
            <c:dLbl>
              <c:idx val="147"/>
              <c:tx>
                <c:rich>
                  <a:bodyPr/>
                  <a:lstStyle/>
                  <a:p>
                    <a:fld id="{9911471A-E4FE-3345-8483-16B41FDB9B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C770-8942-B107-C3DC56930826}"/>
                </c:ext>
              </c:extLst>
            </c:dLbl>
            <c:dLbl>
              <c:idx val="148"/>
              <c:tx>
                <c:rich>
                  <a:bodyPr/>
                  <a:lstStyle/>
                  <a:p>
                    <a:fld id="{6FA27FA7-E849-FC4E-8166-02CA11587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C770-8942-B107-C3DC56930826}"/>
                </c:ext>
              </c:extLst>
            </c:dLbl>
            <c:dLbl>
              <c:idx val="149"/>
              <c:tx>
                <c:rich>
                  <a:bodyPr/>
                  <a:lstStyle/>
                  <a:p>
                    <a:fld id="{34615A9A-9FB5-E14C-900D-A01EBE6AF2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C770-8942-B107-C3DC56930826}"/>
                </c:ext>
              </c:extLst>
            </c:dLbl>
            <c:dLbl>
              <c:idx val="150"/>
              <c:tx>
                <c:rich>
                  <a:bodyPr/>
                  <a:lstStyle/>
                  <a:p>
                    <a:fld id="{9247FFB6-623F-A543-AA64-BE751A538F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C770-8942-B107-C3DC56930826}"/>
                </c:ext>
              </c:extLst>
            </c:dLbl>
            <c:dLbl>
              <c:idx val="151"/>
              <c:tx>
                <c:rich>
                  <a:bodyPr/>
                  <a:lstStyle/>
                  <a:p>
                    <a:fld id="{642FA560-2BD5-C346-802B-5AFE2F2EE0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C770-8942-B107-C3DC56930826}"/>
                </c:ext>
              </c:extLst>
            </c:dLbl>
            <c:dLbl>
              <c:idx val="152"/>
              <c:tx>
                <c:rich>
                  <a:bodyPr/>
                  <a:lstStyle/>
                  <a:p>
                    <a:fld id="{3949C166-EE9B-1649-84A3-698209109B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C770-8942-B107-C3DC56930826}"/>
                </c:ext>
              </c:extLst>
            </c:dLbl>
            <c:dLbl>
              <c:idx val="153"/>
              <c:tx>
                <c:rich>
                  <a:bodyPr/>
                  <a:lstStyle/>
                  <a:p>
                    <a:fld id="{67179310-A2AF-2C45-BDD3-B406C1F21C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C770-8942-B107-C3DC56930826}"/>
                </c:ext>
              </c:extLst>
            </c:dLbl>
            <c:dLbl>
              <c:idx val="154"/>
              <c:tx>
                <c:rich>
                  <a:bodyPr/>
                  <a:lstStyle/>
                  <a:p>
                    <a:fld id="{95B2641F-0B7B-DD4E-B3F2-29DFE7D78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C770-8942-B107-C3DC56930826}"/>
                </c:ext>
              </c:extLst>
            </c:dLbl>
            <c:dLbl>
              <c:idx val="155"/>
              <c:tx>
                <c:rich>
                  <a:bodyPr/>
                  <a:lstStyle/>
                  <a:p>
                    <a:fld id="{4B46688F-656A-4248-9AFE-9DAF5D6CA8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C770-8942-B107-C3DC56930826}"/>
                </c:ext>
              </c:extLst>
            </c:dLbl>
            <c:dLbl>
              <c:idx val="156"/>
              <c:tx>
                <c:rich>
                  <a:bodyPr/>
                  <a:lstStyle/>
                  <a:p>
                    <a:fld id="{9524FAC4-AD1B-FD40-B164-E22C671896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C770-8942-B107-C3DC56930826}"/>
                </c:ext>
              </c:extLst>
            </c:dLbl>
            <c:dLbl>
              <c:idx val="157"/>
              <c:tx>
                <c:rich>
                  <a:bodyPr/>
                  <a:lstStyle/>
                  <a:p>
                    <a:fld id="{5BF7D036-62BA-2941-992F-CD1790161F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C770-8942-B107-C3DC56930826}"/>
                </c:ext>
              </c:extLst>
            </c:dLbl>
            <c:dLbl>
              <c:idx val="158"/>
              <c:tx>
                <c:rich>
                  <a:bodyPr/>
                  <a:lstStyle/>
                  <a:p>
                    <a:fld id="{3C58F46D-1B8C-8F4F-B10F-3510534011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C770-8942-B107-C3DC56930826}"/>
                </c:ext>
              </c:extLst>
            </c:dLbl>
            <c:dLbl>
              <c:idx val="159"/>
              <c:tx>
                <c:rich>
                  <a:bodyPr/>
                  <a:lstStyle/>
                  <a:p>
                    <a:fld id="{6A9281F1-67E3-EC48-BFA1-08D3928BCC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C770-8942-B107-C3DC56930826}"/>
                </c:ext>
              </c:extLst>
            </c:dLbl>
            <c:dLbl>
              <c:idx val="160"/>
              <c:tx>
                <c:rich>
                  <a:bodyPr/>
                  <a:lstStyle/>
                  <a:p>
                    <a:fld id="{B780AFBA-8D39-8B4E-998E-730E027B03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C770-8942-B107-C3DC56930826}"/>
                </c:ext>
              </c:extLst>
            </c:dLbl>
            <c:dLbl>
              <c:idx val="161"/>
              <c:tx>
                <c:rich>
                  <a:bodyPr/>
                  <a:lstStyle/>
                  <a:p>
                    <a:fld id="{88C4BA55-1C11-E24A-839A-167CDA281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C770-8942-B107-C3DC56930826}"/>
                </c:ext>
              </c:extLst>
            </c:dLbl>
            <c:dLbl>
              <c:idx val="162"/>
              <c:tx>
                <c:rich>
                  <a:bodyPr/>
                  <a:lstStyle/>
                  <a:p>
                    <a:fld id="{0DF448E6-3DA2-A14D-BE72-77B3403954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C770-8942-B107-C3DC56930826}"/>
                </c:ext>
              </c:extLst>
            </c:dLbl>
            <c:dLbl>
              <c:idx val="163"/>
              <c:tx>
                <c:rich>
                  <a:bodyPr/>
                  <a:lstStyle/>
                  <a:p>
                    <a:fld id="{798F6CDB-28FC-F04C-B5B8-38AFF1D234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C770-8942-B107-C3DC56930826}"/>
                </c:ext>
              </c:extLst>
            </c:dLbl>
            <c:dLbl>
              <c:idx val="164"/>
              <c:tx>
                <c:rich>
                  <a:bodyPr/>
                  <a:lstStyle/>
                  <a:p>
                    <a:fld id="{381FB7C6-9881-9448-8CA7-CB49E23739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C770-8942-B107-C3DC56930826}"/>
                </c:ext>
              </c:extLst>
            </c:dLbl>
            <c:dLbl>
              <c:idx val="165"/>
              <c:tx>
                <c:rich>
                  <a:bodyPr/>
                  <a:lstStyle/>
                  <a:p>
                    <a:fld id="{BC95E799-2353-6044-96CA-6BE934AC0E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C770-8942-B107-C3DC56930826}"/>
                </c:ext>
              </c:extLst>
            </c:dLbl>
            <c:dLbl>
              <c:idx val="166"/>
              <c:tx>
                <c:rich>
                  <a:bodyPr/>
                  <a:lstStyle/>
                  <a:p>
                    <a:fld id="{77BE36C7-B1F2-754A-B72A-9EE464DEE2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C770-8942-B107-C3DC56930826}"/>
                </c:ext>
              </c:extLst>
            </c:dLbl>
            <c:dLbl>
              <c:idx val="167"/>
              <c:tx>
                <c:rich>
                  <a:bodyPr/>
                  <a:lstStyle/>
                  <a:p>
                    <a:fld id="{9296D54B-01BF-0641-9A95-D762442101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C770-8942-B107-C3DC56930826}"/>
                </c:ext>
              </c:extLst>
            </c:dLbl>
            <c:dLbl>
              <c:idx val="168"/>
              <c:tx>
                <c:rich>
                  <a:bodyPr/>
                  <a:lstStyle/>
                  <a:p>
                    <a:fld id="{B95624FE-40CA-2141-B89C-72819AA608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C770-8942-B107-C3DC56930826}"/>
                </c:ext>
              </c:extLst>
            </c:dLbl>
            <c:dLbl>
              <c:idx val="169"/>
              <c:tx>
                <c:rich>
                  <a:bodyPr/>
                  <a:lstStyle/>
                  <a:p>
                    <a:fld id="{016C9533-3DE2-C747-BE05-8A9528DEE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C770-8942-B107-C3DC56930826}"/>
                </c:ext>
              </c:extLst>
            </c:dLbl>
            <c:dLbl>
              <c:idx val="170"/>
              <c:tx>
                <c:rich>
                  <a:bodyPr/>
                  <a:lstStyle/>
                  <a:p>
                    <a:fld id="{0CD5AEF6-F981-D643-B279-B73537570B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C770-8942-B107-C3DC56930826}"/>
                </c:ext>
              </c:extLst>
            </c:dLbl>
            <c:dLbl>
              <c:idx val="171"/>
              <c:tx>
                <c:rich>
                  <a:bodyPr/>
                  <a:lstStyle/>
                  <a:p>
                    <a:fld id="{81E20FD9-CE96-1047-B6DB-320D248629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C770-8942-B107-C3DC56930826}"/>
                </c:ext>
              </c:extLst>
            </c:dLbl>
            <c:dLbl>
              <c:idx val="172"/>
              <c:tx>
                <c:rich>
                  <a:bodyPr/>
                  <a:lstStyle/>
                  <a:p>
                    <a:fld id="{B9BD0430-D368-0841-ABA6-8F080CB359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C770-8942-B107-C3DC56930826}"/>
                </c:ext>
              </c:extLst>
            </c:dLbl>
            <c:dLbl>
              <c:idx val="173"/>
              <c:tx>
                <c:rich>
                  <a:bodyPr/>
                  <a:lstStyle/>
                  <a:p>
                    <a:fld id="{49080687-AF37-B947-9F19-D1A79C581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C770-8942-B107-C3DC56930826}"/>
                </c:ext>
              </c:extLst>
            </c:dLbl>
            <c:dLbl>
              <c:idx val="174"/>
              <c:tx>
                <c:rich>
                  <a:bodyPr/>
                  <a:lstStyle/>
                  <a:p>
                    <a:fld id="{32ABDDDA-3D35-F345-9F63-D74B82E4F2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C770-8942-B107-C3DC56930826}"/>
                </c:ext>
              </c:extLst>
            </c:dLbl>
            <c:dLbl>
              <c:idx val="175"/>
              <c:tx>
                <c:rich>
                  <a:bodyPr/>
                  <a:lstStyle/>
                  <a:p>
                    <a:fld id="{8D9F71C7-AEDC-8B47-8057-F38BE15C0C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C770-8942-B107-C3DC56930826}"/>
                </c:ext>
              </c:extLst>
            </c:dLbl>
            <c:dLbl>
              <c:idx val="176"/>
              <c:tx>
                <c:rich>
                  <a:bodyPr/>
                  <a:lstStyle/>
                  <a:p>
                    <a:fld id="{18644346-D910-1248-80C4-ADD31AD6C7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C770-8942-B107-C3DC56930826}"/>
                </c:ext>
              </c:extLst>
            </c:dLbl>
            <c:dLbl>
              <c:idx val="177"/>
              <c:tx>
                <c:rich>
                  <a:bodyPr/>
                  <a:lstStyle/>
                  <a:p>
                    <a:fld id="{FF137FA1-0138-F846-989E-5A3D1408D9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C770-8942-B107-C3DC56930826}"/>
                </c:ext>
              </c:extLst>
            </c:dLbl>
            <c:dLbl>
              <c:idx val="178"/>
              <c:tx>
                <c:rich>
                  <a:bodyPr/>
                  <a:lstStyle/>
                  <a:p>
                    <a:fld id="{D17274FB-EAF8-D149-92F4-431BD3449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C770-8942-B107-C3DC56930826}"/>
                </c:ext>
              </c:extLst>
            </c:dLbl>
            <c:dLbl>
              <c:idx val="179"/>
              <c:tx>
                <c:rich>
                  <a:bodyPr/>
                  <a:lstStyle/>
                  <a:p>
                    <a:fld id="{14CE6248-9E41-3845-9A8B-FA4518ED6C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C770-8942-B107-C3DC56930826}"/>
                </c:ext>
              </c:extLst>
            </c:dLbl>
            <c:dLbl>
              <c:idx val="180"/>
              <c:tx>
                <c:rich>
                  <a:bodyPr/>
                  <a:lstStyle/>
                  <a:p>
                    <a:fld id="{94DD8C11-90A3-DD4F-900A-18E1143E1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C770-8942-B107-C3DC56930826}"/>
                </c:ext>
              </c:extLst>
            </c:dLbl>
            <c:dLbl>
              <c:idx val="181"/>
              <c:tx>
                <c:rich>
                  <a:bodyPr/>
                  <a:lstStyle/>
                  <a:p>
                    <a:fld id="{BAED12CA-C6E7-E648-966C-174CAA257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C770-8942-B107-C3DC56930826}"/>
                </c:ext>
              </c:extLst>
            </c:dLbl>
            <c:dLbl>
              <c:idx val="182"/>
              <c:tx>
                <c:rich>
                  <a:bodyPr/>
                  <a:lstStyle/>
                  <a:p>
                    <a:fld id="{43F5C367-50B3-BF4A-961E-EC93E511C0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C770-8942-B107-C3DC56930826}"/>
                </c:ext>
              </c:extLst>
            </c:dLbl>
            <c:dLbl>
              <c:idx val="183"/>
              <c:tx>
                <c:rich>
                  <a:bodyPr/>
                  <a:lstStyle/>
                  <a:p>
                    <a:fld id="{A3404F87-A144-5C4D-8538-902FD6F3E9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C770-8942-B107-C3DC56930826}"/>
                </c:ext>
              </c:extLst>
            </c:dLbl>
            <c:dLbl>
              <c:idx val="184"/>
              <c:tx>
                <c:rich>
                  <a:bodyPr/>
                  <a:lstStyle/>
                  <a:p>
                    <a:fld id="{A79119FC-45D6-BC42-9CF1-716B39AD3D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C770-8942-B107-C3DC56930826}"/>
                </c:ext>
              </c:extLst>
            </c:dLbl>
            <c:dLbl>
              <c:idx val="185"/>
              <c:tx>
                <c:rich>
                  <a:bodyPr/>
                  <a:lstStyle/>
                  <a:p>
                    <a:fld id="{6F6DFC08-18DD-A04E-97CE-94A8D2925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C770-8942-B107-C3DC56930826}"/>
                </c:ext>
              </c:extLst>
            </c:dLbl>
            <c:dLbl>
              <c:idx val="186"/>
              <c:tx>
                <c:rich>
                  <a:bodyPr/>
                  <a:lstStyle/>
                  <a:p>
                    <a:fld id="{17952305-6F05-9F4E-90F9-6851E2732E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C770-8942-B107-C3DC56930826}"/>
                </c:ext>
              </c:extLst>
            </c:dLbl>
            <c:dLbl>
              <c:idx val="187"/>
              <c:tx>
                <c:rich>
                  <a:bodyPr/>
                  <a:lstStyle/>
                  <a:p>
                    <a:fld id="{91142271-0088-894F-8350-E5FF383E8E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C770-8942-B107-C3DC56930826}"/>
                </c:ext>
              </c:extLst>
            </c:dLbl>
            <c:dLbl>
              <c:idx val="188"/>
              <c:tx>
                <c:rich>
                  <a:bodyPr/>
                  <a:lstStyle/>
                  <a:p>
                    <a:fld id="{312E0E20-5A08-0E4B-8F2A-E262C8B602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C770-8942-B107-C3DC56930826}"/>
                </c:ext>
              </c:extLst>
            </c:dLbl>
            <c:dLbl>
              <c:idx val="189"/>
              <c:tx>
                <c:rich>
                  <a:bodyPr/>
                  <a:lstStyle/>
                  <a:p>
                    <a:fld id="{267B9A1C-B6B3-8A4F-94B5-C3487AFDE8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C770-8942-B107-C3DC56930826}"/>
                </c:ext>
              </c:extLst>
            </c:dLbl>
            <c:dLbl>
              <c:idx val="190"/>
              <c:tx>
                <c:rich>
                  <a:bodyPr/>
                  <a:lstStyle/>
                  <a:p>
                    <a:fld id="{6CA8709D-C231-6E40-8BFB-D8A2B39D04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C770-8942-B107-C3DC56930826}"/>
                </c:ext>
              </c:extLst>
            </c:dLbl>
            <c:dLbl>
              <c:idx val="191"/>
              <c:tx>
                <c:rich>
                  <a:bodyPr/>
                  <a:lstStyle/>
                  <a:p>
                    <a:fld id="{0A5C1DF5-C5CF-4D4F-8F2B-ACD22A24BB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C770-8942-B107-C3DC56930826}"/>
                </c:ext>
              </c:extLst>
            </c:dLbl>
            <c:dLbl>
              <c:idx val="192"/>
              <c:tx>
                <c:rich>
                  <a:bodyPr/>
                  <a:lstStyle/>
                  <a:p>
                    <a:fld id="{146D9CC8-D727-3F4F-90E5-55D6B1A13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C770-8942-B107-C3DC56930826}"/>
                </c:ext>
              </c:extLst>
            </c:dLbl>
            <c:dLbl>
              <c:idx val="193"/>
              <c:tx>
                <c:rich>
                  <a:bodyPr/>
                  <a:lstStyle/>
                  <a:p>
                    <a:fld id="{447F6AA1-6FA5-D744-B15F-B39056545E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C770-8942-B107-C3DC56930826}"/>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Batteries!$AB$6:$AB$199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Batteries!$AC$6:$AC$199</c15:f>
                <c15:dlblRangeCache>
                  <c:ptCount val="194"/>
                </c15:dlblRangeCache>
              </c15:datalabelsRange>
            </c:ext>
            <c:ext xmlns:c16="http://schemas.microsoft.com/office/drawing/2014/chart" uri="{C3380CC4-5D6E-409C-BE32-E72D297353CC}">
              <c16:uniqueId val="{0000010E-C770-8942-B107-C3DC56930826}"/>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C770-8942-B107-C3DC56930826}"/>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Batteries!$F$92</c:f>
              <c:numCache>
                <c:formatCode>General</c:formatCode>
                <c:ptCount val="1"/>
                <c:pt idx="0">
                  <c:v>0</c:v>
                </c:pt>
              </c:numCache>
            </c:numRef>
          </c:xVal>
          <c:yVal>
            <c:numRef>
              <c:f>Batteries!$G$92</c:f>
              <c:numCache>
                <c:formatCode>General</c:formatCode>
                <c:ptCount val="1"/>
                <c:pt idx="0">
                  <c:v>#N/A</c:v>
                </c:pt>
              </c:numCache>
            </c:numRef>
          </c:yVal>
          <c:smooth val="0"/>
          <c:extLst>
            <c:ext xmlns:c15="http://schemas.microsoft.com/office/drawing/2012/chart" uri="{02D57815-91ED-43cb-92C2-25804820EDAC}">
              <c15:datalabelsRange>
                <c15:f>Batteries!$J$92</c15:f>
                <c15:dlblRangeCache>
                  <c:ptCount val="1"/>
                  <c:pt idx="0">
                    <c:v>SLAY!</c:v>
                  </c:pt>
                </c15:dlblRangeCache>
              </c15:datalabelsRange>
            </c:ext>
            <c:ext xmlns:c16="http://schemas.microsoft.com/office/drawing/2014/chart" uri="{C3380CC4-5D6E-409C-BE32-E72D297353CC}">
              <c16:uniqueId val="{00000110-C770-8942-B107-C3DC56930826}"/>
            </c:ext>
          </c:extLst>
        </c:ser>
        <c:ser>
          <c:idx val="17"/>
          <c:order val="19"/>
          <c:tx>
            <c:strRef>
              <c:f>Batteries!$J$76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0FC10235-BAB3-B645-A171-266727A8FDEE}"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C770-8942-B107-C3DC56930826}"/>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Batteries!$K$77</c:f>
              <c:numCache>
                <c:formatCode>General</c:formatCode>
                <c:ptCount val="1"/>
                <c:pt idx="0">
                  <c:v>0</c:v>
                </c:pt>
              </c:numCache>
            </c:numRef>
          </c:xVal>
          <c:yVal>
            <c:numRef>
              <c:f>Batteries!$L$77</c:f>
              <c:numCache>
                <c:formatCode>General</c:formatCode>
                <c:ptCount val="1"/>
                <c:pt idx="0">
                  <c:v>0.09</c:v>
                </c:pt>
              </c:numCache>
            </c:numRef>
          </c:yVal>
          <c:smooth val="0"/>
          <c:extLst>
            <c:ext xmlns:c15="http://schemas.microsoft.com/office/drawing/2012/chart" uri="{02D57815-91ED-43cb-92C2-25804820EDAC}">
              <c15:datalabelsRange>
                <c15:f>Batteries!$M$77</c15:f>
                <c15:dlblRangeCache>
                  <c:ptCount val="1"/>
                  <c:pt idx="0">
                    <c:v>μAdvertised (μ0)</c:v>
                  </c:pt>
                </c15:dlblRangeCache>
              </c15:datalabelsRange>
            </c:ext>
            <c:ext xmlns:c16="http://schemas.microsoft.com/office/drawing/2014/chart" uri="{C3380CC4-5D6E-409C-BE32-E72D297353CC}">
              <c16:uniqueId val="{00000112-C770-8942-B107-C3DC56930826}"/>
            </c:ext>
          </c:extLst>
        </c:ser>
        <c:ser>
          <c:idx val="20"/>
          <c:order val="20"/>
          <c:tx>
            <c:strRef>
              <c:f>Batteries!$K$114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C770-8942-B107-C3DC56930826}"/>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C770-8942-B107-C3DC56930826}"/>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Batteries!$M$121:$M$122</c:f>
              <c:numCache>
                <c:formatCode>0.00</c:formatCode>
                <c:ptCount val="2"/>
                <c:pt idx="0">
                  <c:v>0</c:v>
                </c:pt>
                <c:pt idx="1">
                  <c:v>0</c:v>
                </c:pt>
              </c:numCache>
            </c:numRef>
          </c:xVal>
          <c:yVal>
            <c:numRef>
              <c:f>Batteries!$N$121:$N$122</c:f>
              <c:numCache>
                <c:formatCode>General</c:formatCode>
                <c:ptCount val="2"/>
                <c:pt idx="0">
                  <c:v>#N/A</c:v>
                </c:pt>
                <c:pt idx="1">
                  <c:v>#N/A</c:v>
                </c:pt>
              </c:numCache>
            </c:numRef>
          </c:yVal>
          <c:smooth val="0"/>
          <c:extLst>
            <c:ext xmlns:c15="http://schemas.microsoft.com/office/drawing/2012/chart" uri="{02D57815-91ED-43cb-92C2-25804820EDAC}">
              <c15:datalabelsRange>
                <c15:f>Batteries!$O$121:$O$122</c15:f>
                <c15:dlblRangeCache>
                  <c:ptCount val="2"/>
                </c15:dlblRangeCache>
              </c15:datalabelsRange>
            </c:ext>
            <c:ext xmlns:c16="http://schemas.microsoft.com/office/drawing/2014/chart" uri="{C3380CC4-5D6E-409C-BE32-E72D297353CC}">
              <c16:uniqueId val="{00000115-C770-8942-B107-C3DC56930826}"/>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'#_Batteries'!$H$77</c:f>
          <c:strCache>
            <c:ptCount val="1"/>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696F8852-8DD4-1D49-9C01-5D19E193686C}"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D3BE-4B4C-B8B5-6A7959CAE42F}"/>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'#_Batteries'!$F$83</c:f>
              <c:numCache>
                <c:formatCode>General</c:formatCode>
                <c:ptCount val="1"/>
                <c:pt idx="0">
                  <c:v>-3.5</c:v>
                </c:pt>
              </c:numCache>
            </c:numRef>
          </c:xVal>
          <c:yVal>
            <c:numRef>
              <c:f>'#_Batteries'!$G$83</c:f>
              <c:numCache>
                <c:formatCode>General</c:formatCode>
                <c:ptCount val="1"/>
                <c:pt idx="0">
                  <c:v>0.49</c:v>
                </c:pt>
              </c:numCache>
            </c:numRef>
          </c:yVal>
          <c:smooth val="0"/>
          <c:extLst>
            <c:ext xmlns:c15="http://schemas.microsoft.com/office/drawing/2012/chart" uri="{02D57815-91ED-43cb-92C2-25804820EDAC}">
              <c15:datalabelsRange>
                <c15:f>'#_Batteries'!$H$83</c15:f>
                <c15:dlblRangeCache>
                  <c:ptCount val="1"/>
                </c15:dlblRangeCache>
              </c15:datalabelsRange>
            </c:ext>
            <c:ext xmlns:c16="http://schemas.microsoft.com/office/drawing/2014/chart" uri="{C3380CC4-5D6E-409C-BE32-E72D297353CC}">
              <c16:uniqueId val="{00000001-D3BE-4B4C-B8B5-6A7959CAE42F}"/>
            </c:ext>
          </c:extLst>
        </c:ser>
        <c:ser>
          <c:idx val="14"/>
          <c:order val="1"/>
          <c:tx>
            <c:v>equationRIGHT</c:v>
          </c:tx>
          <c:marker>
            <c:symbol val="none"/>
          </c:marker>
          <c:dLbls>
            <c:dLbl>
              <c:idx val="0"/>
              <c:tx>
                <c:rich>
                  <a:bodyPr/>
                  <a:lstStyle/>
                  <a:p>
                    <a:fld id="{2B1CB890-A537-0A42-BDBF-DA1166155F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3BE-4B4C-B8B5-6A7959CAE42F}"/>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'#_Batteries'!$J$83</c:f>
              <c:numCache>
                <c:formatCode>General</c:formatCode>
                <c:ptCount val="1"/>
                <c:pt idx="0">
                  <c:v>3.5</c:v>
                </c:pt>
              </c:numCache>
            </c:numRef>
          </c:xVal>
          <c:yVal>
            <c:numRef>
              <c:f>'#_Batteries'!$K$83</c:f>
              <c:numCache>
                <c:formatCode>General</c:formatCode>
                <c:ptCount val="1"/>
                <c:pt idx="0">
                  <c:v>0.49</c:v>
                </c:pt>
              </c:numCache>
            </c:numRef>
          </c:yVal>
          <c:smooth val="0"/>
          <c:extLst>
            <c:ext xmlns:c15="http://schemas.microsoft.com/office/drawing/2012/chart" uri="{02D57815-91ED-43cb-92C2-25804820EDAC}">
              <c15:datalabelsRange>
                <c15:f>'#_Batteries'!$L$83</c15:f>
                <c15:dlblRangeCache>
                  <c:ptCount val="1"/>
                </c15:dlblRangeCache>
              </c15:datalabelsRange>
            </c:ext>
            <c:ext xmlns:c16="http://schemas.microsoft.com/office/drawing/2014/chart" uri="{C3380CC4-5D6E-409C-BE32-E72D297353CC}">
              <c16:uniqueId val="{00000003-D3BE-4B4C-B8B5-6A7959CAE42F}"/>
            </c:ext>
          </c:extLst>
        </c:ser>
        <c:ser>
          <c:idx val="0"/>
          <c:order val="2"/>
          <c:tx>
            <c:strRef>
              <c:f>'#_Batteries'!$U$51</c:f>
              <c:strCache>
                <c:ptCount val="1"/>
                <c:pt idx="0">
                  <c:v>Z or T</c:v>
                </c:pt>
              </c:strCache>
            </c:strRef>
          </c:tx>
          <c:spPr>
            <a:ln w="19050" cap="rnd">
              <a:solidFill>
                <a:srgbClr val="00B0F0"/>
              </a:solidFill>
              <a:round/>
            </a:ln>
            <a:effectLst/>
          </c:spPr>
          <c:marker>
            <c:symbol val="none"/>
          </c:marker>
          <c:xVal>
            <c:numRef>
              <c:f>'#_Batteries'!$T$52:$T$196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'#_Batteries'!$U$52:$U$196</c:f>
              <c:numCache>
                <c:formatCode>0.000</c:formatCode>
                <c:ptCount val="145"/>
                <c:pt idx="0">
                  <c:v>4.4318484119380075E-3</c:v>
                </c:pt>
                <c:pt idx="1">
                  <c:v>5.0175847389326532E-3</c:v>
                </c:pt>
                <c:pt idx="2">
                  <c:v>5.6708812194458807E-3</c:v>
                </c:pt>
                <c:pt idx="3">
                  <c:v>6.3981203107235513E-3</c:v>
                </c:pt>
                <c:pt idx="4">
                  <c:v>7.2060997646092168E-3</c:v>
                </c:pt>
                <c:pt idx="5">
                  <c:v>8.1020357469784796E-3</c:v>
                </c:pt>
                <c:pt idx="6">
                  <c:v>9.0935625015910286E-3</c:v>
                </c:pt>
                <c:pt idx="7">
                  <c:v>1.0188728126088616E-2</c:v>
                </c:pt>
                <c:pt idx="8">
                  <c:v>1.1395986023797402E-2</c:v>
                </c:pt>
                <c:pt idx="9">
                  <c:v>1.2724181596831387E-2</c:v>
                </c:pt>
                <c:pt idx="10">
                  <c:v>1.4182533754437251E-2</c:v>
                </c:pt>
                <c:pt idx="11">
                  <c:v>1.5780610826231802E-2</c:v>
                </c:pt>
                <c:pt idx="12">
                  <c:v>1.7528300493568461E-2</c:v>
                </c:pt>
                <c:pt idx="13">
                  <c:v>1.9435773384264884E-2</c:v>
                </c:pt>
                <c:pt idx="14">
                  <c:v>2.1513440016773546E-2</c:v>
                </c:pt>
                <c:pt idx="15">
                  <c:v>2.3771900829913678E-2</c:v>
                </c:pt>
                <c:pt idx="16">
                  <c:v>2.6221889093709354E-2</c:v>
                </c:pt>
                <c:pt idx="17">
                  <c:v>2.8874206565747223E-2</c:v>
                </c:pt>
                <c:pt idx="18">
                  <c:v>3.1739651835667224E-2</c:v>
                </c:pt>
                <c:pt idx="19">
                  <c:v>3.482894138763417E-2</c:v>
                </c:pt>
                <c:pt idx="20">
                  <c:v>3.8152623506417724E-2</c:v>
                </c:pt>
                <c:pt idx="21">
                  <c:v>4.1720985256338335E-2</c:v>
                </c:pt>
                <c:pt idx="22">
                  <c:v>4.5543952872905295E-2</c:v>
                </c:pt>
                <c:pt idx="23">
                  <c:v>4.9630986023358713E-2</c:v>
                </c:pt>
                <c:pt idx="24">
                  <c:v>5.3990966513187674E-2</c:v>
                </c:pt>
                <c:pt idx="25">
                  <c:v>5.8632082139484169E-2</c:v>
                </c:pt>
                <c:pt idx="26">
                  <c:v>6.3561706516961941E-2</c:v>
                </c:pt>
                <c:pt idx="27">
                  <c:v>6.8786275826691473E-2</c:v>
                </c:pt>
                <c:pt idx="28">
                  <c:v>7.4311163558992643E-2</c:v>
                </c:pt>
                <c:pt idx="29">
                  <c:v>8.0140554438265552E-2</c:v>
                </c:pt>
                <c:pt idx="30">
                  <c:v>8.6277318826511032E-2</c:v>
                </c:pt>
                <c:pt idx="31">
                  <c:v>9.2722889001515207E-2</c:v>
                </c:pt>
                <c:pt idx="32">
                  <c:v>9.9477138792748207E-2</c:v>
                </c:pt>
                <c:pt idx="33">
                  <c:v>0.10653826813058456</c:v>
                </c:pt>
                <c:pt idx="34">
                  <c:v>0.11390269412019136</c:v>
                </c:pt>
                <c:pt idx="35">
                  <c:v>0.12156495028818042</c:v>
                </c:pt>
                <c:pt idx="36">
                  <c:v>0.12951759566589122</c:v>
                </c:pt>
                <c:pt idx="37">
                  <c:v>0.13775113536619732</c:v>
                </c:pt>
                <c:pt idx="38">
                  <c:v>0.14625395427953519</c:v>
                </c:pt>
                <c:pt idx="39">
                  <c:v>0.15501226545829269</c:v>
                </c:pt>
                <c:pt idx="40">
                  <c:v>0.1640100746759931</c:v>
                </c:pt>
                <c:pt idx="41">
                  <c:v>0.17322916253851786</c:v>
                </c:pt>
                <c:pt idx="42">
                  <c:v>0.18264908538902141</c:v>
                </c:pt>
                <c:pt idx="43">
                  <c:v>0.19224719608678109</c:v>
                </c:pt>
                <c:pt idx="44">
                  <c:v>0.20199868555405839</c:v>
                </c:pt>
                <c:pt idx="45">
                  <c:v>0.21187664577569898</c:v>
                </c:pt>
                <c:pt idx="46">
                  <c:v>0.22185215470573549</c:v>
                </c:pt>
                <c:pt idx="47">
                  <c:v>0.23189438328624226</c:v>
                </c:pt>
                <c:pt idx="48">
                  <c:v>0.24197072451914292</c:v>
                </c:pt>
                <c:pt idx="49">
                  <c:v>0.25204694425504476</c:v>
                </c:pt>
                <c:pt idx="50">
                  <c:v>0.262087353078301</c:v>
                </c:pt>
                <c:pt idx="51">
                  <c:v>0.27205499837854308</c:v>
                </c:pt>
                <c:pt idx="52">
                  <c:v>0.2819118754103021</c:v>
                </c:pt>
                <c:pt idx="53">
                  <c:v>0.29161915585865517</c:v>
                </c:pt>
                <c:pt idx="54">
                  <c:v>0.30113743215480399</c:v>
                </c:pt>
                <c:pt idx="55">
                  <c:v>0.31042697552584209</c:v>
                </c:pt>
                <c:pt idx="56">
                  <c:v>0.31944800552235181</c:v>
                </c:pt>
                <c:pt idx="57">
                  <c:v>0.32816096855037463</c:v>
                </c:pt>
                <c:pt idx="58">
                  <c:v>0.33652682274495277</c:v>
                </c:pt>
                <c:pt idx="59">
                  <c:v>0.34450732636471215</c:v>
                </c:pt>
                <c:pt idx="60">
                  <c:v>0.35206532676429914</c:v>
                </c:pt>
                <c:pt idx="61">
                  <c:v>0.35916504691680912</c:v>
                </c:pt>
                <c:pt idx="62">
                  <c:v>0.36577236641400213</c:v>
                </c:pt>
                <c:pt idx="63">
                  <c:v>0.37185509386976862</c:v>
                </c:pt>
                <c:pt idx="64">
                  <c:v>0.37738322769299293</c:v>
                </c:pt>
                <c:pt idx="65">
                  <c:v>0.3823292022799164</c:v>
                </c:pt>
                <c:pt idx="66">
                  <c:v>0.38666811680284902</c:v>
                </c:pt>
                <c:pt idx="67">
                  <c:v>0.39037794394036218</c:v>
                </c:pt>
                <c:pt idx="68">
                  <c:v>0.39343971610193973</c:v>
                </c:pt>
                <c:pt idx="69">
                  <c:v>0.39583768694474941</c:v>
                </c:pt>
                <c:pt idx="70">
                  <c:v>0.39755946625834188</c:v>
                </c:pt>
                <c:pt idx="71">
                  <c:v>0.39859612660068527</c:v>
                </c:pt>
                <c:pt idx="72">
                  <c:v>0.3989422804014327</c:v>
                </c:pt>
                <c:pt idx="73">
                  <c:v>0.39859612660068539</c:v>
                </c:pt>
                <c:pt idx="74">
                  <c:v>0.39755946625834204</c:v>
                </c:pt>
                <c:pt idx="75">
                  <c:v>0.39583768694474958</c:v>
                </c:pt>
                <c:pt idx="76">
                  <c:v>0.39343971610194006</c:v>
                </c:pt>
                <c:pt idx="77">
                  <c:v>0.39037794394036252</c:v>
                </c:pt>
                <c:pt idx="78">
                  <c:v>0.3866681168028494</c:v>
                </c:pt>
                <c:pt idx="79">
                  <c:v>0.3823292022799169</c:v>
                </c:pt>
                <c:pt idx="80">
                  <c:v>0.37738322769299348</c:v>
                </c:pt>
                <c:pt idx="81">
                  <c:v>0.37185509386976923</c:v>
                </c:pt>
                <c:pt idx="82">
                  <c:v>0.36577236641400274</c:v>
                </c:pt>
                <c:pt idx="83">
                  <c:v>0.35916504691680978</c:v>
                </c:pt>
                <c:pt idx="84">
                  <c:v>0.35206532676429986</c:v>
                </c:pt>
                <c:pt idx="85">
                  <c:v>0.34450732636471298</c:v>
                </c:pt>
                <c:pt idx="86">
                  <c:v>0.3365268227449536</c:v>
                </c:pt>
                <c:pt idx="87">
                  <c:v>0.32816096855037552</c:v>
                </c:pt>
                <c:pt idx="88">
                  <c:v>0.31944800552235275</c:v>
                </c:pt>
                <c:pt idx="89">
                  <c:v>0.31042697552584309</c:v>
                </c:pt>
                <c:pt idx="90">
                  <c:v>0.30113743215480498</c:v>
                </c:pt>
                <c:pt idx="91">
                  <c:v>0.29161915585865616</c:v>
                </c:pt>
                <c:pt idx="92">
                  <c:v>0.2819118754103031</c:v>
                </c:pt>
                <c:pt idx="93">
                  <c:v>0.27205499837854408</c:v>
                </c:pt>
                <c:pt idx="94">
                  <c:v>0.262087353078302</c:v>
                </c:pt>
                <c:pt idx="95">
                  <c:v>0.25204694425504581</c:v>
                </c:pt>
                <c:pt idx="96">
                  <c:v>0.24197072451914398</c:v>
                </c:pt>
                <c:pt idx="97">
                  <c:v>0.23189438328624334</c:v>
                </c:pt>
                <c:pt idx="98">
                  <c:v>0.22185215470573658</c:v>
                </c:pt>
                <c:pt idx="99">
                  <c:v>0.21187664577570006</c:v>
                </c:pt>
                <c:pt idx="100">
                  <c:v>0.20199868555405945</c:v>
                </c:pt>
                <c:pt idx="101">
                  <c:v>0.19224719608678212</c:v>
                </c:pt>
                <c:pt idx="102">
                  <c:v>0.18264908538902244</c:v>
                </c:pt>
                <c:pt idx="103">
                  <c:v>0.17322916253851886</c:v>
                </c:pt>
                <c:pt idx="104">
                  <c:v>0.16401007467599407</c:v>
                </c:pt>
                <c:pt idx="105">
                  <c:v>0.15501226545829364</c:v>
                </c:pt>
                <c:pt idx="106">
                  <c:v>0.14625395427953614</c:v>
                </c:pt>
                <c:pt idx="107">
                  <c:v>0.13775113536619821</c:v>
                </c:pt>
                <c:pt idx="108">
                  <c:v>0.12951759566589208</c:v>
                </c:pt>
                <c:pt idx="109">
                  <c:v>0.12156495028818123</c:v>
                </c:pt>
                <c:pt idx="110">
                  <c:v>0.11390269412019215</c:v>
                </c:pt>
                <c:pt idx="111">
                  <c:v>0.10653826813058534</c:v>
                </c:pt>
                <c:pt idx="112">
                  <c:v>9.9477138792748943E-2</c:v>
                </c:pt>
                <c:pt idx="113">
                  <c:v>9.2722889001515929E-2</c:v>
                </c:pt>
                <c:pt idx="114">
                  <c:v>8.6277318826511712E-2</c:v>
                </c:pt>
                <c:pt idx="115">
                  <c:v>8.014055443826619E-2</c:v>
                </c:pt>
                <c:pt idx="116">
                  <c:v>7.4311163558993254E-2</c:v>
                </c:pt>
                <c:pt idx="117">
                  <c:v>6.8786275826692042E-2</c:v>
                </c:pt>
                <c:pt idx="118">
                  <c:v>6.3561706516962482E-2</c:v>
                </c:pt>
                <c:pt idx="119">
                  <c:v>5.8632082139484676E-2</c:v>
                </c:pt>
                <c:pt idx="120">
                  <c:v>5.3990966513188146E-2</c:v>
                </c:pt>
                <c:pt idx="121">
                  <c:v>4.9630986023359178E-2</c:v>
                </c:pt>
                <c:pt idx="122">
                  <c:v>4.5543952872905698E-2</c:v>
                </c:pt>
                <c:pt idx="123">
                  <c:v>4.1720985256338723E-2</c:v>
                </c:pt>
                <c:pt idx="124">
                  <c:v>3.8152623506418078E-2</c:v>
                </c:pt>
                <c:pt idx="125">
                  <c:v>3.4828941387634517E-2</c:v>
                </c:pt>
                <c:pt idx="126">
                  <c:v>3.173965183566755E-2</c:v>
                </c:pt>
                <c:pt idx="127">
                  <c:v>2.8874206565747504E-2</c:v>
                </c:pt>
                <c:pt idx="128">
                  <c:v>2.6221889093709622E-2</c:v>
                </c:pt>
                <c:pt idx="129">
                  <c:v>2.3771900829913931E-2</c:v>
                </c:pt>
                <c:pt idx="130">
                  <c:v>2.1513440016773775E-2</c:v>
                </c:pt>
                <c:pt idx="131">
                  <c:v>1.9435773384265099E-2</c:v>
                </c:pt>
                <c:pt idx="132">
                  <c:v>1.7528300493568655E-2</c:v>
                </c:pt>
                <c:pt idx="133">
                  <c:v>1.5780610826231976E-2</c:v>
                </c:pt>
                <c:pt idx="134">
                  <c:v>1.4182533754437414E-2</c:v>
                </c:pt>
                <c:pt idx="135">
                  <c:v>1.2724181596831535E-2</c:v>
                </c:pt>
                <c:pt idx="136">
                  <c:v>1.1395986023797539E-2</c:v>
                </c:pt>
                <c:pt idx="137">
                  <c:v>1.0188728126088738E-2</c:v>
                </c:pt>
                <c:pt idx="138">
                  <c:v>9.0935625015911431E-3</c:v>
                </c:pt>
                <c:pt idx="139">
                  <c:v>8.1020357469785802E-3</c:v>
                </c:pt>
                <c:pt idx="140">
                  <c:v>7.2060997646093061E-3</c:v>
                </c:pt>
                <c:pt idx="141">
                  <c:v>6.3981203107236302E-3</c:v>
                </c:pt>
                <c:pt idx="142">
                  <c:v>5.6708812194459562E-3</c:v>
                </c:pt>
                <c:pt idx="143">
                  <c:v>5.01758473893272E-3</c:v>
                </c:pt>
                <c:pt idx="144">
                  <c:v>4.4318484119380665E-3</c:v>
                </c:pt>
              </c:numCache>
            </c:numRef>
          </c:yVal>
          <c:smooth val="0"/>
          <c:extLst>
            <c:ext xmlns:c16="http://schemas.microsoft.com/office/drawing/2014/chart" uri="{C3380CC4-5D6E-409C-BE32-E72D297353CC}">
              <c16:uniqueId val="{00000004-D3BE-4B4C-B8B5-6A7959CAE42F}"/>
            </c:ext>
          </c:extLst>
        </c:ser>
        <c:ser>
          <c:idx val="1"/>
          <c:order val="3"/>
          <c:tx>
            <c:strRef>
              <c:f>'#_Batteries'!$V$51</c:f>
              <c:strCache>
                <c:ptCount val="1"/>
                <c:pt idx="0">
                  <c:v> X1</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'#_Batteries'!$T$52:$T$196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'#_Batteries'!$V$52:$V$196</c:f>
              <c:numCache>
                <c:formatCode>0.000</c:formatCode>
                <c:ptCount val="145"/>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D3BE-4B4C-B8B5-6A7959CAE42F}"/>
            </c:ext>
          </c:extLst>
        </c:ser>
        <c:ser>
          <c:idx val="19"/>
          <c:order val="4"/>
          <c:tx>
            <c:strRef>
              <c:f>'#_Batteries'!$W$51</c:f>
              <c:strCache>
                <c:ptCount val="1"/>
                <c:pt idx="0">
                  <c:v> X2</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'#_Batteries'!$T$52:$T$196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'#_Batteries'!$W$52:$W$196</c:f>
              <c:numCache>
                <c:formatCode>0.000</c:formatCode>
                <c:ptCount val="1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numCache>
            </c:numRef>
          </c:yVal>
          <c:smooth val="0"/>
          <c:extLst>
            <c:ext xmlns:c16="http://schemas.microsoft.com/office/drawing/2014/chart" uri="{C3380CC4-5D6E-409C-BE32-E72D297353CC}">
              <c16:uniqueId val="{00000006-D3BE-4B4C-B8B5-6A7959CAE42F}"/>
            </c:ext>
          </c:extLst>
        </c:ser>
        <c:ser>
          <c:idx val="2"/>
          <c:order val="5"/>
          <c:tx>
            <c:strRef>
              <c:f>'#_Batteries'!$X$51</c:f>
              <c:strCache>
                <c:ptCount val="1"/>
                <c:pt idx="0">
                  <c:v> X3</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'#_Batteries'!$T$52:$T$196</c:f>
              <c:numCache>
                <c:formatCode>0.00</c:formatCode>
                <c:ptCount val="145"/>
                <c:pt idx="0">
                  <c:v>-3</c:v>
                </c:pt>
                <c:pt idx="1">
                  <c:v>-2.9583333333333335</c:v>
                </c:pt>
                <c:pt idx="2">
                  <c:v>-2.916666666666667</c:v>
                </c:pt>
                <c:pt idx="3">
                  <c:v>-2.8750000000000004</c:v>
                </c:pt>
                <c:pt idx="4">
                  <c:v>-2.8333333333333339</c:v>
                </c:pt>
                <c:pt idx="5">
                  <c:v>-2.7916666666666674</c:v>
                </c:pt>
                <c:pt idx="6">
                  <c:v>-2.7500000000000009</c:v>
                </c:pt>
                <c:pt idx="7">
                  <c:v>-2.7083333333333344</c:v>
                </c:pt>
                <c:pt idx="8">
                  <c:v>-2.6666666666666679</c:v>
                </c:pt>
                <c:pt idx="9">
                  <c:v>-2.6250000000000013</c:v>
                </c:pt>
                <c:pt idx="10">
                  <c:v>-2.5833333333333348</c:v>
                </c:pt>
                <c:pt idx="11">
                  <c:v>-2.5416666666666683</c:v>
                </c:pt>
                <c:pt idx="12">
                  <c:v>-2.5000000000000018</c:v>
                </c:pt>
                <c:pt idx="13">
                  <c:v>-2.4583333333333353</c:v>
                </c:pt>
                <c:pt idx="14">
                  <c:v>-2.4166666666666687</c:v>
                </c:pt>
                <c:pt idx="15">
                  <c:v>-2.3750000000000022</c:v>
                </c:pt>
                <c:pt idx="16">
                  <c:v>-2.3333333333333357</c:v>
                </c:pt>
                <c:pt idx="17">
                  <c:v>-2.2916666666666692</c:v>
                </c:pt>
                <c:pt idx="18">
                  <c:v>-2.2500000000000027</c:v>
                </c:pt>
                <c:pt idx="19">
                  <c:v>-2.2083333333333361</c:v>
                </c:pt>
                <c:pt idx="20">
                  <c:v>-2.1666666666666696</c:v>
                </c:pt>
                <c:pt idx="21">
                  <c:v>-2.1250000000000031</c:v>
                </c:pt>
                <c:pt idx="22">
                  <c:v>-2.0833333333333366</c:v>
                </c:pt>
                <c:pt idx="23">
                  <c:v>-2.0416666666666701</c:v>
                </c:pt>
                <c:pt idx="24">
                  <c:v>-2.0000000000000036</c:v>
                </c:pt>
                <c:pt idx="25">
                  <c:v>-1.9583333333333368</c:v>
                </c:pt>
                <c:pt idx="26">
                  <c:v>-1.9166666666666701</c:v>
                </c:pt>
                <c:pt idx="27">
                  <c:v>-1.8750000000000033</c:v>
                </c:pt>
                <c:pt idx="28">
                  <c:v>-1.8333333333333366</c:v>
                </c:pt>
                <c:pt idx="29">
                  <c:v>-1.7916666666666698</c:v>
                </c:pt>
                <c:pt idx="30">
                  <c:v>-1.7500000000000031</c:v>
                </c:pt>
                <c:pt idx="31">
                  <c:v>-1.7083333333333364</c:v>
                </c:pt>
                <c:pt idx="32">
                  <c:v>-1.6666666666666696</c:v>
                </c:pt>
                <c:pt idx="33">
                  <c:v>-1.6250000000000029</c:v>
                </c:pt>
                <c:pt idx="34">
                  <c:v>-1.5833333333333361</c:v>
                </c:pt>
                <c:pt idx="35">
                  <c:v>-1.5416666666666694</c:v>
                </c:pt>
                <c:pt idx="36">
                  <c:v>-1.5000000000000027</c:v>
                </c:pt>
                <c:pt idx="37">
                  <c:v>-1.4583333333333359</c:v>
                </c:pt>
                <c:pt idx="38">
                  <c:v>-1.4166666666666692</c:v>
                </c:pt>
                <c:pt idx="39">
                  <c:v>-1.3750000000000024</c:v>
                </c:pt>
                <c:pt idx="40">
                  <c:v>-1.3333333333333357</c:v>
                </c:pt>
                <c:pt idx="41">
                  <c:v>-1.291666666666669</c:v>
                </c:pt>
                <c:pt idx="42">
                  <c:v>-1.2500000000000022</c:v>
                </c:pt>
                <c:pt idx="43">
                  <c:v>-1.2083333333333355</c:v>
                </c:pt>
                <c:pt idx="44">
                  <c:v>-1.1666666666666687</c:v>
                </c:pt>
                <c:pt idx="45">
                  <c:v>-1.125000000000002</c:v>
                </c:pt>
                <c:pt idx="46">
                  <c:v>-1.0833333333333353</c:v>
                </c:pt>
                <c:pt idx="47">
                  <c:v>-1.0416666666666685</c:v>
                </c:pt>
                <c:pt idx="48">
                  <c:v>-1.0000000000000018</c:v>
                </c:pt>
                <c:pt idx="49">
                  <c:v>-0.95833333333333515</c:v>
                </c:pt>
                <c:pt idx="50">
                  <c:v>-0.91666666666666852</c:v>
                </c:pt>
                <c:pt idx="51">
                  <c:v>-0.87500000000000189</c:v>
                </c:pt>
                <c:pt idx="52">
                  <c:v>-0.83333333333333526</c:v>
                </c:pt>
                <c:pt idx="53">
                  <c:v>-0.79166666666666863</c:v>
                </c:pt>
                <c:pt idx="54">
                  <c:v>-0.750000000000002</c:v>
                </c:pt>
                <c:pt idx="55">
                  <c:v>-0.70833333333333537</c:v>
                </c:pt>
                <c:pt idx="56">
                  <c:v>-0.66666666666666874</c:v>
                </c:pt>
                <c:pt idx="57">
                  <c:v>-0.62500000000000211</c:v>
                </c:pt>
                <c:pt idx="58">
                  <c:v>-0.58333333333333548</c:v>
                </c:pt>
                <c:pt idx="59">
                  <c:v>-0.54166666666666885</c:v>
                </c:pt>
                <c:pt idx="60">
                  <c:v>-0.50000000000000222</c:v>
                </c:pt>
                <c:pt idx="61">
                  <c:v>-0.45833333333333554</c:v>
                </c:pt>
                <c:pt idx="62">
                  <c:v>-0.41666666666666885</c:v>
                </c:pt>
                <c:pt idx="63">
                  <c:v>-0.37500000000000216</c:v>
                </c:pt>
                <c:pt idx="64">
                  <c:v>-0.33333333333333548</c:v>
                </c:pt>
                <c:pt idx="65">
                  <c:v>-0.29166666666666879</c:v>
                </c:pt>
                <c:pt idx="66">
                  <c:v>-0.25000000000000211</c:v>
                </c:pt>
                <c:pt idx="67">
                  <c:v>-0.20833333333333545</c:v>
                </c:pt>
                <c:pt idx="68">
                  <c:v>-0.16666666666666879</c:v>
                </c:pt>
                <c:pt idx="69">
                  <c:v>-0.12500000000000214</c:v>
                </c:pt>
                <c:pt idx="70">
                  <c:v>-8.333333333333548E-2</c:v>
                </c:pt>
                <c:pt idx="71">
                  <c:v>-4.1666666666668815E-2</c:v>
                </c:pt>
                <c:pt idx="72">
                  <c:v>-2.1510571102112408E-15</c:v>
                </c:pt>
                <c:pt idx="73">
                  <c:v>4.1666666666664513E-2</c:v>
                </c:pt>
                <c:pt idx="74">
                  <c:v>8.3333333333331178E-2</c:v>
                </c:pt>
                <c:pt idx="75">
                  <c:v>0.12499999999999784</c:v>
                </c:pt>
                <c:pt idx="76">
                  <c:v>0.16666666666666449</c:v>
                </c:pt>
                <c:pt idx="77">
                  <c:v>0.20833333333333115</c:v>
                </c:pt>
                <c:pt idx="78">
                  <c:v>0.24999999999999781</c:v>
                </c:pt>
                <c:pt idx="79">
                  <c:v>0.29166666666666446</c:v>
                </c:pt>
                <c:pt idx="80">
                  <c:v>0.33333333333333115</c:v>
                </c:pt>
                <c:pt idx="81">
                  <c:v>0.37499999999999784</c:v>
                </c:pt>
                <c:pt idx="82">
                  <c:v>0.41666666666666452</c:v>
                </c:pt>
                <c:pt idx="83">
                  <c:v>0.45833333333333121</c:v>
                </c:pt>
                <c:pt idx="84">
                  <c:v>0.49999999999999789</c:v>
                </c:pt>
                <c:pt idx="85">
                  <c:v>0.54166666666666452</c:v>
                </c:pt>
                <c:pt idx="86">
                  <c:v>0.58333333333333115</c:v>
                </c:pt>
                <c:pt idx="87">
                  <c:v>0.62499999999999778</c:v>
                </c:pt>
                <c:pt idx="88">
                  <c:v>0.66666666666666441</c:v>
                </c:pt>
                <c:pt idx="89">
                  <c:v>0.70833333333333104</c:v>
                </c:pt>
                <c:pt idx="90">
                  <c:v>0.74999999999999767</c:v>
                </c:pt>
                <c:pt idx="91">
                  <c:v>0.7916666666666643</c:v>
                </c:pt>
                <c:pt idx="92">
                  <c:v>0.83333333333333093</c:v>
                </c:pt>
                <c:pt idx="93">
                  <c:v>0.87499999999999756</c:v>
                </c:pt>
                <c:pt idx="94">
                  <c:v>0.91666666666666419</c:v>
                </c:pt>
                <c:pt idx="95">
                  <c:v>0.95833333333333082</c:v>
                </c:pt>
                <c:pt idx="96">
                  <c:v>0.99999999999999745</c:v>
                </c:pt>
                <c:pt idx="97">
                  <c:v>1.0416666666666641</c:v>
                </c:pt>
                <c:pt idx="98">
                  <c:v>1.0833333333333308</c:v>
                </c:pt>
                <c:pt idx="99">
                  <c:v>1.1249999999999976</c:v>
                </c:pt>
                <c:pt idx="100">
                  <c:v>1.1666666666666643</c:v>
                </c:pt>
                <c:pt idx="101">
                  <c:v>1.208333333333331</c:v>
                </c:pt>
                <c:pt idx="102">
                  <c:v>1.2499999999999978</c:v>
                </c:pt>
                <c:pt idx="103">
                  <c:v>1.2916666666666645</c:v>
                </c:pt>
                <c:pt idx="104">
                  <c:v>1.3333333333333313</c:v>
                </c:pt>
                <c:pt idx="105">
                  <c:v>1.374999999999998</c:v>
                </c:pt>
                <c:pt idx="106">
                  <c:v>1.4166666666666647</c:v>
                </c:pt>
                <c:pt idx="107">
                  <c:v>1.4583333333333315</c:v>
                </c:pt>
                <c:pt idx="108">
                  <c:v>1.4999999999999982</c:v>
                </c:pt>
                <c:pt idx="109">
                  <c:v>1.541666666666665</c:v>
                </c:pt>
                <c:pt idx="110">
                  <c:v>1.5833333333333317</c:v>
                </c:pt>
                <c:pt idx="111">
                  <c:v>1.6249999999999984</c:v>
                </c:pt>
                <c:pt idx="112">
                  <c:v>1.6666666666666652</c:v>
                </c:pt>
                <c:pt idx="113">
                  <c:v>1.7083333333333319</c:v>
                </c:pt>
                <c:pt idx="114">
                  <c:v>1.7499999999999987</c:v>
                </c:pt>
                <c:pt idx="115">
                  <c:v>1.7916666666666654</c:v>
                </c:pt>
                <c:pt idx="116">
                  <c:v>1.8333333333333321</c:v>
                </c:pt>
                <c:pt idx="117">
                  <c:v>1.8749999999999989</c:v>
                </c:pt>
                <c:pt idx="118">
                  <c:v>1.9166666666666656</c:v>
                </c:pt>
                <c:pt idx="119">
                  <c:v>1.9583333333333324</c:v>
                </c:pt>
                <c:pt idx="120">
                  <c:v>1.9999999999999991</c:v>
                </c:pt>
                <c:pt idx="121">
                  <c:v>2.0416666666666656</c:v>
                </c:pt>
                <c:pt idx="122">
                  <c:v>2.0833333333333321</c:v>
                </c:pt>
                <c:pt idx="123">
                  <c:v>2.1249999999999987</c:v>
                </c:pt>
                <c:pt idx="124">
                  <c:v>2.1666666666666652</c:v>
                </c:pt>
                <c:pt idx="125">
                  <c:v>2.2083333333333317</c:v>
                </c:pt>
                <c:pt idx="126">
                  <c:v>2.2499999999999982</c:v>
                </c:pt>
                <c:pt idx="127">
                  <c:v>2.2916666666666647</c:v>
                </c:pt>
                <c:pt idx="128">
                  <c:v>2.3333333333333313</c:v>
                </c:pt>
                <c:pt idx="129">
                  <c:v>2.3749999999999978</c:v>
                </c:pt>
                <c:pt idx="130">
                  <c:v>2.4166666666666643</c:v>
                </c:pt>
                <c:pt idx="131">
                  <c:v>2.4583333333333308</c:v>
                </c:pt>
                <c:pt idx="132">
                  <c:v>2.4999999999999973</c:v>
                </c:pt>
                <c:pt idx="133">
                  <c:v>2.5416666666666639</c:v>
                </c:pt>
                <c:pt idx="134">
                  <c:v>2.5833333333333304</c:v>
                </c:pt>
                <c:pt idx="135">
                  <c:v>2.6249999999999969</c:v>
                </c:pt>
                <c:pt idx="136">
                  <c:v>2.6666666666666634</c:v>
                </c:pt>
                <c:pt idx="137">
                  <c:v>2.7083333333333299</c:v>
                </c:pt>
                <c:pt idx="138">
                  <c:v>2.7499999999999964</c:v>
                </c:pt>
                <c:pt idx="139">
                  <c:v>2.791666666666663</c:v>
                </c:pt>
                <c:pt idx="140">
                  <c:v>2.8333333333333295</c:v>
                </c:pt>
                <c:pt idx="141">
                  <c:v>2.874999999999996</c:v>
                </c:pt>
                <c:pt idx="142">
                  <c:v>2.9166666666666625</c:v>
                </c:pt>
                <c:pt idx="143">
                  <c:v>2.958333333333329</c:v>
                </c:pt>
                <c:pt idx="144">
                  <c:v>2.9999999999999956</c:v>
                </c:pt>
              </c:numCache>
            </c:numRef>
          </c:xVal>
          <c:yVal>
            <c:numRef>
              <c:f>'#_Batteries'!$X$52:$X$196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D3BE-4B4C-B8B5-6A7959CAE42F}"/>
            </c:ext>
          </c:extLst>
        </c:ser>
        <c:ser>
          <c:idx val="3"/>
          <c:order val="6"/>
          <c:tx>
            <c:strRef>
              <c:f>'#_Batteries'!$I$115</c:f>
              <c:strCache>
                <c:ptCount val="1"/>
                <c:pt idx="0">
                  <c:v>stdev bars</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'#_Batteries'!$F$117:$F$123</c:f>
              <c:numCache>
                <c:formatCode>General</c:formatCode>
                <c:ptCount val="7"/>
                <c:pt idx="0">
                  <c:v>-3</c:v>
                </c:pt>
                <c:pt idx="1">
                  <c:v>-2</c:v>
                </c:pt>
                <c:pt idx="2">
                  <c:v>-1</c:v>
                </c:pt>
                <c:pt idx="3">
                  <c:v>0</c:v>
                </c:pt>
                <c:pt idx="4">
                  <c:v>1</c:v>
                </c:pt>
                <c:pt idx="5">
                  <c:v>2</c:v>
                </c:pt>
                <c:pt idx="6">
                  <c:v>3</c:v>
                </c:pt>
              </c:numCache>
            </c:numRef>
          </c:xVal>
          <c:yVal>
            <c:numRef>
              <c:f>'#_Batteries'!$I$117:$I$123</c:f>
              <c:numCache>
                <c:formatCode>0.000</c:formatCode>
                <c:ptCount val="7"/>
                <c:pt idx="0">
                  <c:v>4.4318484119380075E-3</c:v>
                </c:pt>
                <c:pt idx="1">
                  <c:v>5.3990966513188063E-2</c:v>
                </c:pt>
                <c:pt idx="2">
                  <c:v>0.24197072451914337</c:v>
                </c:pt>
                <c:pt idx="3">
                  <c:v>0.3989422804014327</c:v>
                </c:pt>
                <c:pt idx="4">
                  <c:v>0.24197072451914337</c:v>
                </c:pt>
                <c:pt idx="5">
                  <c:v>5.3990966513188063E-2</c:v>
                </c:pt>
                <c:pt idx="6">
                  <c:v>4.4318484119380075E-3</c:v>
                </c:pt>
              </c:numCache>
            </c:numRef>
          </c:yVal>
          <c:smooth val="0"/>
          <c:extLst>
            <c:ext xmlns:c16="http://schemas.microsoft.com/office/drawing/2014/chart" uri="{C3380CC4-5D6E-409C-BE32-E72D297353CC}">
              <c16:uniqueId val="{00000008-D3BE-4B4C-B8B5-6A7959CAE42F}"/>
            </c:ext>
          </c:extLst>
        </c:ser>
        <c:ser>
          <c:idx val="10"/>
          <c:order val="7"/>
          <c:tx>
            <c:strRef>
              <c:f>'#_Batteries'!$F$115</c:f>
              <c:strCache>
                <c:ptCount val="1"/>
                <c:pt idx="0">
                  <c:v>stdev</c:v>
                </c:pt>
              </c:strCache>
            </c:strRef>
          </c:tx>
          <c:spPr>
            <a:ln w="12700" cap="rnd">
              <a:noFill/>
              <a:round/>
            </a:ln>
            <a:effectLst/>
          </c:spPr>
          <c:marker>
            <c:symbol val="none"/>
          </c:marker>
          <c:dLbls>
            <c:dLbl>
              <c:idx val="0"/>
              <c:tx>
                <c:rich>
                  <a:bodyPr/>
                  <a:lstStyle/>
                  <a:p>
                    <a:fld id="{5C07158C-7FC7-A74B-9B09-B4D03D6783ED}"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BE-4B4C-B8B5-6A7959CAE42F}"/>
                </c:ext>
              </c:extLst>
            </c:dLbl>
            <c:dLbl>
              <c:idx val="1"/>
              <c:tx>
                <c:rich>
                  <a:bodyPr/>
                  <a:lstStyle/>
                  <a:p>
                    <a:fld id="{55DBC783-E2CB-0048-BA66-D84C18C71C17}"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BE-4B4C-B8B5-6A7959CAE42F}"/>
                </c:ext>
              </c:extLst>
            </c:dLbl>
            <c:dLbl>
              <c:idx val="2"/>
              <c:tx>
                <c:rich>
                  <a:bodyPr/>
                  <a:lstStyle/>
                  <a:p>
                    <a:fld id="{72334A8E-F5CF-FD4B-979C-960A41985563}"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BE-4B4C-B8B5-6A7959CAE42F}"/>
                </c:ext>
              </c:extLst>
            </c:dLbl>
            <c:dLbl>
              <c:idx val="3"/>
              <c:tx>
                <c:rich>
                  <a:bodyPr/>
                  <a:lstStyle/>
                  <a:p>
                    <a:fld id="{7D47CD78-AAC1-4B48-B252-2EE1C0951B40}"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BE-4B4C-B8B5-6A7959CAE42F}"/>
                </c:ext>
              </c:extLst>
            </c:dLbl>
            <c:dLbl>
              <c:idx val="4"/>
              <c:tx>
                <c:rich>
                  <a:bodyPr/>
                  <a:lstStyle/>
                  <a:p>
                    <a:fld id="{22952377-B814-F641-A63D-167D9F88D4D8}"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BE-4B4C-B8B5-6A7959CAE42F}"/>
                </c:ext>
              </c:extLst>
            </c:dLbl>
            <c:dLbl>
              <c:idx val="5"/>
              <c:tx>
                <c:rich>
                  <a:bodyPr/>
                  <a:lstStyle/>
                  <a:p>
                    <a:fld id="{3AB0532D-3F52-174F-A6DC-657DB22E419F}"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BE-4B4C-B8B5-6A7959CAE42F}"/>
                </c:ext>
              </c:extLst>
            </c:dLbl>
            <c:dLbl>
              <c:idx val="6"/>
              <c:tx>
                <c:rich>
                  <a:bodyPr/>
                  <a:lstStyle/>
                  <a:p>
                    <a:fld id="{A58E6D7C-618C-B84A-B252-52430D8784D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BE-4B4C-B8B5-6A7959CAE42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'#_Batteries'!$F$117:$F$123</c:f>
              <c:numCache>
                <c:formatCode>General</c:formatCode>
                <c:ptCount val="7"/>
                <c:pt idx="0">
                  <c:v>-3</c:v>
                </c:pt>
                <c:pt idx="1">
                  <c:v>-2</c:v>
                </c:pt>
                <c:pt idx="2">
                  <c:v>-1</c:v>
                </c:pt>
                <c:pt idx="3">
                  <c:v>0</c:v>
                </c:pt>
                <c:pt idx="4">
                  <c:v>1</c:v>
                </c:pt>
                <c:pt idx="5">
                  <c:v>2</c:v>
                </c:pt>
                <c:pt idx="6">
                  <c:v>3</c:v>
                </c:pt>
              </c:numCache>
            </c:numRef>
          </c:xVal>
          <c:yVal>
            <c:numRef>
              <c:f>'#_Batteries'!$G$117:$G$123</c:f>
              <c:numCache>
                <c:formatCode>General</c:formatCode>
                <c:ptCount val="7"/>
                <c:pt idx="0">
                  <c:v>-0.02</c:v>
                </c:pt>
                <c:pt idx="1">
                  <c:v>-0.02</c:v>
                </c:pt>
                <c:pt idx="2">
                  <c:v>-0.02</c:v>
                </c:pt>
                <c:pt idx="3">
                  <c:v>-0.02</c:v>
                </c:pt>
                <c:pt idx="4">
                  <c:v>-0.02</c:v>
                </c:pt>
                <c:pt idx="5">
                  <c:v>-0.02</c:v>
                </c:pt>
                <c:pt idx="6">
                  <c:v>-0.02</c:v>
                </c:pt>
              </c:numCache>
            </c:numRef>
          </c:yVal>
          <c:smooth val="0"/>
          <c:extLst>
            <c:ext xmlns:c15="http://schemas.microsoft.com/office/drawing/2012/chart" uri="{02D57815-91ED-43cb-92C2-25804820EDAC}">
              <c15:datalabelsRange>
                <c15:f>'#_Batteries'!$H$117:$H$123</c15:f>
                <c15:dlblRangeCache>
                  <c:ptCount val="7"/>
                  <c:pt idx="0">
                    <c:v>-3</c:v>
                  </c:pt>
                  <c:pt idx="1">
                    <c:v>-2</c:v>
                  </c:pt>
                  <c:pt idx="2">
                    <c:v>-1</c:v>
                  </c:pt>
                  <c:pt idx="3">
                    <c:v>0</c:v>
                  </c:pt>
                  <c:pt idx="4">
                    <c:v>1</c:v>
                  </c:pt>
                  <c:pt idx="5">
                    <c:v>2</c:v>
                  </c:pt>
                  <c:pt idx="6">
                    <c:v>3</c:v>
                  </c:pt>
                </c15:dlblRangeCache>
              </c15:datalabelsRange>
            </c:ext>
            <c:ext xmlns:c16="http://schemas.microsoft.com/office/drawing/2014/chart" uri="{C3380CC4-5D6E-409C-BE32-E72D297353CC}">
              <c16:uniqueId val="{00000010-D3BE-4B4C-B8B5-6A7959CAE42F}"/>
            </c:ext>
          </c:extLst>
        </c:ser>
        <c:ser>
          <c:idx val="9"/>
          <c:order val="8"/>
          <c:tx>
            <c:strRef>
              <c:f>'#_Batteries'!$H$126</c:f>
              <c:strCache>
                <c:ptCount val="1"/>
                <c:pt idx="0">
                  <c:v>emp rule labels</c:v>
                </c:pt>
              </c:strCache>
            </c:strRef>
          </c:tx>
          <c:spPr>
            <a:ln>
              <a:noFill/>
            </a:ln>
          </c:spPr>
          <c:marker>
            <c:symbol val="none"/>
          </c:marker>
          <c:dLbls>
            <c:dLbl>
              <c:idx val="0"/>
              <c:tx>
                <c:rich>
                  <a:bodyPr/>
                  <a:lstStyle/>
                  <a:p>
                    <a:fld id="{BDFE1DB4-7300-C345-8847-DD4E01C4EA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3BE-4B4C-B8B5-6A7959CAE42F}"/>
                </c:ext>
              </c:extLst>
            </c:dLbl>
            <c:dLbl>
              <c:idx val="1"/>
              <c:tx>
                <c:rich>
                  <a:bodyPr/>
                  <a:lstStyle/>
                  <a:p>
                    <a:fld id="{575B9205-6066-AF47-9444-C45366B059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3BE-4B4C-B8B5-6A7959CAE42F}"/>
                </c:ext>
              </c:extLst>
            </c:dLbl>
            <c:dLbl>
              <c:idx val="2"/>
              <c:tx>
                <c:rich>
                  <a:bodyPr/>
                  <a:lstStyle/>
                  <a:p>
                    <a:fld id="{12E675B9-F38B-B34C-9F94-3A81F51BE1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3BE-4B4C-B8B5-6A7959CAE42F}"/>
                </c:ext>
              </c:extLst>
            </c:dLbl>
            <c:dLbl>
              <c:idx val="3"/>
              <c:tx>
                <c:rich>
                  <a:bodyPr/>
                  <a:lstStyle/>
                  <a:p>
                    <a:fld id="{9A8BFA00-0ECB-5A4A-8AF3-CBDBA91518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3BE-4B4C-B8B5-6A7959CAE42F}"/>
                </c:ext>
              </c:extLst>
            </c:dLbl>
            <c:dLbl>
              <c:idx val="4"/>
              <c:tx>
                <c:rich>
                  <a:bodyPr/>
                  <a:lstStyle/>
                  <a:p>
                    <a:fld id="{8DDE5571-8ACC-8E40-8322-AB91AA43F0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BE-4B4C-B8B5-6A7959CAE42F}"/>
                </c:ext>
              </c:extLst>
            </c:dLbl>
            <c:dLbl>
              <c:idx val="5"/>
              <c:tx>
                <c:rich>
                  <a:bodyPr/>
                  <a:lstStyle/>
                  <a:p>
                    <a:fld id="{1542328B-A837-8E4D-8B98-9E4BCC9D64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BE-4B4C-B8B5-6A7959CAE42F}"/>
                </c:ext>
              </c:extLst>
            </c:dLbl>
            <c:dLbl>
              <c:idx val="6"/>
              <c:tx>
                <c:rich>
                  <a:bodyPr/>
                  <a:lstStyle/>
                  <a:p>
                    <a:fld id="{6C41FA15-3847-D242-BD12-87ED8C0FD0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3BE-4B4C-B8B5-6A7959CAE42F}"/>
                </c:ext>
              </c:extLst>
            </c:dLbl>
            <c:dLbl>
              <c:idx val="7"/>
              <c:tx>
                <c:rich>
                  <a:bodyPr/>
                  <a:lstStyle/>
                  <a:p>
                    <a:fld id="{306AAD68-B5CA-6049-8415-F6BAB1247A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3BE-4B4C-B8B5-6A7959CAE42F}"/>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'#_Batteries'!$F$127:$F$134</c:f>
              <c:numCache>
                <c:formatCode>General</c:formatCode>
                <c:ptCount val="8"/>
                <c:pt idx="0">
                  <c:v>-3.5</c:v>
                </c:pt>
                <c:pt idx="1">
                  <c:v>-2.5</c:v>
                </c:pt>
                <c:pt idx="2">
                  <c:v>-1.5</c:v>
                </c:pt>
                <c:pt idx="3">
                  <c:v>-0.5</c:v>
                </c:pt>
                <c:pt idx="4">
                  <c:v>0.5</c:v>
                </c:pt>
                <c:pt idx="5">
                  <c:v>1.5</c:v>
                </c:pt>
                <c:pt idx="6">
                  <c:v>2.5</c:v>
                </c:pt>
                <c:pt idx="7">
                  <c:v>3.5</c:v>
                </c:pt>
              </c:numCache>
            </c:numRef>
          </c:xVal>
          <c:yVal>
            <c:numRef>
              <c:f>'#_Batteries'!$G$127:$G$134</c:f>
              <c:numCache>
                <c:formatCode>General</c:formatCode>
                <c:ptCount val="8"/>
                <c:pt idx="0">
                  <c:v>-0.02</c:v>
                </c:pt>
                <c:pt idx="1">
                  <c:v>-0.02</c:v>
                </c:pt>
                <c:pt idx="2">
                  <c:v>-0.02</c:v>
                </c:pt>
                <c:pt idx="3">
                  <c:v>-0.02</c:v>
                </c:pt>
                <c:pt idx="4">
                  <c:v>-0.02</c:v>
                </c:pt>
                <c:pt idx="5">
                  <c:v>-0.02</c:v>
                </c:pt>
                <c:pt idx="6">
                  <c:v>-0.02</c:v>
                </c:pt>
                <c:pt idx="7">
                  <c:v>-0.02</c:v>
                </c:pt>
              </c:numCache>
            </c:numRef>
          </c:yVal>
          <c:smooth val="0"/>
          <c:extLst>
            <c:ext xmlns:c15="http://schemas.microsoft.com/office/drawing/2012/chart" uri="{02D57815-91ED-43cb-92C2-25804820EDAC}">
              <c15:datalabelsRange>
                <c15:f>'#_Batteries'!$H$127:$H$134</c15:f>
                <c15:dlblRangeCache>
                  <c:ptCount val="8"/>
                  <c:pt idx="0">
                    <c:v>0.5%</c:v>
                  </c:pt>
                  <c:pt idx="1">
                    <c:v>2.0%</c:v>
                  </c:pt>
                  <c:pt idx="2">
                    <c:v>13.5%</c:v>
                  </c:pt>
                  <c:pt idx="3">
                    <c:v>34.0%</c:v>
                  </c:pt>
                  <c:pt idx="4">
                    <c:v>34.0%</c:v>
                  </c:pt>
                  <c:pt idx="5">
                    <c:v>13.5%</c:v>
                  </c:pt>
                  <c:pt idx="6">
                    <c:v>2.0%</c:v>
                  </c:pt>
                  <c:pt idx="7">
                    <c:v>0.5%</c:v>
                  </c:pt>
                </c15:dlblRangeCache>
              </c15:datalabelsRange>
            </c:ext>
            <c:ext xmlns:c16="http://schemas.microsoft.com/office/drawing/2014/chart" uri="{C3380CC4-5D6E-409C-BE32-E72D297353CC}">
              <c16:uniqueId val="{00000019-D3BE-4B4C-B8B5-6A7959CAE42F}"/>
            </c:ext>
          </c:extLst>
        </c:ser>
        <c:ser>
          <c:idx val="8"/>
          <c:order val="9"/>
          <c:tx>
            <c:strRef>
              <c:f>'#_Batteries'!$F$137</c:f>
              <c:strCache>
                <c:ptCount val="1"/>
                <c:pt idx="0">
                  <c:v>cumm prob</c:v>
                </c:pt>
              </c:strCache>
            </c:strRef>
          </c:tx>
          <c:spPr>
            <a:ln w="19050" cap="rnd">
              <a:noFill/>
              <a:round/>
            </a:ln>
            <a:effectLst/>
          </c:spPr>
          <c:marker>
            <c:symbol val="none"/>
          </c:marker>
          <c:dLbls>
            <c:dLbl>
              <c:idx val="0"/>
              <c:tx>
                <c:rich>
                  <a:bodyPr/>
                  <a:lstStyle/>
                  <a:p>
                    <a:fld id="{014FB872-881D-9446-95D5-0D3D6AF976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3BE-4B4C-B8B5-6A7959CAE42F}"/>
                </c:ext>
              </c:extLst>
            </c:dLbl>
            <c:dLbl>
              <c:idx val="1"/>
              <c:tx>
                <c:rich>
                  <a:bodyPr/>
                  <a:lstStyle/>
                  <a:p>
                    <a:fld id="{3C45CD5D-388A-E847-AB81-B6FE80729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3BE-4B4C-B8B5-6A7959CAE42F}"/>
                </c:ext>
              </c:extLst>
            </c:dLbl>
            <c:dLbl>
              <c:idx val="2"/>
              <c:tx>
                <c:rich>
                  <a:bodyPr/>
                  <a:lstStyle/>
                  <a:p>
                    <a:fld id="{A339D68A-EBC2-774A-915C-3EE418F751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3BE-4B4C-B8B5-6A7959CAE42F}"/>
                </c:ext>
              </c:extLst>
            </c:dLbl>
            <c:dLbl>
              <c:idx val="3"/>
              <c:tx>
                <c:rich>
                  <a:bodyPr/>
                  <a:lstStyle/>
                  <a:p>
                    <a:fld id="{BEA54029-A4A5-574E-A4B6-27A19779D1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3BE-4B4C-B8B5-6A7959CAE42F}"/>
                </c:ext>
              </c:extLst>
            </c:dLbl>
            <c:dLbl>
              <c:idx val="4"/>
              <c:tx>
                <c:rich>
                  <a:bodyPr/>
                  <a:lstStyle/>
                  <a:p>
                    <a:fld id="{678EF744-E897-6F49-9D5B-E89A96D053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3BE-4B4C-B8B5-6A7959CAE42F}"/>
                </c:ext>
              </c:extLst>
            </c:dLbl>
            <c:dLbl>
              <c:idx val="5"/>
              <c:tx>
                <c:rich>
                  <a:bodyPr/>
                  <a:lstStyle/>
                  <a:p>
                    <a:fld id="{5511421B-A048-2242-9B3E-F925E80988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3BE-4B4C-B8B5-6A7959CAE42F}"/>
                </c:ext>
              </c:extLst>
            </c:dLbl>
            <c:dLbl>
              <c:idx val="6"/>
              <c:tx>
                <c:rich>
                  <a:bodyPr/>
                  <a:lstStyle/>
                  <a:p>
                    <a:fld id="{FF8CBD85-0389-4F49-8B10-4853CC23C5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3BE-4B4C-B8B5-6A7959CAE42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'#_Batteries'!$F$138:$F$144</c:f>
              <c:numCache>
                <c:formatCode>General</c:formatCode>
                <c:ptCount val="7"/>
                <c:pt idx="0">
                  <c:v>-3</c:v>
                </c:pt>
                <c:pt idx="1">
                  <c:v>-2</c:v>
                </c:pt>
                <c:pt idx="2">
                  <c:v>-1</c:v>
                </c:pt>
                <c:pt idx="3">
                  <c:v>0</c:v>
                </c:pt>
                <c:pt idx="4">
                  <c:v>1</c:v>
                </c:pt>
                <c:pt idx="5">
                  <c:v>2</c:v>
                </c:pt>
                <c:pt idx="6">
                  <c:v>3</c:v>
                </c:pt>
              </c:numCache>
            </c:numRef>
          </c:xVal>
          <c:yVal>
            <c:numRef>
              <c:f>'#_Batteries'!$G$138:$G$144</c:f>
              <c:numCache>
                <c:formatCode>General</c:formatCode>
                <c:ptCount val="7"/>
                <c:pt idx="0">
                  <c:v>-0.05</c:v>
                </c:pt>
                <c:pt idx="1">
                  <c:v>-0.05</c:v>
                </c:pt>
                <c:pt idx="2">
                  <c:v>-0.05</c:v>
                </c:pt>
                <c:pt idx="3">
                  <c:v>-0.05</c:v>
                </c:pt>
                <c:pt idx="4">
                  <c:v>-0.05</c:v>
                </c:pt>
                <c:pt idx="5">
                  <c:v>-0.05</c:v>
                </c:pt>
                <c:pt idx="6">
                  <c:v>-0.05</c:v>
                </c:pt>
              </c:numCache>
            </c:numRef>
          </c:yVal>
          <c:smooth val="0"/>
          <c:extLst>
            <c:ext xmlns:c15="http://schemas.microsoft.com/office/drawing/2012/chart" uri="{02D57815-91ED-43cb-92C2-25804820EDAC}">
              <c15:datalabelsRange>
                <c15:f>'#_Batteries'!$I$138:$I$144</c15:f>
                <c15:dlblRangeCache>
                  <c:ptCount val="7"/>
                </c15:dlblRangeCache>
              </c15:datalabelsRange>
            </c:ext>
            <c:ext xmlns:c16="http://schemas.microsoft.com/office/drawing/2014/chart" uri="{C3380CC4-5D6E-409C-BE32-E72D297353CC}">
              <c16:uniqueId val="{00000021-D3BE-4B4C-B8B5-6A7959CAE42F}"/>
            </c:ext>
          </c:extLst>
        </c:ser>
        <c:ser>
          <c:idx val="11"/>
          <c:order val="10"/>
          <c:tx>
            <c:strRef>
              <c:f>'#_Batteries'!$D$157</c:f>
              <c:strCache>
                <c:ptCount val="1"/>
                <c:pt idx="0">
                  <c:v>X1 stdev axis</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24411E2C-0632-BA44-A6DA-9BC23EB5EC0C}"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D3BE-4B4C-B8B5-6A7959CAE42F}"/>
                </c:ext>
              </c:extLst>
            </c:dLbl>
            <c:dLbl>
              <c:idx val="1"/>
              <c:tx>
                <c:rich>
                  <a:bodyPr/>
                  <a:lstStyle/>
                  <a:p>
                    <a:fld id="{03EA4297-F787-604C-B4B2-B92E3BD2BD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D3BE-4B4C-B8B5-6A7959CAE42F}"/>
                </c:ext>
              </c:extLst>
            </c:dLbl>
            <c:dLbl>
              <c:idx val="2"/>
              <c:tx>
                <c:rich>
                  <a:bodyPr/>
                  <a:lstStyle/>
                  <a:p>
                    <a:fld id="{F3F49182-6B7B-4F40-AF59-7206BA465A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3BE-4B4C-B8B5-6A7959CAE42F}"/>
                </c:ext>
              </c:extLst>
            </c:dLbl>
            <c:dLbl>
              <c:idx val="3"/>
              <c:tx>
                <c:rich>
                  <a:bodyPr/>
                  <a:lstStyle/>
                  <a:p>
                    <a:fld id="{71C90C62-F787-094D-8DE0-88437398BAA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3BE-4B4C-B8B5-6A7959CAE42F}"/>
                </c:ext>
              </c:extLst>
            </c:dLbl>
            <c:dLbl>
              <c:idx val="4"/>
              <c:delete val="1"/>
              <c:extLst>
                <c:ext xmlns:c15="http://schemas.microsoft.com/office/drawing/2012/chart" uri="{CE6537A1-D6FC-4f65-9D91-7224C49458BB}"/>
                <c:ext xmlns:c16="http://schemas.microsoft.com/office/drawing/2014/chart" uri="{C3380CC4-5D6E-409C-BE32-E72D297353CC}">
                  <c16:uniqueId val="{00000026-D3BE-4B4C-B8B5-6A7959CAE42F}"/>
                </c:ext>
              </c:extLst>
            </c:dLbl>
            <c:dLbl>
              <c:idx val="5"/>
              <c:tx>
                <c:rich>
                  <a:bodyPr/>
                  <a:lstStyle/>
                  <a:p>
                    <a:fld id="{DF728529-695A-5246-991B-EC948DC8B4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3BE-4B4C-B8B5-6A7959CAE42F}"/>
                </c:ext>
              </c:extLst>
            </c:dLbl>
            <c:dLbl>
              <c:idx val="6"/>
              <c:tx>
                <c:rich>
                  <a:bodyPr/>
                  <a:lstStyle/>
                  <a:p>
                    <a:fld id="{626E000B-CAA2-104E-8CDD-0EC8C5634D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D3BE-4B4C-B8B5-6A7959CAE42F}"/>
                </c:ext>
              </c:extLst>
            </c:dLbl>
            <c:dLbl>
              <c:idx val="7"/>
              <c:tx>
                <c:rich>
                  <a:bodyPr/>
                  <a:lstStyle/>
                  <a:p>
                    <a:fld id="{85248B35-B44D-E949-9B84-FCEEE1A877D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D3BE-4B4C-B8B5-6A7959CAE42F}"/>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'#_Batteries'!$F$159:$F$166</c:f>
              <c:numCache>
                <c:formatCode>General</c:formatCode>
                <c:ptCount val="8"/>
                <c:pt idx="0">
                  <c:v>-4</c:v>
                </c:pt>
                <c:pt idx="1">
                  <c:v>-3</c:v>
                </c:pt>
                <c:pt idx="2">
                  <c:v>-2</c:v>
                </c:pt>
                <c:pt idx="3">
                  <c:v>-1</c:v>
                </c:pt>
                <c:pt idx="4">
                  <c:v>0</c:v>
                </c:pt>
                <c:pt idx="5">
                  <c:v>1</c:v>
                </c:pt>
                <c:pt idx="6">
                  <c:v>2</c:v>
                </c:pt>
                <c:pt idx="7">
                  <c:v>3</c:v>
                </c:pt>
              </c:numCache>
            </c:numRef>
          </c:xVal>
          <c:yVal>
            <c:numRef>
              <c:f>'#_Batteries'!$G$159:$G$166</c:f>
              <c:numCache>
                <c:formatCode>General</c:formatCode>
                <c:ptCount val="8"/>
                <c:pt idx="0">
                  <c:v>-0.09</c:v>
                </c:pt>
                <c:pt idx="1">
                  <c:v>-0.09</c:v>
                </c:pt>
                <c:pt idx="2">
                  <c:v>-0.09</c:v>
                </c:pt>
                <c:pt idx="3">
                  <c:v>-0.09</c:v>
                </c:pt>
                <c:pt idx="4">
                  <c:v>-0.09</c:v>
                </c:pt>
                <c:pt idx="5">
                  <c:v>-0.09</c:v>
                </c:pt>
                <c:pt idx="6">
                  <c:v>-0.09</c:v>
                </c:pt>
                <c:pt idx="7">
                  <c:v>-0.09</c:v>
                </c:pt>
              </c:numCache>
            </c:numRef>
          </c:yVal>
          <c:smooth val="0"/>
          <c:extLst>
            <c:ext xmlns:c15="http://schemas.microsoft.com/office/drawing/2012/chart" uri="{02D57815-91ED-43cb-92C2-25804820EDAC}">
              <c15:datalabelsRange>
                <c15:f>'#_Batteries'!$J$159:$J$166</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2A-D3BE-4B4C-B8B5-6A7959CAE42F}"/>
            </c:ext>
          </c:extLst>
        </c:ser>
        <c:ser>
          <c:idx val="4"/>
          <c:order val="11"/>
          <c:tx>
            <c:strRef>
              <c:f>'#_Batteries'!$F$147</c:f>
              <c:strCache>
                <c:ptCount val="1"/>
                <c:pt idx="0">
                  <c:v>X1 raw  axis</c:v>
                </c:pt>
              </c:strCache>
            </c:strRef>
          </c:tx>
          <c:spPr>
            <a:ln>
              <a:noFill/>
            </a:ln>
          </c:spPr>
          <c:marker>
            <c:symbol val="none"/>
          </c:marker>
          <c:dPt>
            <c:idx val="1"/>
            <c:bubble3D val="0"/>
            <c:extLst>
              <c:ext xmlns:c16="http://schemas.microsoft.com/office/drawing/2014/chart" uri="{C3380CC4-5D6E-409C-BE32-E72D297353CC}">
                <c16:uniqueId val="{0000002B-D3BE-4B4C-B8B5-6A7959CAE42F}"/>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EAFAA940-690F-0349-A99D-6E26AEA31CE0}"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D3BE-4B4C-B8B5-6A7959CAE42F}"/>
                </c:ext>
              </c:extLst>
            </c:dLbl>
            <c:dLbl>
              <c:idx val="1"/>
              <c:tx>
                <c:rich>
                  <a:bodyPr/>
                  <a:lstStyle/>
                  <a:p>
                    <a:fld id="{0830C30E-51AD-8D4E-9489-574B3F0651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D3BE-4B4C-B8B5-6A7959CAE42F}"/>
                </c:ext>
              </c:extLst>
            </c:dLbl>
            <c:dLbl>
              <c:idx val="2"/>
              <c:tx>
                <c:rich>
                  <a:bodyPr/>
                  <a:lstStyle/>
                  <a:p>
                    <a:fld id="{44585370-42CC-AF4C-9EA8-1EA537752D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D3BE-4B4C-B8B5-6A7959CAE42F}"/>
                </c:ext>
              </c:extLst>
            </c:dLbl>
            <c:dLbl>
              <c:idx val="3"/>
              <c:tx>
                <c:rich>
                  <a:bodyPr/>
                  <a:lstStyle/>
                  <a:p>
                    <a:fld id="{7FDAA6D3-8F61-D94D-BC2C-803EF64628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D3BE-4B4C-B8B5-6A7959CAE42F}"/>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5500AFC7-B69B-024F-ADBD-A7F338E22503}"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D3BE-4B4C-B8B5-6A7959CAE42F}"/>
                </c:ext>
              </c:extLst>
            </c:dLbl>
            <c:dLbl>
              <c:idx val="5"/>
              <c:tx>
                <c:rich>
                  <a:bodyPr/>
                  <a:lstStyle/>
                  <a:p>
                    <a:fld id="{8CCFCA15-1B87-F24C-A2B8-C8702A6C19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D3BE-4B4C-B8B5-6A7959CAE42F}"/>
                </c:ext>
              </c:extLst>
            </c:dLbl>
            <c:dLbl>
              <c:idx val="6"/>
              <c:tx>
                <c:rich>
                  <a:bodyPr/>
                  <a:lstStyle/>
                  <a:p>
                    <a:fld id="{9732A010-996B-C842-915F-5F6635A3C0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D3BE-4B4C-B8B5-6A7959CAE42F}"/>
                </c:ext>
              </c:extLst>
            </c:dLbl>
            <c:dLbl>
              <c:idx val="7"/>
              <c:tx>
                <c:rich>
                  <a:bodyPr/>
                  <a:lstStyle/>
                  <a:p>
                    <a:fld id="{D67D6B60-7217-B44E-8901-72A5BD9B2F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D3BE-4B4C-B8B5-6A7959CAE42F}"/>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'#_Batteries'!$F$148:$F$155</c:f>
              <c:numCache>
                <c:formatCode>General</c:formatCode>
                <c:ptCount val="8"/>
                <c:pt idx="0">
                  <c:v>-4</c:v>
                </c:pt>
                <c:pt idx="1">
                  <c:v>-3</c:v>
                </c:pt>
                <c:pt idx="2">
                  <c:v>-2</c:v>
                </c:pt>
                <c:pt idx="3">
                  <c:v>-1</c:v>
                </c:pt>
                <c:pt idx="4">
                  <c:v>0</c:v>
                </c:pt>
                <c:pt idx="5">
                  <c:v>1</c:v>
                </c:pt>
                <c:pt idx="6">
                  <c:v>2</c:v>
                </c:pt>
                <c:pt idx="7">
                  <c:v>3</c:v>
                </c:pt>
              </c:numCache>
            </c:numRef>
          </c:xVal>
          <c:yVal>
            <c:numRef>
              <c:f>'#_Batteries'!$G$148:$G$155</c:f>
              <c:numCache>
                <c:formatCode>General</c:formatCode>
                <c:ptCount val="8"/>
                <c:pt idx="0">
                  <c:v>-0.12</c:v>
                </c:pt>
                <c:pt idx="1">
                  <c:v>-0.12</c:v>
                </c:pt>
                <c:pt idx="2">
                  <c:v>-0.12</c:v>
                </c:pt>
                <c:pt idx="3">
                  <c:v>-0.12</c:v>
                </c:pt>
                <c:pt idx="4">
                  <c:v>-0.12</c:v>
                </c:pt>
                <c:pt idx="5">
                  <c:v>-0.12</c:v>
                </c:pt>
                <c:pt idx="6">
                  <c:v>-0.12</c:v>
                </c:pt>
                <c:pt idx="7">
                  <c:v>-0.12</c:v>
                </c:pt>
              </c:numCache>
            </c:numRef>
          </c:yVal>
          <c:smooth val="0"/>
          <c:extLst>
            <c:ext xmlns:c15="http://schemas.microsoft.com/office/drawing/2012/chart" uri="{02D57815-91ED-43cb-92C2-25804820EDAC}">
              <c15:datalabelsRange>
                <c15:f>'#_Batteries'!$H$148:$H$155</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3-D3BE-4B4C-B8B5-6A7959CAE42F}"/>
            </c:ext>
          </c:extLst>
        </c:ser>
        <c:ser>
          <c:idx val="12"/>
          <c:order val="12"/>
          <c:tx>
            <c:strRef>
              <c:f>'#_Batteries'!$D$178</c:f>
              <c:strCache>
                <c:ptCount val="1"/>
                <c:pt idx="0">
                  <c:v>X3 stdev axis</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showDataLabelsRange val="1"/>
                </c:ext>
                <c:ext xmlns:c16="http://schemas.microsoft.com/office/drawing/2014/chart" uri="{C3380CC4-5D6E-409C-BE32-E72D297353CC}">
                  <c16:uniqueId val="{00000034-D3BE-4B4C-B8B5-6A7959CAE42F}"/>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3BE-4B4C-B8B5-6A7959CAE42F}"/>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3BE-4B4C-B8B5-6A7959CAE42F}"/>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3BE-4B4C-B8B5-6A7959CAE42F}"/>
                </c:ext>
              </c:extLst>
            </c:dLbl>
            <c:dLbl>
              <c:idx val="4"/>
              <c:delete val="1"/>
              <c:extLst>
                <c:ext xmlns:c15="http://schemas.microsoft.com/office/drawing/2012/chart" uri="{CE6537A1-D6FC-4f65-9D91-7224C49458BB}"/>
                <c:ext xmlns:c16="http://schemas.microsoft.com/office/drawing/2014/chart" uri="{C3380CC4-5D6E-409C-BE32-E72D297353CC}">
                  <c16:uniqueId val="{00000038-D3BE-4B4C-B8B5-6A7959CAE42F}"/>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3BE-4B4C-B8B5-6A7959CAE42F}"/>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3BE-4B4C-B8B5-6A7959CAE42F}"/>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3BE-4B4C-B8B5-6A7959CAE42F}"/>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'#_Batteries'!$F$180:$F$187</c:f>
              <c:numCache>
                <c:formatCode>General</c:formatCode>
                <c:ptCount val="8"/>
                <c:pt idx="0">
                  <c:v>-4</c:v>
                </c:pt>
                <c:pt idx="1">
                  <c:v>-3</c:v>
                </c:pt>
                <c:pt idx="2">
                  <c:v>-2</c:v>
                </c:pt>
                <c:pt idx="3">
                  <c:v>-1</c:v>
                </c:pt>
                <c:pt idx="4">
                  <c:v>0</c:v>
                </c:pt>
                <c:pt idx="5">
                  <c:v>1</c:v>
                </c:pt>
                <c:pt idx="6">
                  <c:v>2</c:v>
                </c:pt>
                <c:pt idx="7">
                  <c:v>3</c:v>
                </c:pt>
              </c:numCache>
            </c:numRef>
          </c:xVal>
          <c:yVal>
            <c:numRef>
              <c:f>'#_Batteries'!$G$180:$G$187</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'#_Batteries'!$J$180:$J$187</c15:f>
                <c15:dlblRangeCache>
                  <c:ptCount val="8"/>
                  <c:pt idx="0">
                    <c:v>  </c:v>
                  </c:pt>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3C-D3BE-4B4C-B8B5-6A7959CAE42F}"/>
            </c:ext>
          </c:extLst>
        </c:ser>
        <c:ser>
          <c:idx val="5"/>
          <c:order val="13"/>
          <c:tx>
            <c:strRef>
              <c:f>'#_Batteries'!$F$168</c:f>
              <c:strCache>
                <c:ptCount val="1"/>
                <c:pt idx="0">
                  <c:v>X3 raw  axis</c:v>
                </c:pt>
              </c:strCache>
            </c:strRef>
          </c:tx>
          <c:spPr>
            <a:ln>
              <a:noFill/>
            </a:ln>
          </c:spPr>
          <c:marker>
            <c:symbol val="none"/>
          </c:marker>
          <c:dPt>
            <c:idx val="1"/>
            <c:bubble3D val="0"/>
            <c:extLst>
              <c:ext xmlns:c16="http://schemas.microsoft.com/office/drawing/2014/chart" uri="{C3380CC4-5D6E-409C-BE32-E72D297353CC}">
                <c16:uniqueId val="{0000003D-D3BE-4B4C-B8B5-6A7959CAE42F}"/>
              </c:ext>
            </c:extLst>
          </c:dPt>
          <c:dPt>
            <c:idx val="3"/>
            <c:bubble3D val="0"/>
            <c:extLst>
              <c:ext xmlns:c16="http://schemas.microsoft.com/office/drawing/2014/chart" uri="{C3380CC4-5D6E-409C-BE32-E72D297353CC}">
                <c16:uniqueId val="{0000003E-D3BE-4B4C-B8B5-6A7959CAE42F}"/>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showDataLabelsRange val="1"/>
                </c:ext>
                <c:ext xmlns:c16="http://schemas.microsoft.com/office/drawing/2014/chart" uri="{C3380CC4-5D6E-409C-BE32-E72D297353CC}">
                  <c16:uniqueId val="{0000003F-D3BE-4B4C-B8B5-6A7959CAE42F}"/>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3BE-4B4C-B8B5-6A7959CAE42F}"/>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3BE-4B4C-B8B5-6A7959CAE42F}"/>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3BE-4B4C-B8B5-6A7959CAE42F}"/>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xForSave val="1"/>
                  <c15:showDataLabelsRange val="1"/>
                </c:ext>
                <c:ext xmlns:c16="http://schemas.microsoft.com/office/drawing/2014/chart" uri="{C3380CC4-5D6E-409C-BE32-E72D297353CC}">
                  <c16:uniqueId val="{00000041-D3BE-4B4C-B8B5-6A7959CAE42F}"/>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3BE-4B4C-B8B5-6A7959CAE42F}"/>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3BE-4B4C-B8B5-6A7959CAE42F}"/>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3BE-4B4C-B8B5-6A7959CAE42F}"/>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'#_Batteries'!$F$169:$F$176</c:f>
              <c:numCache>
                <c:formatCode>General</c:formatCode>
                <c:ptCount val="8"/>
                <c:pt idx="0">
                  <c:v>-4</c:v>
                </c:pt>
                <c:pt idx="1">
                  <c:v>-3</c:v>
                </c:pt>
                <c:pt idx="2">
                  <c:v>-2</c:v>
                </c:pt>
                <c:pt idx="3">
                  <c:v>-1</c:v>
                </c:pt>
                <c:pt idx="4">
                  <c:v>0</c:v>
                </c:pt>
                <c:pt idx="5">
                  <c:v>1</c:v>
                </c:pt>
                <c:pt idx="6">
                  <c:v>2</c:v>
                </c:pt>
                <c:pt idx="7">
                  <c:v>3</c:v>
                </c:pt>
              </c:numCache>
            </c:numRef>
          </c:xVal>
          <c:yVal>
            <c:numRef>
              <c:f>'#_Batteries'!$G$169:$G$176</c:f>
              <c:numCache>
                <c:formatCode>General</c:formatCode>
                <c:ptCount val="8"/>
                <c:pt idx="0">
                  <c:v>#N/A</c:v>
                </c:pt>
                <c:pt idx="1">
                  <c:v>#N/A</c:v>
                </c:pt>
                <c:pt idx="2">
                  <c:v>#N/A</c:v>
                </c:pt>
                <c:pt idx="3">
                  <c:v>#N/A</c:v>
                </c:pt>
                <c:pt idx="4">
                  <c:v>#N/A</c:v>
                </c:pt>
                <c:pt idx="5">
                  <c:v>#N/A</c:v>
                </c:pt>
                <c:pt idx="6">
                  <c:v>#N/A</c:v>
                </c:pt>
                <c:pt idx="7">
                  <c:v>#N/A</c:v>
                </c:pt>
              </c:numCache>
            </c:numRef>
          </c:yVal>
          <c:smooth val="0"/>
          <c:extLst>
            <c:ext xmlns:c15="http://schemas.microsoft.com/office/drawing/2012/chart" uri="{02D57815-91ED-43cb-92C2-25804820EDAC}">
              <c15:datalabelsRange>
                <c15:f>'#_Batteries'!$H$169:$H$176</c15:f>
                <c15:dlblRangeCache>
                  <c:ptCount val="8"/>
                  <c:pt idx="1">
                    <c:v>  </c:v>
                  </c:pt>
                  <c:pt idx="2">
                    <c:v>  </c:v>
                  </c:pt>
                  <c:pt idx="3">
                    <c:v>  </c:v>
                  </c:pt>
                  <c:pt idx="4">
                    <c:v>  </c:v>
                  </c:pt>
                  <c:pt idx="5">
                    <c:v>  </c:v>
                  </c:pt>
                  <c:pt idx="6">
                    <c:v>  </c:v>
                  </c:pt>
                  <c:pt idx="7">
                    <c:v>  </c:v>
                  </c:pt>
                </c15:dlblRangeCache>
              </c15:datalabelsRange>
            </c:ext>
            <c:ext xmlns:c16="http://schemas.microsoft.com/office/drawing/2014/chart" uri="{C3380CC4-5D6E-409C-BE32-E72D297353CC}">
              <c16:uniqueId val="{00000045-D3BE-4B4C-B8B5-6A7959CAE42F}"/>
            </c:ext>
          </c:extLst>
        </c:ser>
        <c:ser>
          <c:idx val="6"/>
          <c:order val="14"/>
          <c:tx>
            <c:strRef>
              <c:f>'#_Batteries'!$D$106</c:f>
              <c:strCache>
                <c:ptCount val="1"/>
                <c:pt idx="0">
                  <c:v>X1 Label</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showDataLabelsRange val="1"/>
                </c:ext>
                <c:ext xmlns:c16="http://schemas.microsoft.com/office/drawing/2014/chart" uri="{C3380CC4-5D6E-409C-BE32-E72D297353CC}">
                  <c16:uniqueId val="{00000046-D3BE-4B4C-B8B5-6A7959CAE42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'#_Batteries'!$F$106</c:f>
              <c:numCache>
                <c:formatCode>0.000</c:formatCode>
                <c:ptCount val="1"/>
                <c:pt idx="0">
                  <c:v>0</c:v>
                </c:pt>
              </c:numCache>
            </c:numRef>
          </c:xVal>
          <c:yVal>
            <c:numRef>
              <c:f>'#_Batteries'!$G$106</c:f>
              <c:numCache>
                <c:formatCode>0.000</c:formatCode>
                <c:ptCount val="1"/>
                <c:pt idx="0">
                  <c:v>#N/A</c:v>
                </c:pt>
              </c:numCache>
            </c:numRef>
          </c:yVal>
          <c:smooth val="0"/>
          <c:extLst>
            <c:ext xmlns:c15="http://schemas.microsoft.com/office/drawing/2012/chart" uri="{02D57815-91ED-43cb-92C2-25804820EDAC}">
              <c15:datalabelsRange>
                <c15:f>'#_Batteries'!$M$106</c15:f>
                <c15:dlblRangeCache>
                  <c:ptCount val="1"/>
                  <c:pt idx="0">
                    <c:v> ⟵ ? ⟶
P(  ) = 0.0%</c:v>
                  </c:pt>
                </c15:dlblRangeCache>
              </c15:datalabelsRange>
            </c:ext>
            <c:ext xmlns:c16="http://schemas.microsoft.com/office/drawing/2014/chart" uri="{C3380CC4-5D6E-409C-BE32-E72D297353CC}">
              <c16:uniqueId val="{00000047-D3BE-4B4C-B8B5-6A7959CAE42F}"/>
            </c:ext>
          </c:extLst>
        </c:ser>
        <c:ser>
          <c:idx val="16"/>
          <c:order val="15"/>
          <c:tx>
            <c:strRef>
              <c:f>'#_Batteries'!$D$107</c:f>
              <c:strCache>
                <c:ptCount val="1"/>
                <c:pt idx="0">
                  <c:v>X2 Label</c:v>
                </c:pt>
              </c:strCache>
            </c:strRef>
          </c:tx>
          <c:marker>
            <c:symbol val="none"/>
          </c:marker>
          <c:dLbls>
            <c:dLbl>
              <c:idx val="0"/>
              <c:tx>
                <c:rich>
                  <a:bodyPr wrap="square" lIns="38100" tIns="19050" rIns="38100" bIns="19050" anchor="ctr">
                    <a:noAutofit/>
                  </a:bodyPr>
                  <a:lstStyle/>
                  <a:p>
                    <a:pPr>
                      <a:defRPr sz="1050">
                        <a:solidFill>
                          <a:srgbClr val="FF0000"/>
                        </a:solidFill>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showDataLabelsRange val="1"/>
                </c:ext>
                <c:ext xmlns:c16="http://schemas.microsoft.com/office/drawing/2014/chart" uri="{C3380CC4-5D6E-409C-BE32-E72D297353CC}">
                  <c16:uniqueId val="{00000048-D3BE-4B4C-B8B5-6A7959CAE42F}"/>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'#_Batteries'!$F$107</c:f>
              <c:numCache>
                <c:formatCode>0.000</c:formatCode>
                <c:ptCount val="1"/>
                <c:pt idx="0">
                  <c:v>0</c:v>
                </c:pt>
              </c:numCache>
            </c:numRef>
          </c:xVal>
          <c:yVal>
            <c:numRef>
              <c:f>'#_Batteries'!$G$107</c:f>
              <c:numCache>
                <c:formatCode>0.000</c:formatCode>
                <c:ptCount val="1"/>
                <c:pt idx="0">
                  <c:v>#N/A</c:v>
                </c:pt>
              </c:numCache>
            </c:numRef>
          </c:yVal>
          <c:smooth val="0"/>
          <c:extLst>
            <c:ext xmlns:c15="http://schemas.microsoft.com/office/drawing/2012/chart" uri="{02D57815-91ED-43cb-92C2-25804820EDAC}">
              <c15:datalabelsRange>
                <c15:f>'#_Batteries'!$M$107</c15:f>
                <c15:dlblRangeCache>
                  <c:ptCount val="1"/>
                  <c:pt idx="0">
                    <c:v> ⟵ ? ⟶
P(  ) = 0.0%</c:v>
                  </c:pt>
                </c15:dlblRangeCache>
              </c15:datalabelsRange>
            </c:ext>
            <c:ext xmlns:c16="http://schemas.microsoft.com/office/drawing/2014/chart" uri="{C3380CC4-5D6E-409C-BE32-E72D297353CC}">
              <c16:uniqueId val="{00000049-D3BE-4B4C-B8B5-6A7959CAE42F}"/>
            </c:ext>
          </c:extLst>
        </c:ser>
        <c:ser>
          <c:idx val="7"/>
          <c:order val="16"/>
          <c:tx>
            <c:strRef>
              <c:f>'#_Batteries'!$D$111</c:f>
              <c:strCache>
                <c:ptCount val="1"/>
                <c:pt idx="0">
                  <c:v>X3 Label</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D3BE-4B4C-B8B5-6A7959CAE42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'#_Batteries'!$F$111</c:f>
              <c:numCache>
                <c:formatCode>0.000</c:formatCode>
                <c:ptCount val="1"/>
                <c:pt idx="0">
                  <c:v>0</c:v>
                </c:pt>
              </c:numCache>
            </c:numRef>
          </c:xVal>
          <c:yVal>
            <c:numRef>
              <c:f>'#_Batteries'!$G$111</c:f>
              <c:numCache>
                <c:formatCode>0.000</c:formatCode>
                <c:ptCount val="1"/>
                <c:pt idx="0">
                  <c:v>#N/A</c:v>
                </c:pt>
              </c:numCache>
            </c:numRef>
          </c:yVal>
          <c:smooth val="0"/>
          <c:extLst>
            <c:ext xmlns:c15="http://schemas.microsoft.com/office/drawing/2012/chart" uri="{02D57815-91ED-43cb-92C2-25804820EDAC}">
              <c15:datalabelsRange>
                <c15:f>'#_Batteries'!$M$111</c15:f>
                <c15:dlblRangeCache>
                  <c:ptCount val="1"/>
                  <c:pt idx="0">
                    <c:v>Batteries x̅ ⟵ ? ⟶
P(  )</c:v>
                  </c:pt>
                </c15:dlblRangeCache>
              </c15:datalabelsRange>
            </c:ext>
            <c:ext xmlns:c16="http://schemas.microsoft.com/office/drawing/2014/chart" uri="{C3380CC4-5D6E-409C-BE32-E72D297353CC}">
              <c16:uniqueId val="{0000004B-D3BE-4B4C-B8B5-6A7959CAE42F}"/>
            </c:ext>
          </c:extLst>
        </c:ser>
        <c:ser>
          <c:idx val="18"/>
          <c:order val="17"/>
          <c:tx>
            <c:v>xbars</c:v>
          </c:tx>
          <c:spPr>
            <a:ln>
              <a:noFill/>
            </a:ln>
          </c:spPr>
          <c:marker>
            <c:symbol val="none"/>
          </c:marker>
          <c:dLbls>
            <c:dLbl>
              <c:idx val="0"/>
              <c:tx>
                <c:rich>
                  <a:bodyPr/>
                  <a:lstStyle/>
                  <a:p>
                    <a:fld id="{14C02278-6F90-C04F-8A74-C10B47511B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D3BE-4B4C-B8B5-6A7959CAE42F}"/>
                </c:ext>
              </c:extLst>
            </c:dLbl>
            <c:dLbl>
              <c:idx val="1"/>
              <c:tx>
                <c:rich>
                  <a:bodyPr/>
                  <a:lstStyle/>
                  <a:p>
                    <a:fld id="{6CFD624F-7C6C-E842-B9F5-F2A201CC71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D3BE-4B4C-B8B5-6A7959CAE42F}"/>
                </c:ext>
              </c:extLst>
            </c:dLbl>
            <c:dLbl>
              <c:idx val="2"/>
              <c:tx>
                <c:rich>
                  <a:bodyPr/>
                  <a:lstStyle/>
                  <a:p>
                    <a:fld id="{27BC23C8-12D3-734C-89F2-BCF2BD5FB2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D3BE-4B4C-B8B5-6A7959CAE42F}"/>
                </c:ext>
              </c:extLst>
            </c:dLbl>
            <c:dLbl>
              <c:idx val="3"/>
              <c:tx>
                <c:rich>
                  <a:bodyPr/>
                  <a:lstStyle/>
                  <a:p>
                    <a:fld id="{BAE34D40-73C4-0D4C-82E2-7C5426C16F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D3BE-4B4C-B8B5-6A7959CAE42F}"/>
                </c:ext>
              </c:extLst>
            </c:dLbl>
            <c:dLbl>
              <c:idx val="4"/>
              <c:tx>
                <c:rich>
                  <a:bodyPr/>
                  <a:lstStyle/>
                  <a:p>
                    <a:fld id="{20DC4AF2-CE9C-814C-AE86-E4398F1B2D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D3BE-4B4C-B8B5-6A7959CAE42F}"/>
                </c:ext>
              </c:extLst>
            </c:dLbl>
            <c:dLbl>
              <c:idx val="5"/>
              <c:tx>
                <c:rich>
                  <a:bodyPr/>
                  <a:lstStyle/>
                  <a:p>
                    <a:fld id="{27BCD382-1D16-3D41-A1ED-AF76423ED4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D3BE-4B4C-B8B5-6A7959CAE42F}"/>
                </c:ext>
              </c:extLst>
            </c:dLbl>
            <c:dLbl>
              <c:idx val="6"/>
              <c:tx>
                <c:rich>
                  <a:bodyPr/>
                  <a:lstStyle/>
                  <a:p>
                    <a:fld id="{80D6E126-AE1C-084D-8537-33A3933813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D3BE-4B4C-B8B5-6A7959CAE42F}"/>
                </c:ext>
              </c:extLst>
            </c:dLbl>
            <c:dLbl>
              <c:idx val="7"/>
              <c:tx>
                <c:rich>
                  <a:bodyPr/>
                  <a:lstStyle/>
                  <a:p>
                    <a:fld id="{F3F76863-F751-7749-846A-48D886DA65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D3BE-4B4C-B8B5-6A7959CAE42F}"/>
                </c:ext>
              </c:extLst>
            </c:dLbl>
            <c:dLbl>
              <c:idx val="8"/>
              <c:tx>
                <c:rich>
                  <a:bodyPr/>
                  <a:lstStyle/>
                  <a:p>
                    <a:fld id="{454CC95A-D9F9-804A-B0E0-0BA9F3E0DC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D3BE-4B4C-B8B5-6A7959CAE42F}"/>
                </c:ext>
              </c:extLst>
            </c:dLbl>
            <c:dLbl>
              <c:idx val="9"/>
              <c:tx>
                <c:rich>
                  <a:bodyPr/>
                  <a:lstStyle/>
                  <a:p>
                    <a:fld id="{7170DBF4-4129-F940-A51D-B906634E94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D3BE-4B4C-B8B5-6A7959CAE42F}"/>
                </c:ext>
              </c:extLst>
            </c:dLbl>
            <c:dLbl>
              <c:idx val="10"/>
              <c:tx>
                <c:rich>
                  <a:bodyPr/>
                  <a:lstStyle/>
                  <a:p>
                    <a:fld id="{F7F88FFF-5862-AB48-93F6-A09DF1E144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D3BE-4B4C-B8B5-6A7959CAE42F}"/>
                </c:ext>
              </c:extLst>
            </c:dLbl>
            <c:dLbl>
              <c:idx val="11"/>
              <c:tx>
                <c:rich>
                  <a:bodyPr/>
                  <a:lstStyle/>
                  <a:p>
                    <a:fld id="{42714165-6A04-2C43-AAF5-692273360D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D3BE-4B4C-B8B5-6A7959CAE42F}"/>
                </c:ext>
              </c:extLst>
            </c:dLbl>
            <c:dLbl>
              <c:idx val="12"/>
              <c:tx>
                <c:rich>
                  <a:bodyPr/>
                  <a:lstStyle/>
                  <a:p>
                    <a:fld id="{6A1FEAE5-2B07-C642-9D89-01519B2DF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D3BE-4B4C-B8B5-6A7959CAE42F}"/>
                </c:ext>
              </c:extLst>
            </c:dLbl>
            <c:dLbl>
              <c:idx val="13"/>
              <c:tx>
                <c:rich>
                  <a:bodyPr/>
                  <a:lstStyle/>
                  <a:p>
                    <a:fld id="{421FA584-E7BA-B045-A0DA-6CE22B9CEA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D3BE-4B4C-B8B5-6A7959CAE42F}"/>
                </c:ext>
              </c:extLst>
            </c:dLbl>
            <c:dLbl>
              <c:idx val="14"/>
              <c:tx>
                <c:rich>
                  <a:bodyPr/>
                  <a:lstStyle/>
                  <a:p>
                    <a:fld id="{FB7A80AD-E466-2944-ADEF-D67401A889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D3BE-4B4C-B8B5-6A7959CAE42F}"/>
                </c:ext>
              </c:extLst>
            </c:dLbl>
            <c:dLbl>
              <c:idx val="15"/>
              <c:tx>
                <c:rich>
                  <a:bodyPr/>
                  <a:lstStyle/>
                  <a:p>
                    <a:fld id="{39F35605-1A9D-A04D-834F-5B8B717D6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D3BE-4B4C-B8B5-6A7959CAE42F}"/>
                </c:ext>
              </c:extLst>
            </c:dLbl>
            <c:dLbl>
              <c:idx val="16"/>
              <c:tx>
                <c:rich>
                  <a:bodyPr/>
                  <a:lstStyle/>
                  <a:p>
                    <a:fld id="{A7F004B0-9FDB-FA4A-A717-5C853AB33E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D3BE-4B4C-B8B5-6A7959CAE42F}"/>
                </c:ext>
              </c:extLst>
            </c:dLbl>
            <c:dLbl>
              <c:idx val="17"/>
              <c:tx>
                <c:rich>
                  <a:bodyPr/>
                  <a:lstStyle/>
                  <a:p>
                    <a:fld id="{55C0FD48-A414-D440-8F7C-B83A1F3C1F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D3BE-4B4C-B8B5-6A7959CAE42F}"/>
                </c:ext>
              </c:extLst>
            </c:dLbl>
            <c:dLbl>
              <c:idx val="18"/>
              <c:tx>
                <c:rich>
                  <a:bodyPr/>
                  <a:lstStyle/>
                  <a:p>
                    <a:fld id="{2C0BB6D8-FAF1-0943-AA6F-39A077DEC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D3BE-4B4C-B8B5-6A7959CAE42F}"/>
                </c:ext>
              </c:extLst>
            </c:dLbl>
            <c:dLbl>
              <c:idx val="19"/>
              <c:tx>
                <c:rich>
                  <a:bodyPr/>
                  <a:lstStyle/>
                  <a:p>
                    <a:fld id="{88F72A15-7736-0A4B-9286-A57B2FDDA2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D3BE-4B4C-B8B5-6A7959CAE42F}"/>
                </c:ext>
              </c:extLst>
            </c:dLbl>
            <c:dLbl>
              <c:idx val="20"/>
              <c:tx>
                <c:rich>
                  <a:bodyPr/>
                  <a:lstStyle/>
                  <a:p>
                    <a:fld id="{4177C31E-500D-A143-A69C-CEE0744BD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D3BE-4B4C-B8B5-6A7959CAE42F}"/>
                </c:ext>
              </c:extLst>
            </c:dLbl>
            <c:dLbl>
              <c:idx val="21"/>
              <c:tx>
                <c:rich>
                  <a:bodyPr/>
                  <a:lstStyle/>
                  <a:p>
                    <a:fld id="{D32BF9C1-6E2A-FF48-A5DF-B6FA3E9CDB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D3BE-4B4C-B8B5-6A7959CAE42F}"/>
                </c:ext>
              </c:extLst>
            </c:dLbl>
            <c:dLbl>
              <c:idx val="22"/>
              <c:tx>
                <c:rich>
                  <a:bodyPr/>
                  <a:lstStyle/>
                  <a:p>
                    <a:fld id="{6B125D2C-E42D-404B-8312-F7BF665EC2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D3BE-4B4C-B8B5-6A7959CAE42F}"/>
                </c:ext>
              </c:extLst>
            </c:dLbl>
            <c:dLbl>
              <c:idx val="23"/>
              <c:tx>
                <c:rich>
                  <a:bodyPr/>
                  <a:lstStyle/>
                  <a:p>
                    <a:fld id="{191FC89B-CB80-8C48-85C5-1682D1A5E2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D3BE-4B4C-B8B5-6A7959CAE42F}"/>
                </c:ext>
              </c:extLst>
            </c:dLbl>
            <c:dLbl>
              <c:idx val="24"/>
              <c:tx>
                <c:rich>
                  <a:bodyPr/>
                  <a:lstStyle/>
                  <a:p>
                    <a:fld id="{7A08FE46-EBB8-554E-972C-5CEA9EE77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D3BE-4B4C-B8B5-6A7959CAE42F}"/>
                </c:ext>
              </c:extLst>
            </c:dLbl>
            <c:dLbl>
              <c:idx val="25"/>
              <c:tx>
                <c:rich>
                  <a:bodyPr/>
                  <a:lstStyle/>
                  <a:p>
                    <a:fld id="{606767A0-99DC-EA4A-9FAD-F365D26287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D3BE-4B4C-B8B5-6A7959CAE42F}"/>
                </c:ext>
              </c:extLst>
            </c:dLbl>
            <c:dLbl>
              <c:idx val="26"/>
              <c:tx>
                <c:rich>
                  <a:bodyPr/>
                  <a:lstStyle/>
                  <a:p>
                    <a:fld id="{2E712625-7712-754E-AB23-7FF353F42A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D3BE-4B4C-B8B5-6A7959CAE42F}"/>
                </c:ext>
              </c:extLst>
            </c:dLbl>
            <c:dLbl>
              <c:idx val="27"/>
              <c:tx>
                <c:rich>
                  <a:bodyPr/>
                  <a:lstStyle/>
                  <a:p>
                    <a:fld id="{B4FB9802-D8C2-B942-9154-83486F7DB4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D3BE-4B4C-B8B5-6A7959CAE42F}"/>
                </c:ext>
              </c:extLst>
            </c:dLbl>
            <c:dLbl>
              <c:idx val="28"/>
              <c:tx>
                <c:rich>
                  <a:bodyPr/>
                  <a:lstStyle/>
                  <a:p>
                    <a:fld id="{3E68E394-CE5E-AD43-BA9B-9B6FE467BC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D3BE-4B4C-B8B5-6A7959CAE42F}"/>
                </c:ext>
              </c:extLst>
            </c:dLbl>
            <c:dLbl>
              <c:idx val="29"/>
              <c:tx>
                <c:rich>
                  <a:bodyPr/>
                  <a:lstStyle/>
                  <a:p>
                    <a:fld id="{B58DB1EC-4775-524B-97A2-D12703803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D3BE-4B4C-B8B5-6A7959CAE42F}"/>
                </c:ext>
              </c:extLst>
            </c:dLbl>
            <c:dLbl>
              <c:idx val="30"/>
              <c:tx>
                <c:rich>
                  <a:bodyPr/>
                  <a:lstStyle/>
                  <a:p>
                    <a:fld id="{AADF5541-2292-8C4D-BF86-AE28A1D53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D3BE-4B4C-B8B5-6A7959CAE42F}"/>
                </c:ext>
              </c:extLst>
            </c:dLbl>
            <c:dLbl>
              <c:idx val="31"/>
              <c:tx>
                <c:rich>
                  <a:bodyPr/>
                  <a:lstStyle/>
                  <a:p>
                    <a:fld id="{BB64BFBB-03FC-6B45-826A-44C4981138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D3BE-4B4C-B8B5-6A7959CAE42F}"/>
                </c:ext>
              </c:extLst>
            </c:dLbl>
            <c:dLbl>
              <c:idx val="32"/>
              <c:tx>
                <c:rich>
                  <a:bodyPr/>
                  <a:lstStyle/>
                  <a:p>
                    <a:fld id="{5227B120-E32D-4B45-B71B-28E3BC7F92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D3BE-4B4C-B8B5-6A7959CAE42F}"/>
                </c:ext>
              </c:extLst>
            </c:dLbl>
            <c:dLbl>
              <c:idx val="33"/>
              <c:tx>
                <c:rich>
                  <a:bodyPr/>
                  <a:lstStyle/>
                  <a:p>
                    <a:fld id="{A9473C4A-E320-1446-B154-D01744DF15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D3BE-4B4C-B8B5-6A7959CAE42F}"/>
                </c:ext>
              </c:extLst>
            </c:dLbl>
            <c:dLbl>
              <c:idx val="34"/>
              <c:tx>
                <c:rich>
                  <a:bodyPr/>
                  <a:lstStyle/>
                  <a:p>
                    <a:fld id="{FB59743F-5543-494E-8C16-37B10C2230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D3BE-4B4C-B8B5-6A7959CAE42F}"/>
                </c:ext>
              </c:extLst>
            </c:dLbl>
            <c:dLbl>
              <c:idx val="35"/>
              <c:tx>
                <c:rich>
                  <a:bodyPr/>
                  <a:lstStyle/>
                  <a:p>
                    <a:fld id="{405F9C91-B9E3-EA46-8DC1-7206B19C8A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D3BE-4B4C-B8B5-6A7959CAE42F}"/>
                </c:ext>
              </c:extLst>
            </c:dLbl>
            <c:dLbl>
              <c:idx val="36"/>
              <c:tx>
                <c:rich>
                  <a:bodyPr/>
                  <a:lstStyle/>
                  <a:p>
                    <a:fld id="{44E54E4F-99E0-6540-A59A-119D2FA40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D3BE-4B4C-B8B5-6A7959CAE42F}"/>
                </c:ext>
              </c:extLst>
            </c:dLbl>
            <c:dLbl>
              <c:idx val="37"/>
              <c:tx>
                <c:rich>
                  <a:bodyPr/>
                  <a:lstStyle/>
                  <a:p>
                    <a:fld id="{7E089768-2587-0744-9556-FB433DEAD4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D3BE-4B4C-B8B5-6A7959CAE42F}"/>
                </c:ext>
              </c:extLst>
            </c:dLbl>
            <c:dLbl>
              <c:idx val="38"/>
              <c:tx>
                <c:rich>
                  <a:bodyPr/>
                  <a:lstStyle/>
                  <a:p>
                    <a:fld id="{4881DFBB-AF5F-A943-91DB-D28859941A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D3BE-4B4C-B8B5-6A7959CAE42F}"/>
                </c:ext>
              </c:extLst>
            </c:dLbl>
            <c:dLbl>
              <c:idx val="39"/>
              <c:tx>
                <c:rich>
                  <a:bodyPr/>
                  <a:lstStyle/>
                  <a:p>
                    <a:fld id="{6759DD94-AA81-034C-BFE5-0524B7C673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D3BE-4B4C-B8B5-6A7959CAE42F}"/>
                </c:ext>
              </c:extLst>
            </c:dLbl>
            <c:dLbl>
              <c:idx val="40"/>
              <c:tx>
                <c:rich>
                  <a:bodyPr/>
                  <a:lstStyle/>
                  <a:p>
                    <a:fld id="{BB51EC6D-A5DC-5749-8906-0D1226B022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D3BE-4B4C-B8B5-6A7959CAE42F}"/>
                </c:ext>
              </c:extLst>
            </c:dLbl>
            <c:dLbl>
              <c:idx val="41"/>
              <c:tx>
                <c:rich>
                  <a:bodyPr/>
                  <a:lstStyle/>
                  <a:p>
                    <a:fld id="{9BB9B8E1-856F-5046-A117-045F23A5A7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D3BE-4B4C-B8B5-6A7959CAE42F}"/>
                </c:ext>
              </c:extLst>
            </c:dLbl>
            <c:dLbl>
              <c:idx val="42"/>
              <c:tx>
                <c:rich>
                  <a:bodyPr/>
                  <a:lstStyle/>
                  <a:p>
                    <a:fld id="{45FBDBAA-D0EC-CD41-ABFF-18066B75D7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D3BE-4B4C-B8B5-6A7959CAE42F}"/>
                </c:ext>
              </c:extLst>
            </c:dLbl>
            <c:dLbl>
              <c:idx val="43"/>
              <c:tx>
                <c:rich>
                  <a:bodyPr/>
                  <a:lstStyle/>
                  <a:p>
                    <a:fld id="{D13372FF-3179-6641-941C-479DFD189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D3BE-4B4C-B8B5-6A7959CAE42F}"/>
                </c:ext>
              </c:extLst>
            </c:dLbl>
            <c:dLbl>
              <c:idx val="44"/>
              <c:tx>
                <c:rich>
                  <a:bodyPr/>
                  <a:lstStyle/>
                  <a:p>
                    <a:fld id="{772C8727-BCA6-0040-BCDF-7B5B4C7D7B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D3BE-4B4C-B8B5-6A7959CAE42F}"/>
                </c:ext>
              </c:extLst>
            </c:dLbl>
            <c:dLbl>
              <c:idx val="45"/>
              <c:tx>
                <c:rich>
                  <a:bodyPr/>
                  <a:lstStyle/>
                  <a:p>
                    <a:fld id="{EB5F4E0C-CC04-0446-B1A0-389CEA144C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D3BE-4B4C-B8B5-6A7959CAE42F}"/>
                </c:ext>
              </c:extLst>
            </c:dLbl>
            <c:dLbl>
              <c:idx val="46"/>
              <c:tx>
                <c:rich>
                  <a:bodyPr/>
                  <a:lstStyle/>
                  <a:p>
                    <a:fld id="{30F7A696-D7BA-2743-BBC0-31F241E66C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D3BE-4B4C-B8B5-6A7959CAE42F}"/>
                </c:ext>
              </c:extLst>
            </c:dLbl>
            <c:dLbl>
              <c:idx val="47"/>
              <c:tx>
                <c:rich>
                  <a:bodyPr/>
                  <a:lstStyle/>
                  <a:p>
                    <a:fld id="{4FC23730-5A9E-0840-98F7-D5E8DCF9D3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D3BE-4B4C-B8B5-6A7959CAE42F}"/>
                </c:ext>
              </c:extLst>
            </c:dLbl>
            <c:dLbl>
              <c:idx val="48"/>
              <c:tx>
                <c:rich>
                  <a:bodyPr/>
                  <a:lstStyle/>
                  <a:p>
                    <a:fld id="{1AB7C481-C93B-E743-9D6C-B58E6E8F1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D3BE-4B4C-B8B5-6A7959CAE42F}"/>
                </c:ext>
              </c:extLst>
            </c:dLbl>
            <c:dLbl>
              <c:idx val="49"/>
              <c:tx>
                <c:rich>
                  <a:bodyPr/>
                  <a:lstStyle/>
                  <a:p>
                    <a:fld id="{BDB796B3-9501-A14F-9C27-3285F58A3B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D3BE-4B4C-B8B5-6A7959CAE42F}"/>
                </c:ext>
              </c:extLst>
            </c:dLbl>
            <c:dLbl>
              <c:idx val="50"/>
              <c:tx>
                <c:rich>
                  <a:bodyPr/>
                  <a:lstStyle/>
                  <a:p>
                    <a:fld id="{25FFA4CE-7E12-754F-AB66-084A2C7AEF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D3BE-4B4C-B8B5-6A7959CAE42F}"/>
                </c:ext>
              </c:extLst>
            </c:dLbl>
            <c:dLbl>
              <c:idx val="51"/>
              <c:tx>
                <c:rich>
                  <a:bodyPr/>
                  <a:lstStyle/>
                  <a:p>
                    <a:fld id="{6FC74540-DA34-DA49-ADCA-2C4608A62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D3BE-4B4C-B8B5-6A7959CAE42F}"/>
                </c:ext>
              </c:extLst>
            </c:dLbl>
            <c:dLbl>
              <c:idx val="52"/>
              <c:tx>
                <c:rich>
                  <a:bodyPr/>
                  <a:lstStyle/>
                  <a:p>
                    <a:fld id="{3FEDE095-608D-F34D-8DED-749E1D94E8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D3BE-4B4C-B8B5-6A7959CAE42F}"/>
                </c:ext>
              </c:extLst>
            </c:dLbl>
            <c:dLbl>
              <c:idx val="53"/>
              <c:tx>
                <c:rich>
                  <a:bodyPr/>
                  <a:lstStyle/>
                  <a:p>
                    <a:fld id="{5DEDF49A-B16A-C74B-A885-4E7C671D6B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D3BE-4B4C-B8B5-6A7959CAE42F}"/>
                </c:ext>
              </c:extLst>
            </c:dLbl>
            <c:dLbl>
              <c:idx val="54"/>
              <c:tx>
                <c:rich>
                  <a:bodyPr/>
                  <a:lstStyle/>
                  <a:p>
                    <a:fld id="{90717108-4D03-A74C-A37A-7215940C9D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D3BE-4B4C-B8B5-6A7959CAE42F}"/>
                </c:ext>
              </c:extLst>
            </c:dLbl>
            <c:dLbl>
              <c:idx val="55"/>
              <c:tx>
                <c:rich>
                  <a:bodyPr/>
                  <a:lstStyle/>
                  <a:p>
                    <a:fld id="{2D9CD4BE-095B-9B40-8B86-40C560A124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D3BE-4B4C-B8B5-6A7959CAE42F}"/>
                </c:ext>
              </c:extLst>
            </c:dLbl>
            <c:dLbl>
              <c:idx val="56"/>
              <c:tx>
                <c:rich>
                  <a:bodyPr/>
                  <a:lstStyle/>
                  <a:p>
                    <a:fld id="{92E0A6B0-6A4F-4649-830E-E033606DAD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D3BE-4B4C-B8B5-6A7959CAE42F}"/>
                </c:ext>
              </c:extLst>
            </c:dLbl>
            <c:dLbl>
              <c:idx val="57"/>
              <c:tx>
                <c:rich>
                  <a:bodyPr/>
                  <a:lstStyle/>
                  <a:p>
                    <a:fld id="{D97453B4-4E6C-754F-902B-E70DFE56A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D3BE-4B4C-B8B5-6A7959CAE42F}"/>
                </c:ext>
              </c:extLst>
            </c:dLbl>
            <c:dLbl>
              <c:idx val="58"/>
              <c:tx>
                <c:rich>
                  <a:bodyPr/>
                  <a:lstStyle/>
                  <a:p>
                    <a:fld id="{454B3482-DD27-474C-B681-78F8F83079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D3BE-4B4C-B8B5-6A7959CAE42F}"/>
                </c:ext>
              </c:extLst>
            </c:dLbl>
            <c:dLbl>
              <c:idx val="59"/>
              <c:tx>
                <c:rich>
                  <a:bodyPr/>
                  <a:lstStyle/>
                  <a:p>
                    <a:fld id="{C8150DD4-0027-7C4A-8590-1266E67DB1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D3BE-4B4C-B8B5-6A7959CAE42F}"/>
                </c:ext>
              </c:extLst>
            </c:dLbl>
            <c:dLbl>
              <c:idx val="60"/>
              <c:tx>
                <c:rich>
                  <a:bodyPr/>
                  <a:lstStyle/>
                  <a:p>
                    <a:fld id="{B40173D1-3DED-EB4B-B054-42789B472C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D3BE-4B4C-B8B5-6A7959CAE42F}"/>
                </c:ext>
              </c:extLst>
            </c:dLbl>
            <c:dLbl>
              <c:idx val="61"/>
              <c:tx>
                <c:rich>
                  <a:bodyPr/>
                  <a:lstStyle/>
                  <a:p>
                    <a:fld id="{9F56901C-EE33-4743-9C8C-CD01E76121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D3BE-4B4C-B8B5-6A7959CAE42F}"/>
                </c:ext>
              </c:extLst>
            </c:dLbl>
            <c:dLbl>
              <c:idx val="62"/>
              <c:tx>
                <c:rich>
                  <a:bodyPr/>
                  <a:lstStyle/>
                  <a:p>
                    <a:fld id="{13372AE9-782D-0649-8F08-5C551A91CB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D3BE-4B4C-B8B5-6A7959CAE42F}"/>
                </c:ext>
              </c:extLst>
            </c:dLbl>
            <c:dLbl>
              <c:idx val="63"/>
              <c:tx>
                <c:rich>
                  <a:bodyPr/>
                  <a:lstStyle/>
                  <a:p>
                    <a:fld id="{9CA8670D-A28A-8F4B-A092-6F3A0B8D09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D3BE-4B4C-B8B5-6A7959CAE42F}"/>
                </c:ext>
              </c:extLst>
            </c:dLbl>
            <c:dLbl>
              <c:idx val="64"/>
              <c:tx>
                <c:rich>
                  <a:bodyPr/>
                  <a:lstStyle/>
                  <a:p>
                    <a:fld id="{9FBE92CD-3FA1-F644-9231-E185762A5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D3BE-4B4C-B8B5-6A7959CAE42F}"/>
                </c:ext>
              </c:extLst>
            </c:dLbl>
            <c:dLbl>
              <c:idx val="65"/>
              <c:tx>
                <c:rich>
                  <a:bodyPr/>
                  <a:lstStyle/>
                  <a:p>
                    <a:fld id="{F1A7158E-A2E9-3542-A655-48C444F9E2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D3BE-4B4C-B8B5-6A7959CAE42F}"/>
                </c:ext>
              </c:extLst>
            </c:dLbl>
            <c:dLbl>
              <c:idx val="66"/>
              <c:tx>
                <c:rich>
                  <a:bodyPr/>
                  <a:lstStyle/>
                  <a:p>
                    <a:fld id="{AF634893-F1C9-694E-95B2-CCFBAD1D51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D3BE-4B4C-B8B5-6A7959CAE42F}"/>
                </c:ext>
              </c:extLst>
            </c:dLbl>
            <c:dLbl>
              <c:idx val="67"/>
              <c:tx>
                <c:rich>
                  <a:bodyPr/>
                  <a:lstStyle/>
                  <a:p>
                    <a:fld id="{8F073500-A4E5-AA41-B78B-BA8A280DDC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D3BE-4B4C-B8B5-6A7959CAE42F}"/>
                </c:ext>
              </c:extLst>
            </c:dLbl>
            <c:dLbl>
              <c:idx val="68"/>
              <c:tx>
                <c:rich>
                  <a:bodyPr/>
                  <a:lstStyle/>
                  <a:p>
                    <a:fld id="{D301E51B-3C87-E248-A19B-C2E078895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D3BE-4B4C-B8B5-6A7959CAE42F}"/>
                </c:ext>
              </c:extLst>
            </c:dLbl>
            <c:dLbl>
              <c:idx val="69"/>
              <c:tx>
                <c:rich>
                  <a:bodyPr/>
                  <a:lstStyle/>
                  <a:p>
                    <a:fld id="{AEA3F940-CA1E-4749-805A-3E85BC8324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D3BE-4B4C-B8B5-6A7959CAE42F}"/>
                </c:ext>
              </c:extLst>
            </c:dLbl>
            <c:dLbl>
              <c:idx val="70"/>
              <c:tx>
                <c:rich>
                  <a:bodyPr/>
                  <a:lstStyle/>
                  <a:p>
                    <a:fld id="{BA4DBF00-0653-CC49-BE85-115F62B7CC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D3BE-4B4C-B8B5-6A7959CAE42F}"/>
                </c:ext>
              </c:extLst>
            </c:dLbl>
            <c:dLbl>
              <c:idx val="71"/>
              <c:tx>
                <c:rich>
                  <a:bodyPr/>
                  <a:lstStyle/>
                  <a:p>
                    <a:fld id="{EBA9CD84-C231-BA49-A4C6-FCDB8F3BA9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D3BE-4B4C-B8B5-6A7959CAE42F}"/>
                </c:ext>
              </c:extLst>
            </c:dLbl>
            <c:dLbl>
              <c:idx val="72"/>
              <c:tx>
                <c:rich>
                  <a:bodyPr/>
                  <a:lstStyle/>
                  <a:p>
                    <a:fld id="{4C3158C6-5D88-E04D-9D75-C446EEBBF0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D3BE-4B4C-B8B5-6A7959CAE42F}"/>
                </c:ext>
              </c:extLst>
            </c:dLbl>
            <c:dLbl>
              <c:idx val="73"/>
              <c:tx>
                <c:rich>
                  <a:bodyPr/>
                  <a:lstStyle/>
                  <a:p>
                    <a:fld id="{2E62B199-F830-1043-A330-C784C6BA85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D3BE-4B4C-B8B5-6A7959CAE42F}"/>
                </c:ext>
              </c:extLst>
            </c:dLbl>
            <c:dLbl>
              <c:idx val="74"/>
              <c:tx>
                <c:rich>
                  <a:bodyPr/>
                  <a:lstStyle/>
                  <a:p>
                    <a:fld id="{6C1E3D09-D8D9-554F-8A6B-C932B30A3F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D3BE-4B4C-B8B5-6A7959CAE42F}"/>
                </c:ext>
              </c:extLst>
            </c:dLbl>
            <c:dLbl>
              <c:idx val="75"/>
              <c:tx>
                <c:rich>
                  <a:bodyPr/>
                  <a:lstStyle/>
                  <a:p>
                    <a:fld id="{E1167430-FB53-174C-BB79-E08C5D8DE9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D3BE-4B4C-B8B5-6A7959CAE42F}"/>
                </c:ext>
              </c:extLst>
            </c:dLbl>
            <c:dLbl>
              <c:idx val="76"/>
              <c:tx>
                <c:rich>
                  <a:bodyPr/>
                  <a:lstStyle/>
                  <a:p>
                    <a:fld id="{F52F9D34-6BCA-2344-8609-7BEC5BE631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D3BE-4B4C-B8B5-6A7959CAE42F}"/>
                </c:ext>
              </c:extLst>
            </c:dLbl>
            <c:dLbl>
              <c:idx val="77"/>
              <c:tx>
                <c:rich>
                  <a:bodyPr/>
                  <a:lstStyle/>
                  <a:p>
                    <a:fld id="{A85196F4-39D2-FD43-8A71-A5ABAE6D3D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D3BE-4B4C-B8B5-6A7959CAE42F}"/>
                </c:ext>
              </c:extLst>
            </c:dLbl>
            <c:dLbl>
              <c:idx val="78"/>
              <c:tx>
                <c:rich>
                  <a:bodyPr/>
                  <a:lstStyle/>
                  <a:p>
                    <a:fld id="{F1F1D354-F1ED-F14C-AFCA-946863EB9E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D3BE-4B4C-B8B5-6A7959CAE42F}"/>
                </c:ext>
              </c:extLst>
            </c:dLbl>
            <c:dLbl>
              <c:idx val="79"/>
              <c:tx>
                <c:rich>
                  <a:bodyPr/>
                  <a:lstStyle/>
                  <a:p>
                    <a:fld id="{18527D31-4EB2-AF4E-9B80-A08614F3B1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D3BE-4B4C-B8B5-6A7959CAE42F}"/>
                </c:ext>
              </c:extLst>
            </c:dLbl>
            <c:dLbl>
              <c:idx val="80"/>
              <c:tx>
                <c:rich>
                  <a:bodyPr/>
                  <a:lstStyle/>
                  <a:p>
                    <a:fld id="{B4E6B0E9-8EED-6C4C-8837-D37E4DE0F6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D3BE-4B4C-B8B5-6A7959CAE42F}"/>
                </c:ext>
              </c:extLst>
            </c:dLbl>
            <c:dLbl>
              <c:idx val="81"/>
              <c:tx>
                <c:rich>
                  <a:bodyPr/>
                  <a:lstStyle/>
                  <a:p>
                    <a:fld id="{E10E1E0A-FE39-F741-A380-60CE0AA86A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D3BE-4B4C-B8B5-6A7959CAE42F}"/>
                </c:ext>
              </c:extLst>
            </c:dLbl>
            <c:dLbl>
              <c:idx val="82"/>
              <c:tx>
                <c:rich>
                  <a:bodyPr/>
                  <a:lstStyle/>
                  <a:p>
                    <a:fld id="{48E1A348-51E8-7D48-8206-2AF852B3C3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D3BE-4B4C-B8B5-6A7959CAE42F}"/>
                </c:ext>
              </c:extLst>
            </c:dLbl>
            <c:dLbl>
              <c:idx val="83"/>
              <c:tx>
                <c:rich>
                  <a:bodyPr/>
                  <a:lstStyle/>
                  <a:p>
                    <a:fld id="{7C590989-71E5-F248-ADB3-C67217F529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D3BE-4B4C-B8B5-6A7959CAE42F}"/>
                </c:ext>
              </c:extLst>
            </c:dLbl>
            <c:dLbl>
              <c:idx val="84"/>
              <c:tx>
                <c:rich>
                  <a:bodyPr/>
                  <a:lstStyle/>
                  <a:p>
                    <a:fld id="{505CF666-3B0E-C548-BDB8-B04115B668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D3BE-4B4C-B8B5-6A7959CAE42F}"/>
                </c:ext>
              </c:extLst>
            </c:dLbl>
            <c:dLbl>
              <c:idx val="85"/>
              <c:tx>
                <c:rich>
                  <a:bodyPr/>
                  <a:lstStyle/>
                  <a:p>
                    <a:fld id="{C5950021-6A8D-C741-B69B-7DF534599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D3BE-4B4C-B8B5-6A7959CAE42F}"/>
                </c:ext>
              </c:extLst>
            </c:dLbl>
            <c:dLbl>
              <c:idx val="86"/>
              <c:tx>
                <c:rich>
                  <a:bodyPr/>
                  <a:lstStyle/>
                  <a:p>
                    <a:fld id="{3311503A-72DA-0443-B4F7-D7D52D31F9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D3BE-4B4C-B8B5-6A7959CAE42F}"/>
                </c:ext>
              </c:extLst>
            </c:dLbl>
            <c:dLbl>
              <c:idx val="87"/>
              <c:tx>
                <c:rich>
                  <a:bodyPr/>
                  <a:lstStyle/>
                  <a:p>
                    <a:fld id="{642D63FA-A23A-304B-81B9-CB8E9444D0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D3BE-4B4C-B8B5-6A7959CAE42F}"/>
                </c:ext>
              </c:extLst>
            </c:dLbl>
            <c:dLbl>
              <c:idx val="88"/>
              <c:tx>
                <c:rich>
                  <a:bodyPr/>
                  <a:lstStyle/>
                  <a:p>
                    <a:fld id="{67AE6F82-B754-6449-9E31-326B9F2585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D3BE-4B4C-B8B5-6A7959CAE42F}"/>
                </c:ext>
              </c:extLst>
            </c:dLbl>
            <c:dLbl>
              <c:idx val="89"/>
              <c:tx>
                <c:rich>
                  <a:bodyPr/>
                  <a:lstStyle/>
                  <a:p>
                    <a:fld id="{B485F727-E19C-BD41-88A5-9FF739127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D3BE-4B4C-B8B5-6A7959CAE42F}"/>
                </c:ext>
              </c:extLst>
            </c:dLbl>
            <c:dLbl>
              <c:idx val="90"/>
              <c:tx>
                <c:rich>
                  <a:bodyPr/>
                  <a:lstStyle/>
                  <a:p>
                    <a:fld id="{81C9BAD6-04B3-DD41-9C8B-F0D97D0485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D3BE-4B4C-B8B5-6A7959CAE42F}"/>
                </c:ext>
              </c:extLst>
            </c:dLbl>
            <c:dLbl>
              <c:idx val="91"/>
              <c:tx>
                <c:rich>
                  <a:bodyPr/>
                  <a:lstStyle/>
                  <a:p>
                    <a:fld id="{FAEA2100-5241-F044-81F7-FF5497C508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D3BE-4B4C-B8B5-6A7959CAE42F}"/>
                </c:ext>
              </c:extLst>
            </c:dLbl>
            <c:dLbl>
              <c:idx val="92"/>
              <c:tx>
                <c:rich>
                  <a:bodyPr/>
                  <a:lstStyle/>
                  <a:p>
                    <a:fld id="{EAA76949-1436-0B48-8E10-C2388558E9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D3BE-4B4C-B8B5-6A7959CAE42F}"/>
                </c:ext>
              </c:extLst>
            </c:dLbl>
            <c:dLbl>
              <c:idx val="93"/>
              <c:tx>
                <c:rich>
                  <a:bodyPr/>
                  <a:lstStyle/>
                  <a:p>
                    <a:fld id="{5837271F-ED90-DF48-8D1C-61266D33C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D3BE-4B4C-B8B5-6A7959CAE42F}"/>
                </c:ext>
              </c:extLst>
            </c:dLbl>
            <c:dLbl>
              <c:idx val="94"/>
              <c:tx>
                <c:rich>
                  <a:bodyPr/>
                  <a:lstStyle/>
                  <a:p>
                    <a:fld id="{0E8A233C-6076-EC49-A88C-3A8ACA9CD7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D3BE-4B4C-B8B5-6A7959CAE42F}"/>
                </c:ext>
              </c:extLst>
            </c:dLbl>
            <c:dLbl>
              <c:idx val="95"/>
              <c:tx>
                <c:rich>
                  <a:bodyPr/>
                  <a:lstStyle/>
                  <a:p>
                    <a:fld id="{2DF561B4-ABC7-2449-B5A0-E33BFEC488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D3BE-4B4C-B8B5-6A7959CAE42F}"/>
                </c:ext>
              </c:extLst>
            </c:dLbl>
            <c:dLbl>
              <c:idx val="96"/>
              <c:tx>
                <c:rich>
                  <a:bodyPr/>
                  <a:lstStyle/>
                  <a:p>
                    <a:fld id="{27EE338A-0F5C-9E4F-918B-0146103789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D3BE-4B4C-B8B5-6A7959CAE42F}"/>
                </c:ext>
              </c:extLst>
            </c:dLbl>
            <c:dLbl>
              <c:idx val="97"/>
              <c:tx>
                <c:rich>
                  <a:bodyPr/>
                  <a:lstStyle/>
                  <a:p>
                    <a:fld id="{A1026FB2-B9ED-7448-B3CE-BD1CE822AF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D3BE-4B4C-B8B5-6A7959CAE42F}"/>
                </c:ext>
              </c:extLst>
            </c:dLbl>
            <c:dLbl>
              <c:idx val="98"/>
              <c:tx>
                <c:rich>
                  <a:bodyPr/>
                  <a:lstStyle/>
                  <a:p>
                    <a:fld id="{C78CC5D2-4841-E748-8D93-A393A2B484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D3BE-4B4C-B8B5-6A7959CAE42F}"/>
                </c:ext>
              </c:extLst>
            </c:dLbl>
            <c:dLbl>
              <c:idx val="99"/>
              <c:tx>
                <c:rich>
                  <a:bodyPr/>
                  <a:lstStyle/>
                  <a:p>
                    <a:fld id="{147526AE-27C5-F748-8B18-EF06D15C5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D3BE-4B4C-B8B5-6A7959CAE42F}"/>
                </c:ext>
              </c:extLst>
            </c:dLbl>
            <c:dLbl>
              <c:idx val="100"/>
              <c:tx>
                <c:rich>
                  <a:bodyPr/>
                  <a:lstStyle/>
                  <a:p>
                    <a:fld id="{15D26602-119A-D04B-9CFB-BD4FAFC516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D3BE-4B4C-B8B5-6A7959CAE42F}"/>
                </c:ext>
              </c:extLst>
            </c:dLbl>
            <c:dLbl>
              <c:idx val="101"/>
              <c:tx>
                <c:rich>
                  <a:bodyPr/>
                  <a:lstStyle/>
                  <a:p>
                    <a:fld id="{C1561148-B8E8-D644-823E-DF95D9B5F2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D3BE-4B4C-B8B5-6A7959CAE42F}"/>
                </c:ext>
              </c:extLst>
            </c:dLbl>
            <c:dLbl>
              <c:idx val="102"/>
              <c:tx>
                <c:rich>
                  <a:bodyPr/>
                  <a:lstStyle/>
                  <a:p>
                    <a:fld id="{EEDCC8FD-FC11-854D-AD05-BECA15954F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D3BE-4B4C-B8B5-6A7959CAE42F}"/>
                </c:ext>
              </c:extLst>
            </c:dLbl>
            <c:dLbl>
              <c:idx val="103"/>
              <c:tx>
                <c:rich>
                  <a:bodyPr/>
                  <a:lstStyle/>
                  <a:p>
                    <a:fld id="{DA2B9FC1-B6F4-984A-852D-90431D5CB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D3BE-4B4C-B8B5-6A7959CAE42F}"/>
                </c:ext>
              </c:extLst>
            </c:dLbl>
            <c:dLbl>
              <c:idx val="104"/>
              <c:tx>
                <c:rich>
                  <a:bodyPr/>
                  <a:lstStyle/>
                  <a:p>
                    <a:fld id="{49E67D4C-6548-684E-93E7-9EF493C548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D3BE-4B4C-B8B5-6A7959CAE42F}"/>
                </c:ext>
              </c:extLst>
            </c:dLbl>
            <c:dLbl>
              <c:idx val="105"/>
              <c:tx>
                <c:rich>
                  <a:bodyPr/>
                  <a:lstStyle/>
                  <a:p>
                    <a:fld id="{3281122F-1963-A840-BC07-F493BC2D57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D3BE-4B4C-B8B5-6A7959CAE42F}"/>
                </c:ext>
              </c:extLst>
            </c:dLbl>
            <c:dLbl>
              <c:idx val="106"/>
              <c:tx>
                <c:rich>
                  <a:bodyPr/>
                  <a:lstStyle/>
                  <a:p>
                    <a:fld id="{5A2729B2-FA50-0146-8FD0-9F390FA572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D3BE-4B4C-B8B5-6A7959CAE42F}"/>
                </c:ext>
              </c:extLst>
            </c:dLbl>
            <c:dLbl>
              <c:idx val="107"/>
              <c:tx>
                <c:rich>
                  <a:bodyPr/>
                  <a:lstStyle/>
                  <a:p>
                    <a:fld id="{DA0DB637-5287-2A4D-9ABC-8B0DA4E538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D3BE-4B4C-B8B5-6A7959CAE42F}"/>
                </c:ext>
              </c:extLst>
            </c:dLbl>
            <c:dLbl>
              <c:idx val="108"/>
              <c:tx>
                <c:rich>
                  <a:bodyPr/>
                  <a:lstStyle/>
                  <a:p>
                    <a:fld id="{D8A50D11-345A-874F-8C3D-ECD836870D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D3BE-4B4C-B8B5-6A7959CAE42F}"/>
                </c:ext>
              </c:extLst>
            </c:dLbl>
            <c:dLbl>
              <c:idx val="109"/>
              <c:tx>
                <c:rich>
                  <a:bodyPr/>
                  <a:lstStyle/>
                  <a:p>
                    <a:fld id="{F042BBBA-AE6D-014B-B4EE-D2E110FDC2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D3BE-4B4C-B8B5-6A7959CAE42F}"/>
                </c:ext>
              </c:extLst>
            </c:dLbl>
            <c:dLbl>
              <c:idx val="110"/>
              <c:tx>
                <c:rich>
                  <a:bodyPr/>
                  <a:lstStyle/>
                  <a:p>
                    <a:fld id="{503FEBA1-18A4-A94D-8E81-E83B181405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D3BE-4B4C-B8B5-6A7959CAE42F}"/>
                </c:ext>
              </c:extLst>
            </c:dLbl>
            <c:dLbl>
              <c:idx val="111"/>
              <c:tx>
                <c:rich>
                  <a:bodyPr/>
                  <a:lstStyle/>
                  <a:p>
                    <a:fld id="{3A3264A8-2DF8-BC42-A727-A9A113F1E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D3BE-4B4C-B8B5-6A7959CAE42F}"/>
                </c:ext>
              </c:extLst>
            </c:dLbl>
            <c:dLbl>
              <c:idx val="112"/>
              <c:tx>
                <c:rich>
                  <a:bodyPr/>
                  <a:lstStyle/>
                  <a:p>
                    <a:fld id="{2A4FBAC5-C0C2-5C4F-8542-6C07A4FA1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D3BE-4B4C-B8B5-6A7959CAE42F}"/>
                </c:ext>
              </c:extLst>
            </c:dLbl>
            <c:dLbl>
              <c:idx val="113"/>
              <c:tx>
                <c:rich>
                  <a:bodyPr/>
                  <a:lstStyle/>
                  <a:p>
                    <a:fld id="{DE3B1F79-C22C-0747-8CCB-828B7DFE62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D3BE-4B4C-B8B5-6A7959CAE42F}"/>
                </c:ext>
              </c:extLst>
            </c:dLbl>
            <c:dLbl>
              <c:idx val="114"/>
              <c:tx>
                <c:rich>
                  <a:bodyPr/>
                  <a:lstStyle/>
                  <a:p>
                    <a:fld id="{86C4C021-9067-B741-BDF7-8AA8743497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D3BE-4B4C-B8B5-6A7959CAE42F}"/>
                </c:ext>
              </c:extLst>
            </c:dLbl>
            <c:dLbl>
              <c:idx val="115"/>
              <c:tx>
                <c:rich>
                  <a:bodyPr/>
                  <a:lstStyle/>
                  <a:p>
                    <a:fld id="{8D3384E6-DE90-784D-9C96-F6C731DE69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D3BE-4B4C-B8B5-6A7959CAE42F}"/>
                </c:ext>
              </c:extLst>
            </c:dLbl>
            <c:dLbl>
              <c:idx val="116"/>
              <c:tx>
                <c:rich>
                  <a:bodyPr/>
                  <a:lstStyle/>
                  <a:p>
                    <a:fld id="{C378BF0B-E089-0D47-A638-57D75B1BDD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D3BE-4B4C-B8B5-6A7959CAE42F}"/>
                </c:ext>
              </c:extLst>
            </c:dLbl>
            <c:dLbl>
              <c:idx val="117"/>
              <c:tx>
                <c:rich>
                  <a:bodyPr/>
                  <a:lstStyle/>
                  <a:p>
                    <a:fld id="{247FA03A-9349-2045-BBD4-D27D77F933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D3BE-4B4C-B8B5-6A7959CAE42F}"/>
                </c:ext>
              </c:extLst>
            </c:dLbl>
            <c:dLbl>
              <c:idx val="118"/>
              <c:tx>
                <c:rich>
                  <a:bodyPr/>
                  <a:lstStyle/>
                  <a:p>
                    <a:fld id="{05D7349D-DD2F-CE40-9D98-61925432D8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D3BE-4B4C-B8B5-6A7959CAE42F}"/>
                </c:ext>
              </c:extLst>
            </c:dLbl>
            <c:dLbl>
              <c:idx val="119"/>
              <c:tx>
                <c:rich>
                  <a:bodyPr/>
                  <a:lstStyle/>
                  <a:p>
                    <a:fld id="{ADF70D1F-DC61-9D47-94AF-C05B7AE34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D3BE-4B4C-B8B5-6A7959CAE42F}"/>
                </c:ext>
              </c:extLst>
            </c:dLbl>
            <c:dLbl>
              <c:idx val="120"/>
              <c:tx>
                <c:rich>
                  <a:bodyPr/>
                  <a:lstStyle/>
                  <a:p>
                    <a:fld id="{E7A4EDCF-2E44-F640-BCC4-05AB410927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D3BE-4B4C-B8B5-6A7959CAE42F}"/>
                </c:ext>
              </c:extLst>
            </c:dLbl>
            <c:dLbl>
              <c:idx val="121"/>
              <c:tx>
                <c:rich>
                  <a:bodyPr/>
                  <a:lstStyle/>
                  <a:p>
                    <a:fld id="{77AFDD42-B615-F742-BC0A-E0CFBE3EFA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D3BE-4B4C-B8B5-6A7959CAE42F}"/>
                </c:ext>
              </c:extLst>
            </c:dLbl>
            <c:dLbl>
              <c:idx val="122"/>
              <c:tx>
                <c:rich>
                  <a:bodyPr/>
                  <a:lstStyle/>
                  <a:p>
                    <a:fld id="{8ECA7EAB-F926-BD4B-A9E0-1E5CF3E445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D3BE-4B4C-B8B5-6A7959CAE42F}"/>
                </c:ext>
              </c:extLst>
            </c:dLbl>
            <c:dLbl>
              <c:idx val="123"/>
              <c:tx>
                <c:rich>
                  <a:bodyPr/>
                  <a:lstStyle/>
                  <a:p>
                    <a:fld id="{3B4C724F-3E9C-3B45-85AF-358B030130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D3BE-4B4C-B8B5-6A7959CAE42F}"/>
                </c:ext>
              </c:extLst>
            </c:dLbl>
            <c:dLbl>
              <c:idx val="124"/>
              <c:tx>
                <c:rich>
                  <a:bodyPr/>
                  <a:lstStyle/>
                  <a:p>
                    <a:fld id="{AA931F0B-DD59-CB45-A8B2-9401C1D79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D3BE-4B4C-B8B5-6A7959CAE42F}"/>
                </c:ext>
              </c:extLst>
            </c:dLbl>
            <c:dLbl>
              <c:idx val="125"/>
              <c:tx>
                <c:rich>
                  <a:bodyPr/>
                  <a:lstStyle/>
                  <a:p>
                    <a:fld id="{87222EE5-09F6-E04F-8BEB-6796CDB5A8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D3BE-4B4C-B8B5-6A7959CAE42F}"/>
                </c:ext>
              </c:extLst>
            </c:dLbl>
            <c:dLbl>
              <c:idx val="126"/>
              <c:tx>
                <c:rich>
                  <a:bodyPr/>
                  <a:lstStyle/>
                  <a:p>
                    <a:fld id="{13609975-8183-5247-9CDF-CDCE598F2D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D3BE-4B4C-B8B5-6A7959CAE42F}"/>
                </c:ext>
              </c:extLst>
            </c:dLbl>
            <c:dLbl>
              <c:idx val="127"/>
              <c:tx>
                <c:rich>
                  <a:bodyPr/>
                  <a:lstStyle/>
                  <a:p>
                    <a:fld id="{91AA65EE-96BA-E140-BEF0-DB0A9263D6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D3BE-4B4C-B8B5-6A7959CAE42F}"/>
                </c:ext>
              </c:extLst>
            </c:dLbl>
            <c:dLbl>
              <c:idx val="128"/>
              <c:tx>
                <c:rich>
                  <a:bodyPr/>
                  <a:lstStyle/>
                  <a:p>
                    <a:fld id="{AEC40BAD-B287-EB43-97C0-50CB99145D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D3BE-4B4C-B8B5-6A7959CAE42F}"/>
                </c:ext>
              </c:extLst>
            </c:dLbl>
            <c:dLbl>
              <c:idx val="129"/>
              <c:tx>
                <c:rich>
                  <a:bodyPr/>
                  <a:lstStyle/>
                  <a:p>
                    <a:fld id="{87DDEA27-993C-4F43-BA7D-CB1F94DB0C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D3BE-4B4C-B8B5-6A7959CAE42F}"/>
                </c:ext>
              </c:extLst>
            </c:dLbl>
            <c:dLbl>
              <c:idx val="130"/>
              <c:tx>
                <c:rich>
                  <a:bodyPr/>
                  <a:lstStyle/>
                  <a:p>
                    <a:fld id="{63602331-0A86-3E4E-B084-2799DAC4BD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D3BE-4B4C-B8B5-6A7959CAE42F}"/>
                </c:ext>
              </c:extLst>
            </c:dLbl>
            <c:dLbl>
              <c:idx val="131"/>
              <c:tx>
                <c:rich>
                  <a:bodyPr/>
                  <a:lstStyle/>
                  <a:p>
                    <a:fld id="{287478FD-F924-0A46-8F09-9D42A08C99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D3BE-4B4C-B8B5-6A7959CAE42F}"/>
                </c:ext>
              </c:extLst>
            </c:dLbl>
            <c:dLbl>
              <c:idx val="132"/>
              <c:tx>
                <c:rich>
                  <a:bodyPr/>
                  <a:lstStyle/>
                  <a:p>
                    <a:fld id="{293D9B1A-E50B-D043-BA5E-C9D2DA788F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D3BE-4B4C-B8B5-6A7959CAE42F}"/>
                </c:ext>
              </c:extLst>
            </c:dLbl>
            <c:dLbl>
              <c:idx val="133"/>
              <c:tx>
                <c:rich>
                  <a:bodyPr/>
                  <a:lstStyle/>
                  <a:p>
                    <a:fld id="{2C2E4AB2-7FA8-8948-986D-014C24095D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D3BE-4B4C-B8B5-6A7959CAE42F}"/>
                </c:ext>
              </c:extLst>
            </c:dLbl>
            <c:dLbl>
              <c:idx val="134"/>
              <c:tx>
                <c:rich>
                  <a:bodyPr/>
                  <a:lstStyle/>
                  <a:p>
                    <a:fld id="{5E393FAF-78C9-B543-90B4-AAE0040983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D3BE-4B4C-B8B5-6A7959CAE42F}"/>
                </c:ext>
              </c:extLst>
            </c:dLbl>
            <c:dLbl>
              <c:idx val="135"/>
              <c:tx>
                <c:rich>
                  <a:bodyPr/>
                  <a:lstStyle/>
                  <a:p>
                    <a:fld id="{9470CBC6-3D86-0A4A-84D4-B222823B01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D3BE-4B4C-B8B5-6A7959CAE42F}"/>
                </c:ext>
              </c:extLst>
            </c:dLbl>
            <c:dLbl>
              <c:idx val="136"/>
              <c:tx>
                <c:rich>
                  <a:bodyPr/>
                  <a:lstStyle/>
                  <a:p>
                    <a:fld id="{0888FBA1-5CBE-F54F-90CD-9E70B38961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D3BE-4B4C-B8B5-6A7959CAE42F}"/>
                </c:ext>
              </c:extLst>
            </c:dLbl>
            <c:dLbl>
              <c:idx val="137"/>
              <c:tx>
                <c:rich>
                  <a:bodyPr/>
                  <a:lstStyle/>
                  <a:p>
                    <a:fld id="{42DFFA22-0E40-B242-B879-058541601A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D3BE-4B4C-B8B5-6A7959CAE42F}"/>
                </c:ext>
              </c:extLst>
            </c:dLbl>
            <c:dLbl>
              <c:idx val="138"/>
              <c:tx>
                <c:rich>
                  <a:bodyPr/>
                  <a:lstStyle/>
                  <a:p>
                    <a:fld id="{0A9A6765-CAC6-D94B-9937-A3E882BFEE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D3BE-4B4C-B8B5-6A7959CAE42F}"/>
                </c:ext>
              </c:extLst>
            </c:dLbl>
            <c:dLbl>
              <c:idx val="139"/>
              <c:tx>
                <c:rich>
                  <a:bodyPr/>
                  <a:lstStyle/>
                  <a:p>
                    <a:fld id="{AF2DE6AE-19C7-8F43-BFFB-497B45DBB2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D3BE-4B4C-B8B5-6A7959CAE42F}"/>
                </c:ext>
              </c:extLst>
            </c:dLbl>
            <c:dLbl>
              <c:idx val="140"/>
              <c:tx>
                <c:rich>
                  <a:bodyPr/>
                  <a:lstStyle/>
                  <a:p>
                    <a:fld id="{95BFC854-B662-3E47-B66F-68A09716F7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D3BE-4B4C-B8B5-6A7959CAE42F}"/>
                </c:ext>
              </c:extLst>
            </c:dLbl>
            <c:dLbl>
              <c:idx val="141"/>
              <c:tx>
                <c:rich>
                  <a:bodyPr/>
                  <a:lstStyle/>
                  <a:p>
                    <a:fld id="{C54BBA6D-9395-A846-A048-DCA26DCF6C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D3BE-4B4C-B8B5-6A7959CAE42F}"/>
                </c:ext>
              </c:extLst>
            </c:dLbl>
            <c:dLbl>
              <c:idx val="142"/>
              <c:tx>
                <c:rich>
                  <a:bodyPr/>
                  <a:lstStyle/>
                  <a:p>
                    <a:fld id="{A30AA36A-C659-F641-BD5F-C4E238C451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D3BE-4B4C-B8B5-6A7959CAE42F}"/>
                </c:ext>
              </c:extLst>
            </c:dLbl>
            <c:dLbl>
              <c:idx val="143"/>
              <c:tx>
                <c:rich>
                  <a:bodyPr/>
                  <a:lstStyle/>
                  <a:p>
                    <a:fld id="{12CA610D-730E-FF48-BB6D-DF330057D5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D3BE-4B4C-B8B5-6A7959CAE42F}"/>
                </c:ext>
              </c:extLst>
            </c:dLbl>
            <c:dLbl>
              <c:idx val="144"/>
              <c:tx>
                <c:rich>
                  <a:bodyPr/>
                  <a:lstStyle/>
                  <a:p>
                    <a:fld id="{F4D1EFF6-F9F4-4346-99CC-056B0ABF2E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D3BE-4B4C-B8B5-6A7959CAE42F}"/>
                </c:ext>
              </c:extLst>
            </c:dLbl>
            <c:dLbl>
              <c:idx val="145"/>
              <c:tx>
                <c:rich>
                  <a:bodyPr/>
                  <a:lstStyle/>
                  <a:p>
                    <a:fld id="{8AE6BF98-096D-D54C-822F-E4809769EA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D3BE-4B4C-B8B5-6A7959CAE42F}"/>
                </c:ext>
              </c:extLst>
            </c:dLbl>
            <c:dLbl>
              <c:idx val="146"/>
              <c:tx>
                <c:rich>
                  <a:bodyPr/>
                  <a:lstStyle/>
                  <a:p>
                    <a:fld id="{71DB8180-626E-5744-A581-45F4A3F3C3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D3BE-4B4C-B8B5-6A7959CAE42F}"/>
                </c:ext>
              </c:extLst>
            </c:dLbl>
            <c:dLbl>
              <c:idx val="147"/>
              <c:tx>
                <c:rich>
                  <a:bodyPr/>
                  <a:lstStyle/>
                  <a:p>
                    <a:fld id="{ED9380A7-5F7E-AA41-953B-0B558B389B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D3BE-4B4C-B8B5-6A7959CAE42F}"/>
                </c:ext>
              </c:extLst>
            </c:dLbl>
            <c:dLbl>
              <c:idx val="148"/>
              <c:tx>
                <c:rich>
                  <a:bodyPr/>
                  <a:lstStyle/>
                  <a:p>
                    <a:fld id="{EA54DCD2-7B5A-6442-A531-767C30DA6D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D3BE-4B4C-B8B5-6A7959CAE42F}"/>
                </c:ext>
              </c:extLst>
            </c:dLbl>
            <c:dLbl>
              <c:idx val="149"/>
              <c:tx>
                <c:rich>
                  <a:bodyPr/>
                  <a:lstStyle/>
                  <a:p>
                    <a:fld id="{00A73E86-027C-F041-A6BB-7B109A2D91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D3BE-4B4C-B8B5-6A7959CAE42F}"/>
                </c:ext>
              </c:extLst>
            </c:dLbl>
            <c:dLbl>
              <c:idx val="150"/>
              <c:tx>
                <c:rich>
                  <a:bodyPr/>
                  <a:lstStyle/>
                  <a:p>
                    <a:fld id="{8DD59847-1E91-C04D-B1C3-10359AA1D0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D3BE-4B4C-B8B5-6A7959CAE42F}"/>
                </c:ext>
              </c:extLst>
            </c:dLbl>
            <c:dLbl>
              <c:idx val="151"/>
              <c:tx>
                <c:rich>
                  <a:bodyPr/>
                  <a:lstStyle/>
                  <a:p>
                    <a:fld id="{AD8750A0-4F7B-4D4F-AA6D-661FC44015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D3BE-4B4C-B8B5-6A7959CAE42F}"/>
                </c:ext>
              </c:extLst>
            </c:dLbl>
            <c:dLbl>
              <c:idx val="152"/>
              <c:tx>
                <c:rich>
                  <a:bodyPr/>
                  <a:lstStyle/>
                  <a:p>
                    <a:fld id="{D4EE7FCA-ACB3-F04B-9A5F-B88BDBBFDC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D3BE-4B4C-B8B5-6A7959CAE42F}"/>
                </c:ext>
              </c:extLst>
            </c:dLbl>
            <c:dLbl>
              <c:idx val="153"/>
              <c:tx>
                <c:rich>
                  <a:bodyPr/>
                  <a:lstStyle/>
                  <a:p>
                    <a:fld id="{884DFE9D-5A59-994F-90E5-468FDCCAEE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D3BE-4B4C-B8B5-6A7959CAE42F}"/>
                </c:ext>
              </c:extLst>
            </c:dLbl>
            <c:dLbl>
              <c:idx val="154"/>
              <c:tx>
                <c:rich>
                  <a:bodyPr/>
                  <a:lstStyle/>
                  <a:p>
                    <a:fld id="{38583763-682C-9D42-B96D-76DEE0DB2E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D3BE-4B4C-B8B5-6A7959CAE42F}"/>
                </c:ext>
              </c:extLst>
            </c:dLbl>
            <c:dLbl>
              <c:idx val="155"/>
              <c:tx>
                <c:rich>
                  <a:bodyPr/>
                  <a:lstStyle/>
                  <a:p>
                    <a:fld id="{83D02517-C931-FC42-AB36-D6B02045BE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D3BE-4B4C-B8B5-6A7959CAE42F}"/>
                </c:ext>
              </c:extLst>
            </c:dLbl>
            <c:dLbl>
              <c:idx val="156"/>
              <c:tx>
                <c:rich>
                  <a:bodyPr/>
                  <a:lstStyle/>
                  <a:p>
                    <a:fld id="{419DF6AC-68FE-264B-8755-9B19A1C0A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D3BE-4B4C-B8B5-6A7959CAE42F}"/>
                </c:ext>
              </c:extLst>
            </c:dLbl>
            <c:dLbl>
              <c:idx val="157"/>
              <c:tx>
                <c:rich>
                  <a:bodyPr/>
                  <a:lstStyle/>
                  <a:p>
                    <a:fld id="{28B92473-2448-F247-ACC9-EA04E1A8EB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D3BE-4B4C-B8B5-6A7959CAE42F}"/>
                </c:ext>
              </c:extLst>
            </c:dLbl>
            <c:dLbl>
              <c:idx val="158"/>
              <c:tx>
                <c:rich>
                  <a:bodyPr/>
                  <a:lstStyle/>
                  <a:p>
                    <a:fld id="{42845DEA-EE18-524F-898A-BA98AE40C2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D3BE-4B4C-B8B5-6A7959CAE42F}"/>
                </c:ext>
              </c:extLst>
            </c:dLbl>
            <c:dLbl>
              <c:idx val="159"/>
              <c:tx>
                <c:rich>
                  <a:bodyPr/>
                  <a:lstStyle/>
                  <a:p>
                    <a:fld id="{773E1231-CA0A-334F-8069-D3EDDA8D44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D3BE-4B4C-B8B5-6A7959CAE42F}"/>
                </c:ext>
              </c:extLst>
            </c:dLbl>
            <c:dLbl>
              <c:idx val="160"/>
              <c:tx>
                <c:rich>
                  <a:bodyPr/>
                  <a:lstStyle/>
                  <a:p>
                    <a:fld id="{B2986A56-6462-4F4F-BC4A-1635FC031D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D3BE-4B4C-B8B5-6A7959CAE42F}"/>
                </c:ext>
              </c:extLst>
            </c:dLbl>
            <c:dLbl>
              <c:idx val="161"/>
              <c:tx>
                <c:rich>
                  <a:bodyPr/>
                  <a:lstStyle/>
                  <a:p>
                    <a:fld id="{B3F28701-B862-6747-B179-5AB5971DE1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D3BE-4B4C-B8B5-6A7959CAE42F}"/>
                </c:ext>
              </c:extLst>
            </c:dLbl>
            <c:dLbl>
              <c:idx val="162"/>
              <c:tx>
                <c:rich>
                  <a:bodyPr/>
                  <a:lstStyle/>
                  <a:p>
                    <a:fld id="{5CF65D23-4D70-B446-98F3-EC41E81FED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D3BE-4B4C-B8B5-6A7959CAE42F}"/>
                </c:ext>
              </c:extLst>
            </c:dLbl>
            <c:dLbl>
              <c:idx val="163"/>
              <c:tx>
                <c:rich>
                  <a:bodyPr/>
                  <a:lstStyle/>
                  <a:p>
                    <a:fld id="{04AF1DE5-065D-7A4B-8BBD-BF4BA188D0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D3BE-4B4C-B8B5-6A7959CAE42F}"/>
                </c:ext>
              </c:extLst>
            </c:dLbl>
            <c:dLbl>
              <c:idx val="164"/>
              <c:tx>
                <c:rich>
                  <a:bodyPr/>
                  <a:lstStyle/>
                  <a:p>
                    <a:fld id="{5B5012FA-4D7A-9343-BFEF-99DADD881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D3BE-4B4C-B8B5-6A7959CAE42F}"/>
                </c:ext>
              </c:extLst>
            </c:dLbl>
            <c:dLbl>
              <c:idx val="165"/>
              <c:tx>
                <c:rich>
                  <a:bodyPr/>
                  <a:lstStyle/>
                  <a:p>
                    <a:fld id="{ABF3AFCC-ACDB-734A-9A7C-DDCA5691B7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D3BE-4B4C-B8B5-6A7959CAE42F}"/>
                </c:ext>
              </c:extLst>
            </c:dLbl>
            <c:dLbl>
              <c:idx val="166"/>
              <c:tx>
                <c:rich>
                  <a:bodyPr/>
                  <a:lstStyle/>
                  <a:p>
                    <a:fld id="{AD27F1A8-0B08-8C4D-AFA5-001DB9848E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D3BE-4B4C-B8B5-6A7959CAE42F}"/>
                </c:ext>
              </c:extLst>
            </c:dLbl>
            <c:dLbl>
              <c:idx val="167"/>
              <c:tx>
                <c:rich>
                  <a:bodyPr/>
                  <a:lstStyle/>
                  <a:p>
                    <a:fld id="{0ABCCAB4-3FEF-6F4D-AC82-A6611A49AC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D3BE-4B4C-B8B5-6A7959CAE42F}"/>
                </c:ext>
              </c:extLst>
            </c:dLbl>
            <c:dLbl>
              <c:idx val="168"/>
              <c:tx>
                <c:rich>
                  <a:bodyPr/>
                  <a:lstStyle/>
                  <a:p>
                    <a:fld id="{2AA24659-946B-8641-8B5A-38463006E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D3BE-4B4C-B8B5-6A7959CAE42F}"/>
                </c:ext>
              </c:extLst>
            </c:dLbl>
            <c:dLbl>
              <c:idx val="169"/>
              <c:tx>
                <c:rich>
                  <a:bodyPr/>
                  <a:lstStyle/>
                  <a:p>
                    <a:fld id="{EE751412-10EC-8341-BEE7-DCB630A09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D3BE-4B4C-B8B5-6A7959CAE42F}"/>
                </c:ext>
              </c:extLst>
            </c:dLbl>
            <c:dLbl>
              <c:idx val="170"/>
              <c:tx>
                <c:rich>
                  <a:bodyPr/>
                  <a:lstStyle/>
                  <a:p>
                    <a:fld id="{B692C071-0E86-F249-B29A-FD5ECB22C3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D3BE-4B4C-B8B5-6A7959CAE42F}"/>
                </c:ext>
              </c:extLst>
            </c:dLbl>
            <c:dLbl>
              <c:idx val="171"/>
              <c:tx>
                <c:rich>
                  <a:bodyPr/>
                  <a:lstStyle/>
                  <a:p>
                    <a:fld id="{D09DDCF9-D02D-AA47-84FC-387FCBF08D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D3BE-4B4C-B8B5-6A7959CAE42F}"/>
                </c:ext>
              </c:extLst>
            </c:dLbl>
            <c:dLbl>
              <c:idx val="172"/>
              <c:tx>
                <c:rich>
                  <a:bodyPr/>
                  <a:lstStyle/>
                  <a:p>
                    <a:fld id="{C611A3DC-D7D0-6B4B-8A8E-154744953A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D3BE-4B4C-B8B5-6A7959CAE42F}"/>
                </c:ext>
              </c:extLst>
            </c:dLbl>
            <c:dLbl>
              <c:idx val="173"/>
              <c:tx>
                <c:rich>
                  <a:bodyPr/>
                  <a:lstStyle/>
                  <a:p>
                    <a:fld id="{6D029472-69F7-2449-A121-67E766882E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D3BE-4B4C-B8B5-6A7959CAE42F}"/>
                </c:ext>
              </c:extLst>
            </c:dLbl>
            <c:dLbl>
              <c:idx val="174"/>
              <c:tx>
                <c:rich>
                  <a:bodyPr/>
                  <a:lstStyle/>
                  <a:p>
                    <a:fld id="{99A6940C-DA2A-844B-ACA0-DEE478F90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D3BE-4B4C-B8B5-6A7959CAE42F}"/>
                </c:ext>
              </c:extLst>
            </c:dLbl>
            <c:dLbl>
              <c:idx val="175"/>
              <c:tx>
                <c:rich>
                  <a:bodyPr/>
                  <a:lstStyle/>
                  <a:p>
                    <a:fld id="{96B4C630-B832-3947-BF7C-4F1C67E5C2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D3BE-4B4C-B8B5-6A7959CAE42F}"/>
                </c:ext>
              </c:extLst>
            </c:dLbl>
            <c:dLbl>
              <c:idx val="176"/>
              <c:tx>
                <c:rich>
                  <a:bodyPr/>
                  <a:lstStyle/>
                  <a:p>
                    <a:fld id="{5C4BF8CF-1B71-D84F-B1EF-F3CE64F826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D3BE-4B4C-B8B5-6A7959CAE42F}"/>
                </c:ext>
              </c:extLst>
            </c:dLbl>
            <c:dLbl>
              <c:idx val="177"/>
              <c:tx>
                <c:rich>
                  <a:bodyPr/>
                  <a:lstStyle/>
                  <a:p>
                    <a:fld id="{B9113A25-6DC9-0B4F-A781-C9037F72A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D3BE-4B4C-B8B5-6A7959CAE42F}"/>
                </c:ext>
              </c:extLst>
            </c:dLbl>
            <c:dLbl>
              <c:idx val="178"/>
              <c:tx>
                <c:rich>
                  <a:bodyPr/>
                  <a:lstStyle/>
                  <a:p>
                    <a:fld id="{C052CAAC-CCDF-3744-B53F-08DF9768AA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D3BE-4B4C-B8B5-6A7959CAE42F}"/>
                </c:ext>
              </c:extLst>
            </c:dLbl>
            <c:dLbl>
              <c:idx val="179"/>
              <c:tx>
                <c:rich>
                  <a:bodyPr/>
                  <a:lstStyle/>
                  <a:p>
                    <a:fld id="{06220608-F01E-C549-ABD9-94495FDB9F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D3BE-4B4C-B8B5-6A7959CAE42F}"/>
                </c:ext>
              </c:extLst>
            </c:dLbl>
            <c:dLbl>
              <c:idx val="180"/>
              <c:tx>
                <c:rich>
                  <a:bodyPr/>
                  <a:lstStyle/>
                  <a:p>
                    <a:fld id="{561E8907-8F23-4645-A009-3E582AF560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D3BE-4B4C-B8B5-6A7959CAE42F}"/>
                </c:ext>
              </c:extLst>
            </c:dLbl>
            <c:dLbl>
              <c:idx val="181"/>
              <c:tx>
                <c:rich>
                  <a:bodyPr/>
                  <a:lstStyle/>
                  <a:p>
                    <a:fld id="{C13265CB-7675-2E44-BADE-2ACF22E9FE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D3BE-4B4C-B8B5-6A7959CAE42F}"/>
                </c:ext>
              </c:extLst>
            </c:dLbl>
            <c:dLbl>
              <c:idx val="182"/>
              <c:tx>
                <c:rich>
                  <a:bodyPr/>
                  <a:lstStyle/>
                  <a:p>
                    <a:fld id="{585542DA-E107-3242-BAED-163F0B204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D3BE-4B4C-B8B5-6A7959CAE42F}"/>
                </c:ext>
              </c:extLst>
            </c:dLbl>
            <c:dLbl>
              <c:idx val="183"/>
              <c:tx>
                <c:rich>
                  <a:bodyPr/>
                  <a:lstStyle/>
                  <a:p>
                    <a:fld id="{90F938DD-59AE-C743-9AC1-26D969EDD7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D3BE-4B4C-B8B5-6A7959CAE42F}"/>
                </c:ext>
              </c:extLst>
            </c:dLbl>
            <c:dLbl>
              <c:idx val="184"/>
              <c:tx>
                <c:rich>
                  <a:bodyPr/>
                  <a:lstStyle/>
                  <a:p>
                    <a:fld id="{DB840ED3-6EC2-7F4E-B6E8-1175AC65EB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D3BE-4B4C-B8B5-6A7959CAE42F}"/>
                </c:ext>
              </c:extLst>
            </c:dLbl>
            <c:dLbl>
              <c:idx val="185"/>
              <c:tx>
                <c:rich>
                  <a:bodyPr/>
                  <a:lstStyle/>
                  <a:p>
                    <a:fld id="{8C2A9763-9942-EF4F-ADA8-A9596B390B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D3BE-4B4C-B8B5-6A7959CAE42F}"/>
                </c:ext>
              </c:extLst>
            </c:dLbl>
            <c:dLbl>
              <c:idx val="186"/>
              <c:tx>
                <c:rich>
                  <a:bodyPr/>
                  <a:lstStyle/>
                  <a:p>
                    <a:fld id="{7EBD8C95-EAEB-6346-841F-AD3CA91202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D3BE-4B4C-B8B5-6A7959CAE42F}"/>
                </c:ext>
              </c:extLst>
            </c:dLbl>
            <c:dLbl>
              <c:idx val="187"/>
              <c:tx>
                <c:rich>
                  <a:bodyPr/>
                  <a:lstStyle/>
                  <a:p>
                    <a:fld id="{64DA0D56-EF6C-1249-889C-69A3DE9982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D3BE-4B4C-B8B5-6A7959CAE42F}"/>
                </c:ext>
              </c:extLst>
            </c:dLbl>
            <c:dLbl>
              <c:idx val="188"/>
              <c:tx>
                <c:rich>
                  <a:bodyPr/>
                  <a:lstStyle/>
                  <a:p>
                    <a:fld id="{2EC496B0-0EAC-C64C-815B-E0FF4F2A65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D3BE-4B4C-B8B5-6A7959CAE42F}"/>
                </c:ext>
              </c:extLst>
            </c:dLbl>
            <c:dLbl>
              <c:idx val="189"/>
              <c:tx>
                <c:rich>
                  <a:bodyPr/>
                  <a:lstStyle/>
                  <a:p>
                    <a:fld id="{4B6A2E0C-00B8-2C49-8751-7BBC58D915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D3BE-4B4C-B8B5-6A7959CAE42F}"/>
                </c:ext>
              </c:extLst>
            </c:dLbl>
            <c:dLbl>
              <c:idx val="190"/>
              <c:tx>
                <c:rich>
                  <a:bodyPr/>
                  <a:lstStyle/>
                  <a:p>
                    <a:fld id="{65888E53-47FE-7A4A-96CF-C6FA045630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D3BE-4B4C-B8B5-6A7959CAE42F}"/>
                </c:ext>
              </c:extLst>
            </c:dLbl>
            <c:dLbl>
              <c:idx val="191"/>
              <c:tx>
                <c:rich>
                  <a:bodyPr/>
                  <a:lstStyle/>
                  <a:p>
                    <a:fld id="{0BDE5165-9511-6E47-9A48-2C7626DD08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D3BE-4B4C-B8B5-6A7959CAE42F}"/>
                </c:ext>
              </c:extLst>
            </c:dLbl>
            <c:dLbl>
              <c:idx val="192"/>
              <c:tx>
                <c:rich>
                  <a:bodyPr/>
                  <a:lstStyle/>
                  <a:p>
                    <a:fld id="{D409D013-6B99-0346-8345-C7BEB1DCA9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D3BE-4B4C-B8B5-6A7959CAE42F}"/>
                </c:ext>
              </c:extLst>
            </c:dLbl>
            <c:dLbl>
              <c:idx val="193"/>
              <c:tx>
                <c:rich>
                  <a:bodyPr/>
                  <a:lstStyle/>
                  <a:p>
                    <a:fld id="{0CFB3A7E-D746-D345-99AF-7F4E05C3EC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D3BE-4B4C-B8B5-6A7959CAE42F}"/>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'#_Batteries'!$Z$6:$Z$199</c:f>
              <c:numCache>
                <c:formatCode>General</c:formatCode>
                <c:ptCount val="194"/>
                <c:pt idx="0">
                  <c:v>-2.3333333333333357</c:v>
                </c:pt>
                <c:pt idx="1">
                  <c:v>-2.1666666666666696</c:v>
                </c:pt>
                <c:pt idx="2">
                  <c:v>-1.8333333333333366</c:v>
                </c:pt>
                <c:pt idx="3">
                  <c:v>-1.6666666666666696</c:v>
                </c:pt>
                <c:pt idx="4">
                  <c:v>-1.5000000000000027</c:v>
                </c:pt>
                <c:pt idx="5">
                  <c:v>-1.3333333333333357</c:v>
                </c:pt>
                <c:pt idx="6">
                  <c:v>-1.1666666666666687</c:v>
                </c:pt>
                <c:pt idx="7">
                  <c:v>-0.83333333333333526</c:v>
                </c:pt>
                <c:pt idx="8">
                  <c:v>-0.66666666666666874</c:v>
                </c:pt>
                <c:pt idx="9">
                  <c:v>-0.50000000000000222</c:v>
                </c:pt>
                <c:pt idx="10">
                  <c:v>-0.33333333333333548</c:v>
                </c:pt>
                <c:pt idx="11">
                  <c:v>-0.16666666666666879</c:v>
                </c:pt>
                <c:pt idx="12">
                  <c:v>0.16666666666666449</c:v>
                </c:pt>
                <c:pt idx="13">
                  <c:v>0.33333333333333115</c:v>
                </c:pt>
                <c:pt idx="14">
                  <c:v>0.49999999999999789</c:v>
                </c:pt>
                <c:pt idx="15">
                  <c:v>0.66666666666666441</c:v>
                </c:pt>
                <c:pt idx="16">
                  <c:v>0.83333333333333093</c:v>
                </c:pt>
                <c:pt idx="17">
                  <c:v>1.1666666666666643</c:v>
                </c:pt>
                <c:pt idx="18">
                  <c:v>1.3333333333333313</c:v>
                </c:pt>
                <c:pt idx="19">
                  <c:v>1.4999999999999982</c:v>
                </c:pt>
                <c:pt idx="20">
                  <c:v>1.6666666666666652</c:v>
                </c:pt>
                <c:pt idx="21">
                  <c:v>1.8333333333333321</c:v>
                </c:pt>
                <c:pt idx="22">
                  <c:v>2.1666666666666652</c:v>
                </c:pt>
                <c:pt idx="23">
                  <c:v>2.3333333333333313</c:v>
                </c:pt>
                <c:pt idx="24">
                  <c:v>-1.8333333333333366</c:v>
                </c:pt>
                <c:pt idx="25">
                  <c:v>-1.6666666666666696</c:v>
                </c:pt>
                <c:pt idx="26">
                  <c:v>-1.5000000000000027</c:v>
                </c:pt>
                <c:pt idx="27">
                  <c:v>-1.3333333333333357</c:v>
                </c:pt>
                <c:pt idx="28">
                  <c:v>-1.1666666666666687</c:v>
                </c:pt>
                <c:pt idx="29">
                  <c:v>-0.83333333333333526</c:v>
                </c:pt>
                <c:pt idx="30">
                  <c:v>-0.66666666666666874</c:v>
                </c:pt>
                <c:pt idx="31">
                  <c:v>-0.50000000000000222</c:v>
                </c:pt>
                <c:pt idx="32">
                  <c:v>-0.33333333333333548</c:v>
                </c:pt>
                <c:pt idx="33">
                  <c:v>-0.16666666666666879</c:v>
                </c:pt>
                <c:pt idx="34">
                  <c:v>0.16666666666666449</c:v>
                </c:pt>
                <c:pt idx="35">
                  <c:v>0.33333333333333115</c:v>
                </c:pt>
                <c:pt idx="36">
                  <c:v>0.49999999999999789</c:v>
                </c:pt>
                <c:pt idx="37">
                  <c:v>0.66666666666666441</c:v>
                </c:pt>
                <c:pt idx="38">
                  <c:v>0.83333333333333093</c:v>
                </c:pt>
                <c:pt idx="39">
                  <c:v>1.1666666666666643</c:v>
                </c:pt>
                <c:pt idx="40">
                  <c:v>1.3333333333333313</c:v>
                </c:pt>
                <c:pt idx="41">
                  <c:v>1.4999999999999982</c:v>
                </c:pt>
                <c:pt idx="42">
                  <c:v>1.6666666666666652</c:v>
                </c:pt>
                <c:pt idx="43">
                  <c:v>1.8333333333333321</c:v>
                </c:pt>
                <c:pt idx="44">
                  <c:v>-1.8333333333333366</c:v>
                </c:pt>
                <c:pt idx="45">
                  <c:v>-1.6666666666666696</c:v>
                </c:pt>
                <c:pt idx="46">
                  <c:v>-1.5000000000000027</c:v>
                </c:pt>
                <c:pt idx="47">
                  <c:v>-1.3333333333333357</c:v>
                </c:pt>
                <c:pt idx="48">
                  <c:v>-1.1666666666666687</c:v>
                </c:pt>
                <c:pt idx="49">
                  <c:v>-0.83333333333333526</c:v>
                </c:pt>
                <c:pt idx="50">
                  <c:v>-0.66666666666666874</c:v>
                </c:pt>
                <c:pt idx="51">
                  <c:v>-0.50000000000000222</c:v>
                </c:pt>
                <c:pt idx="52">
                  <c:v>-0.33333333333333548</c:v>
                </c:pt>
                <c:pt idx="53">
                  <c:v>-0.16666666666666879</c:v>
                </c:pt>
                <c:pt idx="54">
                  <c:v>0.16666666666666449</c:v>
                </c:pt>
                <c:pt idx="55">
                  <c:v>0.33333333333333115</c:v>
                </c:pt>
                <c:pt idx="56">
                  <c:v>0.49999999999999789</c:v>
                </c:pt>
                <c:pt idx="57">
                  <c:v>0.66666666666666441</c:v>
                </c:pt>
                <c:pt idx="58">
                  <c:v>0.83333333333333093</c:v>
                </c:pt>
                <c:pt idx="59">
                  <c:v>1.1666666666666643</c:v>
                </c:pt>
                <c:pt idx="60">
                  <c:v>1.3333333333333313</c:v>
                </c:pt>
                <c:pt idx="61">
                  <c:v>1.4999999999999982</c:v>
                </c:pt>
                <c:pt idx="62">
                  <c:v>1.6666666666666652</c:v>
                </c:pt>
                <c:pt idx="63">
                  <c:v>1.8333333333333321</c:v>
                </c:pt>
                <c:pt idx="64">
                  <c:v>-1.6666666666666696</c:v>
                </c:pt>
                <c:pt idx="65">
                  <c:v>-1.5000000000000027</c:v>
                </c:pt>
                <c:pt idx="66">
                  <c:v>-1.3333333333333357</c:v>
                </c:pt>
                <c:pt idx="67">
                  <c:v>-1.1666666666666687</c:v>
                </c:pt>
                <c:pt idx="68">
                  <c:v>-0.83333333333333526</c:v>
                </c:pt>
                <c:pt idx="69">
                  <c:v>-0.66666666666666874</c:v>
                </c:pt>
                <c:pt idx="70">
                  <c:v>-0.50000000000000222</c:v>
                </c:pt>
                <c:pt idx="71">
                  <c:v>-0.33333333333333548</c:v>
                </c:pt>
                <c:pt idx="72">
                  <c:v>-0.16666666666666879</c:v>
                </c:pt>
                <c:pt idx="73">
                  <c:v>0.16666666666666449</c:v>
                </c:pt>
                <c:pt idx="74">
                  <c:v>0.33333333333333115</c:v>
                </c:pt>
                <c:pt idx="75">
                  <c:v>0.49999999999999789</c:v>
                </c:pt>
                <c:pt idx="76">
                  <c:v>0.66666666666666441</c:v>
                </c:pt>
                <c:pt idx="77">
                  <c:v>0.83333333333333093</c:v>
                </c:pt>
                <c:pt idx="78">
                  <c:v>1.1666666666666643</c:v>
                </c:pt>
                <c:pt idx="79">
                  <c:v>1.3333333333333313</c:v>
                </c:pt>
                <c:pt idx="80">
                  <c:v>1.4999999999999982</c:v>
                </c:pt>
                <c:pt idx="81">
                  <c:v>1.6666666666666652</c:v>
                </c:pt>
                <c:pt idx="82">
                  <c:v>-1.5000000000000027</c:v>
                </c:pt>
                <c:pt idx="83">
                  <c:v>-1.3333333333333357</c:v>
                </c:pt>
                <c:pt idx="84">
                  <c:v>-1.1666666666666687</c:v>
                </c:pt>
                <c:pt idx="85">
                  <c:v>-0.83333333333333526</c:v>
                </c:pt>
                <c:pt idx="86">
                  <c:v>-0.66666666666666874</c:v>
                </c:pt>
                <c:pt idx="87">
                  <c:v>-0.50000000000000222</c:v>
                </c:pt>
                <c:pt idx="88">
                  <c:v>-0.33333333333333548</c:v>
                </c:pt>
                <c:pt idx="89">
                  <c:v>-0.16666666666666879</c:v>
                </c:pt>
                <c:pt idx="90">
                  <c:v>0.16666666666666449</c:v>
                </c:pt>
                <c:pt idx="91">
                  <c:v>0.33333333333333115</c:v>
                </c:pt>
                <c:pt idx="92">
                  <c:v>0.49999999999999789</c:v>
                </c:pt>
                <c:pt idx="93">
                  <c:v>0.66666666666666441</c:v>
                </c:pt>
                <c:pt idx="94">
                  <c:v>0.83333333333333093</c:v>
                </c:pt>
                <c:pt idx="95">
                  <c:v>1.1666666666666643</c:v>
                </c:pt>
                <c:pt idx="96">
                  <c:v>1.3333333333333313</c:v>
                </c:pt>
                <c:pt idx="97">
                  <c:v>1.4999999999999982</c:v>
                </c:pt>
                <c:pt idx="98">
                  <c:v>-1.3333333333333357</c:v>
                </c:pt>
                <c:pt idx="99">
                  <c:v>-1.1666666666666687</c:v>
                </c:pt>
                <c:pt idx="100">
                  <c:v>-0.83333333333333526</c:v>
                </c:pt>
                <c:pt idx="101">
                  <c:v>-0.66666666666666874</c:v>
                </c:pt>
                <c:pt idx="102">
                  <c:v>-0.50000000000000222</c:v>
                </c:pt>
                <c:pt idx="103">
                  <c:v>-0.33333333333333548</c:v>
                </c:pt>
                <c:pt idx="104">
                  <c:v>-0.16666666666666879</c:v>
                </c:pt>
                <c:pt idx="105">
                  <c:v>0.16666666666666449</c:v>
                </c:pt>
                <c:pt idx="106">
                  <c:v>0.33333333333333115</c:v>
                </c:pt>
                <c:pt idx="107">
                  <c:v>0.49999999999999789</c:v>
                </c:pt>
                <c:pt idx="108">
                  <c:v>0.66666666666666441</c:v>
                </c:pt>
                <c:pt idx="109">
                  <c:v>0.83333333333333093</c:v>
                </c:pt>
                <c:pt idx="110">
                  <c:v>1.1666666666666643</c:v>
                </c:pt>
                <c:pt idx="111">
                  <c:v>1.3333333333333313</c:v>
                </c:pt>
                <c:pt idx="112">
                  <c:v>-1.1666666666666687</c:v>
                </c:pt>
                <c:pt idx="113">
                  <c:v>-0.83333333333333526</c:v>
                </c:pt>
                <c:pt idx="114">
                  <c:v>-0.66666666666666874</c:v>
                </c:pt>
                <c:pt idx="115">
                  <c:v>-0.50000000000000222</c:v>
                </c:pt>
                <c:pt idx="116">
                  <c:v>-0.33333333333333548</c:v>
                </c:pt>
                <c:pt idx="117">
                  <c:v>-0.16666666666666879</c:v>
                </c:pt>
                <c:pt idx="118">
                  <c:v>0.16666666666666449</c:v>
                </c:pt>
                <c:pt idx="119">
                  <c:v>0.33333333333333115</c:v>
                </c:pt>
                <c:pt idx="120">
                  <c:v>0.49999999999999789</c:v>
                </c:pt>
                <c:pt idx="121">
                  <c:v>0.66666666666666441</c:v>
                </c:pt>
                <c:pt idx="122">
                  <c:v>0.83333333333333093</c:v>
                </c:pt>
                <c:pt idx="123">
                  <c:v>1.1666666666666643</c:v>
                </c:pt>
                <c:pt idx="124">
                  <c:v>-1.1666666666666687</c:v>
                </c:pt>
                <c:pt idx="125">
                  <c:v>-0.83333333333333526</c:v>
                </c:pt>
                <c:pt idx="126">
                  <c:v>-0.66666666666666874</c:v>
                </c:pt>
                <c:pt idx="127">
                  <c:v>-0.50000000000000222</c:v>
                </c:pt>
                <c:pt idx="128">
                  <c:v>-0.33333333333333548</c:v>
                </c:pt>
                <c:pt idx="129">
                  <c:v>-0.16666666666666879</c:v>
                </c:pt>
                <c:pt idx="130">
                  <c:v>0.16666666666666449</c:v>
                </c:pt>
                <c:pt idx="131">
                  <c:v>0.33333333333333115</c:v>
                </c:pt>
                <c:pt idx="132">
                  <c:v>0.49999999999999789</c:v>
                </c:pt>
                <c:pt idx="133">
                  <c:v>0.66666666666666441</c:v>
                </c:pt>
                <c:pt idx="134">
                  <c:v>0.83333333333333093</c:v>
                </c:pt>
                <c:pt idx="135">
                  <c:v>1.1666666666666643</c:v>
                </c:pt>
                <c:pt idx="136">
                  <c:v>-0.83333333333333526</c:v>
                </c:pt>
                <c:pt idx="137">
                  <c:v>-0.66666666666666874</c:v>
                </c:pt>
                <c:pt idx="138">
                  <c:v>-0.50000000000000222</c:v>
                </c:pt>
                <c:pt idx="139">
                  <c:v>-0.33333333333333548</c:v>
                </c:pt>
                <c:pt idx="140">
                  <c:v>-0.16666666666666879</c:v>
                </c:pt>
                <c:pt idx="141">
                  <c:v>0.16666666666666449</c:v>
                </c:pt>
                <c:pt idx="142">
                  <c:v>0.33333333333333115</c:v>
                </c:pt>
                <c:pt idx="143">
                  <c:v>0.49999999999999789</c:v>
                </c:pt>
                <c:pt idx="144">
                  <c:v>0.66666666666666441</c:v>
                </c:pt>
                <c:pt idx="145">
                  <c:v>0.83333333333333093</c:v>
                </c:pt>
                <c:pt idx="146">
                  <c:v>-0.83333333333333526</c:v>
                </c:pt>
                <c:pt idx="147">
                  <c:v>-0.66666666666666874</c:v>
                </c:pt>
                <c:pt idx="148">
                  <c:v>-0.50000000000000222</c:v>
                </c:pt>
                <c:pt idx="149">
                  <c:v>-0.33333333333333548</c:v>
                </c:pt>
                <c:pt idx="150">
                  <c:v>-0.16666666666666879</c:v>
                </c:pt>
                <c:pt idx="151">
                  <c:v>0.16666666666666449</c:v>
                </c:pt>
                <c:pt idx="152">
                  <c:v>0.33333333333333115</c:v>
                </c:pt>
                <c:pt idx="153">
                  <c:v>0.49999999999999789</c:v>
                </c:pt>
                <c:pt idx="154">
                  <c:v>0.66666666666666441</c:v>
                </c:pt>
                <c:pt idx="155">
                  <c:v>0.83333333333333093</c:v>
                </c:pt>
                <c:pt idx="156">
                  <c:v>-0.83333333333333526</c:v>
                </c:pt>
                <c:pt idx="157">
                  <c:v>-0.66666666666666874</c:v>
                </c:pt>
                <c:pt idx="158">
                  <c:v>-0.50000000000000222</c:v>
                </c:pt>
                <c:pt idx="159">
                  <c:v>-0.33333333333333548</c:v>
                </c:pt>
                <c:pt idx="160">
                  <c:v>-0.16666666666666879</c:v>
                </c:pt>
                <c:pt idx="161">
                  <c:v>0.16666666666666449</c:v>
                </c:pt>
                <c:pt idx="162">
                  <c:v>0.33333333333333115</c:v>
                </c:pt>
                <c:pt idx="163">
                  <c:v>0.49999999999999789</c:v>
                </c:pt>
                <c:pt idx="164">
                  <c:v>0.66666666666666441</c:v>
                </c:pt>
                <c:pt idx="165">
                  <c:v>0.83333333333333093</c:v>
                </c:pt>
                <c:pt idx="166">
                  <c:v>-0.66666666666666874</c:v>
                </c:pt>
                <c:pt idx="167">
                  <c:v>-0.50000000000000222</c:v>
                </c:pt>
                <c:pt idx="168">
                  <c:v>-0.33333333333333548</c:v>
                </c:pt>
                <c:pt idx="169">
                  <c:v>-0.16666666666666879</c:v>
                </c:pt>
                <c:pt idx="170">
                  <c:v>0.16666666666666449</c:v>
                </c:pt>
                <c:pt idx="171">
                  <c:v>0.33333333333333115</c:v>
                </c:pt>
                <c:pt idx="172">
                  <c:v>0.49999999999999789</c:v>
                </c:pt>
                <c:pt idx="173">
                  <c:v>0.66666666666666441</c:v>
                </c:pt>
                <c:pt idx="174">
                  <c:v>-0.66666666666666874</c:v>
                </c:pt>
                <c:pt idx="175">
                  <c:v>-0.50000000000000222</c:v>
                </c:pt>
                <c:pt idx="176">
                  <c:v>-0.33333333333333548</c:v>
                </c:pt>
                <c:pt idx="177">
                  <c:v>-0.16666666666666879</c:v>
                </c:pt>
                <c:pt idx="178">
                  <c:v>0.16666666666666449</c:v>
                </c:pt>
                <c:pt idx="179">
                  <c:v>0.33333333333333115</c:v>
                </c:pt>
                <c:pt idx="180">
                  <c:v>0.49999999999999789</c:v>
                </c:pt>
                <c:pt idx="181">
                  <c:v>0.66666666666666441</c:v>
                </c:pt>
                <c:pt idx="182">
                  <c:v>-0.50000000000000222</c:v>
                </c:pt>
                <c:pt idx="183">
                  <c:v>-0.33333333333333548</c:v>
                </c:pt>
                <c:pt idx="184">
                  <c:v>-0.16666666666666879</c:v>
                </c:pt>
                <c:pt idx="185">
                  <c:v>0.16666666666666449</c:v>
                </c:pt>
                <c:pt idx="186">
                  <c:v>0.33333333333333115</c:v>
                </c:pt>
                <c:pt idx="187">
                  <c:v>0.49999999999999789</c:v>
                </c:pt>
                <c:pt idx="188">
                  <c:v>-0.33333333333333548</c:v>
                </c:pt>
                <c:pt idx="189">
                  <c:v>-0.16666666666666879</c:v>
                </c:pt>
                <c:pt idx="190">
                  <c:v>0.16666666666666449</c:v>
                </c:pt>
                <c:pt idx="191">
                  <c:v>0.33333333333333115</c:v>
                </c:pt>
                <c:pt idx="192">
                  <c:v>-0.16666666666666879</c:v>
                </c:pt>
                <c:pt idx="193">
                  <c:v>0.16666666666666449</c:v>
                </c:pt>
              </c:numCache>
            </c:numRef>
          </c:xVal>
          <c:yVal>
            <c:numRef>
              <c:f>'#_Batteries'!$AB$6:$AB$199</c:f>
              <c:numCache>
                <c:formatCode>General</c:formatCode>
                <c:ptCount val="194"/>
                <c:pt idx="0">
                  <c:v>1.4E-2</c:v>
                </c:pt>
                <c:pt idx="1">
                  <c:v>1.4E-2</c:v>
                </c:pt>
                <c:pt idx="2">
                  <c:v>1.4E-2</c:v>
                </c:pt>
                <c:pt idx="3">
                  <c:v>1.4E-2</c:v>
                </c:pt>
                <c:pt idx="4">
                  <c:v>1.4E-2</c:v>
                </c:pt>
                <c:pt idx="5">
                  <c:v>1.4E-2</c:v>
                </c:pt>
                <c:pt idx="6">
                  <c:v>1.4E-2</c:v>
                </c:pt>
                <c:pt idx="7">
                  <c:v>1.4E-2</c:v>
                </c:pt>
                <c:pt idx="8">
                  <c:v>1.4E-2</c:v>
                </c:pt>
                <c:pt idx="9">
                  <c:v>1.4E-2</c:v>
                </c:pt>
                <c:pt idx="10">
                  <c:v>1.4E-2</c:v>
                </c:pt>
                <c:pt idx="11">
                  <c:v>1.4E-2</c:v>
                </c:pt>
                <c:pt idx="12">
                  <c:v>1.4E-2</c:v>
                </c:pt>
                <c:pt idx="13">
                  <c:v>1.4E-2</c:v>
                </c:pt>
                <c:pt idx="14">
                  <c:v>1.4E-2</c:v>
                </c:pt>
                <c:pt idx="15">
                  <c:v>1.4E-2</c:v>
                </c:pt>
                <c:pt idx="16">
                  <c:v>1.4E-2</c:v>
                </c:pt>
                <c:pt idx="17">
                  <c:v>1.4E-2</c:v>
                </c:pt>
                <c:pt idx="18">
                  <c:v>1.4E-2</c:v>
                </c:pt>
                <c:pt idx="19">
                  <c:v>1.4E-2</c:v>
                </c:pt>
                <c:pt idx="20">
                  <c:v>1.4E-2</c:v>
                </c:pt>
                <c:pt idx="21">
                  <c:v>1.4E-2</c:v>
                </c:pt>
                <c:pt idx="22">
                  <c:v>1.4E-2</c:v>
                </c:pt>
                <c:pt idx="23">
                  <c:v>1.4E-2</c:v>
                </c:pt>
                <c:pt idx="24">
                  <c:v>3.7999999999999999E-2</c:v>
                </c:pt>
                <c:pt idx="25">
                  <c:v>3.7999999999999999E-2</c:v>
                </c:pt>
                <c:pt idx="26">
                  <c:v>3.7999999999999999E-2</c:v>
                </c:pt>
                <c:pt idx="27">
                  <c:v>3.7999999999999999E-2</c:v>
                </c:pt>
                <c:pt idx="28">
                  <c:v>3.7999999999999999E-2</c:v>
                </c:pt>
                <c:pt idx="29">
                  <c:v>3.7999999999999999E-2</c:v>
                </c:pt>
                <c:pt idx="30">
                  <c:v>3.7999999999999999E-2</c:v>
                </c:pt>
                <c:pt idx="31">
                  <c:v>3.7999999999999999E-2</c:v>
                </c:pt>
                <c:pt idx="32">
                  <c:v>3.7999999999999999E-2</c:v>
                </c:pt>
                <c:pt idx="33">
                  <c:v>3.7999999999999999E-2</c:v>
                </c:pt>
                <c:pt idx="34">
                  <c:v>3.7999999999999999E-2</c:v>
                </c:pt>
                <c:pt idx="35">
                  <c:v>3.7999999999999999E-2</c:v>
                </c:pt>
                <c:pt idx="36">
                  <c:v>3.7999999999999999E-2</c:v>
                </c:pt>
                <c:pt idx="37">
                  <c:v>3.7999999999999999E-2</c:v>
                </c:pt>
                <c:pt idx="38">
                  <c:v>3.7999999999999999E-2</c:v>
                </c:pt>
                <c:pt idx="39">
                  <c:v>3.7999999999999999E-2</c:v>
                </c:pt>
                <c:pt idx="40">
                  <c:v>3.7999999999999999E-2</c:v>
                </c:pt>
                <c:pt idx="41">
                  <c:v>3.7999999999999999E-2</c:v>
                </c:pt>
                <c:pt idx="42">
                  <c:v>3.7999999999999999E-2</c:v>
                </c:pt>
                <c:pt idx="43">
                  <c:v>3.7999999999999999E-2</c:v>
                </c:pt>
                <c:pt idx="44">
                  <c:v>6.2000000000000006E-2</c:v>
                </c:pt>
                <c:pt idx="45">
                  <c:v>6.2000000000000006E-2</c:v>
                </c:pt>
                <c:pt idx="46">
                  <c:v>6.2000000000000006E-2</c:v>
                </c:pt>
                <c:pt idx="47">
                  <c:v>6.2000000000000006E-2</c:v>
                </c:pt>
                <c:pt idx="48">
                  <c:v>6.2000000000000006E-2</c:v>
                </c:pt>
                <c:pt idx="49">
                  <c:v>6.2000000000000006E-2</c:v>
                </c:pt>
                <c:pt idx="50">
                  <c:v>6.2000000000000006E-2</c:v>
                </c:pt>
                <c:pt idx="51">
                  <c:v>6.2000000000000006E-2</c:v>
                </c:pt>
                <c:pt idx="52">
                  <c:v>6.2000000000000006E-2</c:v>
                </c:pt>
                <c:pt idx="53">
                  <c:v>6.2000000000000006E-2</c:v>
                </c:pt>
                <c:pt idx="54">
                  <c:v>6.2000000000000006E-2</c:v>
                </c:pt>
                <c:pt idx="55">
                  <c:v>6.2000000000000006E-2</c:v>
                </c:pt>
                <c:pt idx="56">
                  <c:v>6.2000000000000006E-2</c:v>
                </c:pt>
                <c:pt idx="57">
                  <c:v>6.2000000000000006E-2</c:v>
                </c:pt>
                <c:pt idx="58">
                  <c:v>6.2000000000000006E-2</c:v>
                </c:pt>
                <c:pt idx="59">
                  <c:v>6.2000000000000006E-2</c:v>
                </c:pt>
                <c:pt idx="60">
                  <c:v>6.2000000000000006E-2</c:v>
                </c:pt>
                <c:pt idx="61">
                  <c:v>6.2000000000000006E-2</c:v>
                </c:pt>
                <c:pt idx="62">
                  <c:v>6.2000000000000006E-2</c:v>
                </c:pt>
                <c:pt idx="63">
                  <c:v>6.2000000000000006E-2</c:v>
                </c:pt>
                <c:pt idx="64">
                  <c:v>8.6000000000000007E-2</c:v>
                </c:pt>
                <c:pt idx="65">
                  <c:v>8.6000000000000007E-2</c:v>
                </c:pt>
                <c:pt idx="66">
                  <c:v>8.6000000000000007E-2</c:v>
                </c:pt>
                <c:pt idx="67">
                  <c:v>8.6000000000000007E-2</c:v>
                </c:pt>
                <c:pt idx="68">
                  <c:v>8.6000000000000007E-2</c:v>
                </c:pt>
                <c:pt idx="69">
                  <c:v>8.6000000000000007E-2</c:v>
                </c:pt>
                <c:pt idx="70">
                  <c:v>8.6000000000000007E-2</c:v>
                </c:pt>
                <c:pt idx="71">
                  <c:v>8.6000000000000007E-2</c:v>
                </c:pt>
                <c:pt idx="72">
                  <c:v>8.6000000000000007E-2</c:v>
                </c:pt>
                <c:pt idx="73">
                  <c:v>8.6000000000000007E-2</c:v>
                </c:pt>
                <c:pt idx="74">
                  <c:v>8.6000000000000007E-2</c:v>
                </c:pt>
                <c:pt idx="75">
                  <c:v>8.6000000000000007E-2</c:v>
                </c:pt>
                <c:pt idx="76">
                  <c:v>8.6000000000000007E-2</c:v>
                </c:pt>
                <c:pt idx="77">
                  <c:v>8.6000000000000007E-2</c:v>
                </c:pt>
                <c:pt idx="78">
                  <c:v>8.6000000000000007E-2</c:v>
                </c:pt>
                <c:pt idx="79">
                  <c:v>8.6000000000000007E-2</c:v>
                </c:pt>
                <c:pt idx="80">
                  <c:v>8.6000000000000007E-2</c:v>
                </c:pt>
                <c:pt idx="81">
                  <c:v>8.6000000000000007E-2</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0.11</c:v>
                </c:pt>
                <c:pt idx="95">
                  <c:v>0.11</c:v>
                </c:pt>
                <c:pt idx="96">
                  <c:v>0.11</c:v>
                </c:pt>
                <c:pt idx="97">
                  <c:v>0.11</c:v>
                </c:pt>
                <c:pt idx="98">
                  <c:v>0.13400000000000001</c:v>
                </c:pt>
                <c:pt idx="99">
                  <c:v>0.13400000000000001</c:v>
                </c:pt>
                <c:pt idx="100">
                  <c:v>0.13400000000000001</c:v>
                </c:pt>
                <c:pt idx="101">
                  <c:v>0.13400000000000001</c:v>
                </c:pt>
                <c:pt idx="102">
                  <c:v>0.13400000000000001</c:v>
                </c:pt>
                <c:pt idx="103">
                  <c:v>0.13400000000000001</c:v>
                </c:pt>
                <c:pt idx="104">
                  <c:v>0.13400000000000001</c:v>
                </c:pt>
                <c:pt idx="105">
                  <c:v>0.13400000000000001</c:v>
                </c:pt>
                <c:pt idx="106">
                  <c:v>0.13400000000000001</c:v>
                </c:pt>
                <c:pt idx="107">
                  <c:v>0.13400000000000001</c:v>
                </c:pt>
                <c:pt idx="108">
                  <c:v>0.13400000000000001</c:v>
                </c:pt>
                <c:pt idx="109">
                  <c:v>0.13400000000000001</c:v>
                </c:pt>
                <c:pt idx="110">
                  <c:v>0.13400000000000001</c:v>
                </c:pt>
                <c:pt idx="111">
                  <c:v>0.13400000000000001</c:v>
                </c:pt>
                <c:pt idx="112">
                  <c:v>0.158</c:v>
                </c:pt>
                <c:pt idx="113">
                  <c:v>0.158</c:v>
                </c:pt>
                <c:pt idx="114">
                  <c:v>0.158</c:v>
                </c:pt>
                <c:pt idx="115">
                  <c:v>0.158</c:v>
                </c:pt>
                <c:pt idx="116">
                  <c:v>0.158</c:v>
                </c:pt>
                <c:pt idx="117">
                  <c:v>0.158</c:v>
                </c:pt>
                <c:pt idx="118">
                  <c:v>0.158</c:v>
                </c:pt>
                <c:pt idx="119">
                  <c:v>0.158</c:v>
                </c:pt>
                <c:pt idx="120">
                  <c:v>0.158</c:v>
                </c:pt>
                <c:pt idx="121">
                  <c:v>0.158</c:v>
                </c:pt>
                <c:pt idx="122">
                  <c:v>0.158</c:v>
                </c:pt>
                <c:pt idx="123">
                  <c:v>0.158</c:v>
                </c:pt>
                <c:pt idx="124">
                  <c:v>0.182</c:v>
                </c:pt>
                <c:pt idx="125">
                  <c:v>0.182</c:v>
                </c:pt>
                <c:pt idx="126">
                  <c:v>0.182</c:v>
                </c:pt>
                <c:pt idx="127">
                  <c:v>0.182</c:v>
                </c:pt>
                <c:pt idx="128">
                  <c:v>0.182</c:v>
                </c:pt>
                <c:pt idx="129">
                  <c:v>0.182</c:v>
                </c:pt>
                <c:pt idx="130">
                  <c:v>0.182</c:v>
                </c:pt>
                <c:pt idx="131">
                  <c:v>0.182</c:v>
                </c:pt>
                <c:pt idx="132">
                  <c:v>0.182</c:v>
                </c:pt>
                <c:pt idx="133">
                  <c:v>0.182</c:v>
                </c:pt>
                <c:pt idx="134">
                  <c:v>0.182</c:v>
                </c:pt>
                <c:pt idx="135">
                  <c:v>0.182</c:v>
                </c:pt>
                <c:pt idx="136">
                  <c:v>0.20599999999999999</c:v>
                </c:pt>
                <c:pt idx="137">
                  <c:v>0.20599999999999999</c:v>
                </c:pt>
                <c:pt idx="138">
                  <c:v>0.20599999999999999</c:v>
                </c:pt>
                <c:pt idx="139">
                  <c:v>0.20599999999999999</c:v>
                </c:pt>
                <c:pt idx="140">
                  <c:v>0.20599999999999999</c:v>
                </c:pt>
                <c:pt idx="141">
                  <c:v>0.20599999999999999</c:v>
                </c:pt>
                <c:pt idx="142">
                  <c:v>0.20599999999999999</c:v>
                </c:pt>
                <c:pt idx="143">
                  <c:v>0.20599999999999999</c:v>
                </c:pt>
                <c:pt idx="144">
                  <c:v>0.20599999999999999</c:v>
                </c:pt>
                <c:pt idx="145">
                  <c:v>0.20599999999999999</c:v>
                </c:pt>
                <c:pt idx="146">
                  <c:v>0.22999999999999998</c:v>
                </c:pt>
                <c:pt idx="147">
                  <c:v>0.22999999999999998</c:v>
                </c:pt>
                <c:pt idx="148">
                  <c:v>0.22999999999999998</c:v>
                </c:pt>
                <c:pt idx="149">
                  <c:v>0.22999999999999998</c:v>
                </c:pt>
                <c:pt idx="150">
                  <c:v>0.22999999999999998</c:v>
                </c:pt>
                <c:pt idx="151">
                  <c:v>0.22999999999999998</c:v>
                </c:pt>
                <c:pt idx="152">
                  <c:v>0.22999999999999998</c:v>
                </c:pt>
                <c:pt idx="153">
                  <c:v>0.22999999999999998</c:v>
                </c:pt>
                <c:pt idx="154">
                  <c:v>0.22999999999999998</c:v>
                </c:pt>
                <c:pt idx="155">
                  <c:v>0.22999999999999998</c:v>
                </c:pt>
                <c:pt idx="156">
                  <c:v>0.254</c:v>
                </c:pt>
                <c:pt idx="157">
                  <c:v>0.254</c:v>
                </c:pt>
                <c:pt idx="158">
                  <c:v>0.254</c:v>
                </c:pt>
                <c:pt idx="159">
                  <c:v>0.254</c:v>
                </c:pt>
                <c:pt idx="160">
                  <c:v>0.254</c:v>
                </c:pt>
                <c:pt idx="161">
                  <c:v>0.254</c:v>
                </c:pt>
                <c:pt idx="162">
                  <c:v>0.254</c:v>
                </c:pt>
                <c:pt idx="163">
                  <c:v>0.254</c:v>
                </c:pt>
                <c:pt idx="164">
                  <c:v>0.254</c:v>
                </c:pt>
                <c:pt idx="165">
                  <c:v>0.254</c:v>
                </c:pt>
                <c:pt idx="166">
                  <c:v>0.27800000000000002</c:v>
                </c:pt>
                <c:pt idx="167">
                  <c:v>0.27800000000000002</c:v>
                </c:pt>
                <c:pt idx="168">
                  <c:v>0.27800000000000002</c:v>
                </c:pt>
                <c:pt idx="169">
                  <c:v>0.27800000000000002</c:v>
                </c:pt>
                <c:pt idx="170">
                  <c:v>0.27800000000000002</c:v>
                </c:pt>
                <c:pt idx="171">
                  <c:v>0.27800000000000002</c:v>
                </c:pt>
                <c:pt idx="172">
                  <c:v>0.27800000000000002</c:v>
                </c:pt>
                <c:pt idx="173">
                  <c:v>0.27800000000000002</c:v>
                </c:pt>
                <c:pt idx="174">
                  <c:v>0.30199999999999999</c:v>
                </c:pt>
                <c:pt idx="175">
                  <c:v>0.30199999999999999</c:v>
                </c:pt>
                <c:pt idx="176">
                  <c:v>0.30199999999999999</c:v>
                </c:pt>
                <c:pt idx="177">
                  <c:v>0.30199999999999999</c:v>
                </c:pt>
                <c:pt idx="178">
                  <c:v>0.30199999999999999</c:v>
                </c:pt>
                <c:pt idx="179">
                  <c:v>0.30199999999999999</c:v>
                </c:pt>
                <c:pt idx="180">
                  <c:v>0.30199999999999999</c:v>
                </c:pt>
                <c:pt idx="181">
                  <c:v>0.30199999999999999</c:v>
                </c:pt>
                <c:pt idx="182">
                  <c:v>0.32600000000000001</c:v>
                </c:pt>
                <c:pt idx="183">
                  <c:v>0.32600000000000001</c:v>
                </c:pt>
                <c:pt idx="184">
                  <c:v>0.32600000000000001</c:v>
                </c:pt>
                <c:pt idx="185">
                  <c:v>0.32600000000000001</c:v>
                </c:pt>
                <c:pt idx="186">
                  <c:v>0.32600000000000001</c:v>
                </c:pt>
                <c:pt idx="187">
                  <c:v>0.32600000000000001</c:v>
                </c:pt>
                <c:pt idx="188">
                  <c:v>0.35</c:v>
                </c:pt>
                <c:pt idx="189">
                  <c:v>0.35</c:v>
                </c:pt>
                <c:pt idx="190">
                  <c:v>0.35</c:v>
                </c:pt>
                <c:pt idx="191">
                  <c:v>0.35</c:v>
                </c:pt>
                <c:pt idx="192">
                  <c:v>0.374</c:v>
                </c:pt>
                <c:pt idx="193">
                  <c:v>0.374</c:v>
                </c:pt>
              </c:numCache>
            </c:numRef>
          </c:yVal>
          <c:smooth val="0"/>
          <c:extLst>
            <c:ext xmlns:c15="http://schemas.microsoft.com/office/drawing/2012/chart" uri="{02D57815-91ED-43cb-92C2-25804820EDAC}">
              <c15:datalabelsRange>
                <c15:f>'#_Batteries'!$AC$6:$AC$199</c15:f>
                <c15:dlblRangeCache>
                  <c:ptCount val="194"/>
                </c15:dlblRangeCache>
              </c15:datalabelsRange>
            </c:ext>
            <c:ext xmlns:c16="http://schemas.microsoft.com/office/drawing/2014/chart" uri="{C3380CC4-5D6E-409C-BE32-E72D297353CC}">
              <c16:uniqueId val="{0000010E-D3BE-4B4C-B8B5-6A7959CAE42F}"/>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D3BE-4B4C-B8B5-6A7959CAE42F}"/>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'#_Batteries'!$F$92</c:f>
              <c:numCache>
                <c:formatCode>General</c:formatCode>
                <c:ptCount val="1"/>
                <c:pt idx="0">
                  <c:v>0</c:v>
                </c:pt>
              </c:numCache>
            </c:numRef>
          </c:xVal>
          <c:yVal>
            <c:numRef>
              <c:f>'#_Batteries'!$G$92</c:f>
              <c:numCache>
                <c:formatCode>General</c:formatCode>
                <c:ptCount val="1"/>
                <c:pt idx="0">
                  <c:v>#N/A</c:v>
                </c:pt>
              </c:numCache>
            </c:numRef>
          </c:yVal>
          <c:smooth val="0"/>
          <c:extLst>
            <c:ext xmlns:c15="http://schemas.microsoft.com/office/drawing/2012/chart" uri="{02D57815-91ED-43cb-92C2-25804820EDAC}">
              <c15:datalabelsRange>
                <c15:f>'#_Batteries'!$J$92</c15:f>
                <c15:dlblRangeCache>
                  <c:ptCount val="1"/>
                  <c:pt idx="0">
                    <c:v>SLAY!</c:v>
                  </c:pt>
                </c15:dlblRangeCache>
              </c15:datalabelsRange>
            </c:ext>
            <c:ext xmlns:c16="http://schemas.microsoft.com/office/drawing/2014/chart" uri="{C3380CC4-5D6E-409C-BE32-E72D297353CC}">
              <c16:uniqueId val="{00000110-D3BE-4B4C-B8B5-6A7959CAE42F}"/>
            </c:ext>
          </c:extLst>
        </c:ser>
        <c:ser>
          <c:idx val="17"/>
          <c:order val="19"/>
          <c:tx>
            <c:strRef>
              <c:f>'#_Batteries'!$J$76</c:f>
              <c:strCache>
                <c:ptCount val="1"/>
                <c:pt idx="0">
                  <c:v>μ0 on the graph</c:v>
                </c:pt>
              </c:strCache>
            </c:strRef>
          </c:tx>
          <c:marker>
            <c:symbol val="none"/>
          </c:marker>
          <c:dLbls>
            <c:dLbl>
              <c:idx val="0"/>
              <c:tx>
                <c:rich>
                  <a:bodyPr wrap="square" lIns="38100" tIns="0" rIns="38100" bIns="182880" anchor="ctr">
                    <a:spAutoFit/>
                  </a:bodyPr>
                  <a:lstStyle/>
                  <a:p>
                    <a:pPr>
                      <a:defRPr sz="1400" b="1"/>
                    </a:pPr>
                    <a:fld id="{EEC90476-90B2-2842-B75E-6F7F06CFFB24}"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D3BE-4B4C-B8B5-6A7959CAE42F}"/>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'#_Batteries'!$K$77</c:f>
              <c:numCache>
                <c:formatCode>General</c:formatCode>
                <c:ptCount val="1"/>
                <c:pt idx="0">
                  <c:v>0</c:v>
                </c:pt>
              </c:numCache>
            </c:numRef>
          </c:xVal>
          <c:yVal>
            <c:numRef>
              <c:f>'#_Batteries'!$L$77</c:f>
              <c:numCache>
                <c:formatCode>General</c:formatCode>
                <c:ptCount val="1"/>
                <c:pt idx="0">
                  <c:v>0.09</c:v>
                </c:pt>
              </c:numCache>
            </c:numRef>
          </c:yVal>
          <c:smooth val="0"/>
          <c:extLst>
            <c:ext xmlns:c15="http://schemas.microsoft.com/office/drawing/2012/chart" uri="{02D57815-91ED-43cb-92C2-25804820EDAC}">
              <c15:datalabelsRange>
                <c15:f>'#_Batteries'!$M$77</c15:f>
                <c15:dlblRangeCache>
                  <c:ptCount val="1"/>
                  <c:pt idx="0">
                    <c:v>μAdvertised (μ0)</c:v>
                  </c:pt>
                </c15:dlblRangeCache>
              </c15:datalabelsRange>
            </c:ext>
            <c:ext xmlns:c16="http://schemas.microsoft.com/office/drawing/2014/chart" uri="{C3380CC4-5D6E-409C-BE32-E72D297353CC}">
              <c16:uniqueId val="{00000112-D3BE-4B4C-B8B5-6A7959CAE42F}"/>
            </c:ext>
          </c:extLst>
        </c:ser>
        <c:ser>
          <c:idx val="20"/>
          <c:order val="20"/>
          <c:tx>
            <c:strRef>
              <c:f>'#_Batteries'!$K$114</c:f>
              <c:strCache>
                <c:ptCount val="1"/>
                <c:pt idx="0">
                  <c:v>Confidence Interval</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3-D3BE-4B4C-B8B5-6A7959CAE42F}"/>
                </c:ext>
              </c:extLst>
            </c:dLbl>
            <c:dLbl>
              <c:idx val="1"/>
              <c:layout>
                <c:manualLayout>
                  <c:x val="-3.3677367580566546E-2"/>
                  <c:y val="-6.700737718207858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114-D3BE-4B4C-B8B5-6A7959CAE42F}"/>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'#_Batteries'!$M$121:$M$122</c:f>
              <c:numCache>
                <c:formatCode>0.00</c:formatCode>
                <c:ptCount val="2"/>
                <c:pt idx="0">
                  <c:v>0</c:v>
                </c:pt>
                <c:pt idx="1">
                  <c:v>0</c:v>
                </c:pt>
              </c:numCache>
            </c:numRef>
          </c:xVal>
          <c:yVal>
            <c:numRef>
              <c:f>'#_Batteries'!$N$121:$N$122</c:f>
              <c:numCache>
                <c:formatCode>General</c:formatCode>
                <c:ptCount val="2"/>
                <c:pt idx="0">
                  <c:v>#N/A</c:v>
                </c:pt>
                <c:pt idx="1">
                  <c:v>#N/A</c:v>
                </c:pt>
              </c:numCache>
            </c:numRef>
          </c:yVal>
          <c:smooth val="0"/>
          <c:extLst>
            <c:ext xmlns:c15="http://schemas.microsoft.com/office/drawing/2012/chart" uri="{02D57815-91ED-43cb-92C2-25804820EDAC}">
              <c15:datalabelsRange>
                <c15:f>'#_Batteries'!$O$121:$O$122</c15:f>
                <c15:dlblRangeCache>
                  <c:ptCount val="2"/>
                </c15:dlblRangeCache>
              </c15:datalabelsRange>
            </c:ext>
            <c:ext xmlns:c16="http://schemas.microsoft.com/office/drawing/2014/chart" uri="{C3380CC4-5D6E-409C-BE32-E72D297353CC}">
              <c16:uniqueId val="{00000115-D3BE-4B4C-B8B5-6A7959CAE42F}"/>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BesteaPT!$H$77</c:f>
          <c:strCache>
            <c:ptCount val="1"/>
            <c:pt idx="0">
              <c:v>0</c:v>
            </c:pt>
          </c:strCache>
        </c:strRef>
      </c:tx>
      <c:overlay val="0"/>
      <c:txPr>
        <a:bodyPr/>
        <a:lstStyle/>
        <a:p>
          <a:pPr>
            <a:defRPr b="0"/>
          </a:pPr>
          <a:endParaRPr lang="en-US"/>
        </a:p>
      </c:txPr>
    </c:title>
    <c:autoTitleDeleted val="0"/>
    <c:plotArea>
      <c:layout>
        <c:manualLayout>
          <c:layoutTarget val="inner"/>
          <c:xMode val="edge"/>
          <c:yMode val="edge"/>
          <c:x val="1.7816123323792291E-2"/>
          <c:y val="1.8159243788937393E-2"/>
          <c:w val="0.96436775335241542"/>
          <c:h val="0.92953870622354751"/>
        </c:manualLayout>
      </c:layout>
      <c:scatterChart>
        <c:scatterStyle val="lineMarker"/>
        <c:varyColors val="0"/>
        <c:ser>
          <c:idx val="13"/>
          <c:order val="0"/>
          <c:tx>
            <c:v>equationLEFT</c:v>
          </c:tx>
          <c:marker>
            <c:symbol val="none"/>
          </c:marker>
          <c:dLbls>
            <c:dLbl>
              <c:idx val="0"/>
              <c:tx>
                <c:rich>
                  <a:bodyPr wrap="square" lIns="0" tIns="0" rIns="0" bIns="0" anchor="ctr" anchorCtr="0">
                    <a:noAutofit/>
                  </a:bodyPr>
                  <a:lstStyle/>
                  <a:p>
                    <a:pPr algn="ctr">
                      <a:defRPr/>
                    </a:pPr>
                    <a:fld id="{0D338867-A797-D44F-9322-C154CFBB4160}" type="CELLRANGE">
                      <a:rPr lang="en-US"/>
                      <a:pPr algn="ctr">
                        <a:defRPr/>
                      </a:pPr>
                      <a:t>[CELLRANGE]</a:t>
                    </a:fld>
                    <a:endParaRPr lang="en-US"/>
                  </a:p>
                </c:rich>
              </c:tx>
              <c:spPr>
                <a:noFill/>
                <a:ln>
                  <a:solidFill>
                    <a:schemeClr val="bg1">
                      <a:lumMod val="85000"/>
                    </a:schemeClr>
                  </a:solidFill>
                </a:ln>
                <a:effectLst/>
              </c:sp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24182593733186888"/>
                      <c:h val="0.19838693633952253"/>
                    </c:manualLayout>
                  </c15:layout>
                  <c15:dlblFieldTable/>
                  <c15:showDataLabelsRange val="1"/>
                </c:ext>
                <c:ext xmlns:c16="http://schemas.microsoft.com/office/drawing/2014/chart" uri="{C3380CC4-5D6E-409C-BE32-E72D297353CC}">
                  <c16:uniqueId val="{00000000-3B68-FE4B-B0C0-78EEC5A84AB5}"/>
                </c:ext>
              </c:extLst>
            </c:dLbl>
            <c:spPr>
              <a:noFill/>
              <a:ln>
                <a:solidFill>
                  <a:schemeClr val="bg1">
                    <a:lumMod val="85000"/>
                  </a:schemeClr>
                </a:solidFill>
              </a:ln>
              <a:effectLst/>
            </c:spPr>
            <c:txPr>
              <a:bodyPr wrap="square" lIns="91440" tIns="19050" rIns="38100" bIns="19050" anchor="ctr" anchorCtr="0">
                <a:spAutoFit/>
              </a:bodyPr>
              <a:lstStyle/>
              <a:p>
                <a:pPr algn="l">
                  <a:defRPr/>
                </a:pPr>
                <a:endParaRPr lang="en-US"/>
              </a:p>
            </c:txPr>
            <c:dLblPos val="b"/>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BesteaPT!$F$83</c:f>
              <c:numCache>
                <c:formatCode>General</c:formatCode>
                <c:ptCount val="1"/>
                <c:pt idx="0">
                  <c:v>0</c:v>
                </c:pt>
              </c:numCache>
            </c:numRef>
          </c:xVal>
          <c:yVal>
            <c:numRef>
              <c:f>BesteaPT!$G$83</c:f>
              <c:numCache>
                <c:formatCode>General</c:formatCode>
                <c:ptCount val="1"/>
                <c:pt idx="0">
                  <c:v>0</c:v>
                </c:pt>
              </c:numCache>
            </c:numRef>
          </c:yVal>
          <c:smooth val="0"/>
          <c:extLst>
            <c:ext xmlns:c15="http://schemas.microsoft.com/office/drawing/2012/chart" uri="{02D57815-91ED-43cb-92C2-25804820EDAC}">
              <c15:datalabelsRange>
                <c15:f>BesteaPT!$H$83</c15:f>
                <c15:dlblRangeCache>
                  <c:ptCount val="1"/>
                  <c:pt idx="0">
                    <c:v>0</c:v>
                  </c:pt>
                </c15:dlblRangeCache>
              </c15:datalabelsRange>
            </c:ext>
            <c:ext xmlns:c16="http://schemas.microsoft.com/office/drawing/2014/chart" uri="{C3380CC4-5D6E-409C-BE32-E72D297353CC}">
              <c16:uniqueId val="{00000001-3B68-FE4B-B0C0-78EEC5A84AB5}"/>
            </c:ext>
          </c:extLst>
        </c:ser>
        <c:ser>
          <c:idx val="14"/>
          <c:order val="1"/>
          <c:tx>
            <c:v>equationRIGHT</c:v>
          </c:tx>
          <c:marker>
            <c:symbol val="none"/>
          </c:marker>
          <c:dLbls>
            <c:dLbl>
              <c:idx val="0"/>
              <c:tx>
                <c:rich>
                  <a:bodyPr/>
                  <a:lstStyle/>
                  <a:p>
                    <a:fld id="{29102C56-1A6D-8D4B-A39D-FBB82D4671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B68-FE4B-B0C0-78EEC5A84AB5}"/>
                </c:ext>
              </c:extLst>
            </c:dLbl>
            <c:spPr>
              <a:noFill/>
              <a:ln>
                <a:solidFill>
                  <a:schemeClr val="bg1">
                    <a:lumMod val="85000"/>
                  </a:schemeClr>
                </a:solid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BesteaPT!$J$83</c:f>
              <c:numCache>
                <c:formatCode>General</c:formatCode>
                <c:ptCount val="1"/>
                <c:pt idx="0">
                  <c:v>0</c:v>
                </c:pt>
              </c:numCache>
            </c:numRef>
          </c:xVal>
          <c:yVal>
            <c:numRef>
              <c:f>BesteaPT!$K$83</c:f>
              <c:numCache>
                <c:formatCode>General</c:formatCode>
                <c:ptCount val="1"/>
                <c:pt idx="0">
                  <c:v>0</c:v>
                </c:pt>
              </c:numCache>
            </c:numRef>
          </c:yVal>
          <c:smooth val="0"/>
          <c:extLst>
            <c:ext xmlns:c15="http://schemas.microsoft.com/office/drawing/2012/chart" uri="{02D57815-91ED-43cb-92C2-25804820EDAC}">
              <c15:datalabelsRange>
                <c15:f>BesteaPT!$L$83</c15:f>
                <c15:dlblRangeCache>
                  <c:ptCount val="1"/>
                  <c:pt idx="0">
                    <c:v>0</c:v>
                  </c:pt>
                </c15:dlblRangeCache>
              </c15:datalabelsRange>
            </c:ext>
            <c:ext xmlns:c16="http://schemas.microsoft.com/office/drawing/2014/chart" uri="{C3380CC4-5D6E-409C-BE32-E72D297353CC}">
              <c16:uniqueId val="{00000003-3B68-FE4B-B0C0-78EEC5A84AB5}"/>
            </c:ext>
          </c:extLst>
        </c:ser>
        <c:ser>
          <c:idx val="0"/>
          <c:order val="2"/>
          <c:tx>
            <c:strRef>
              <c:f>BesteaPT!$U$51</c:f>
              <c:strCache>
                <c:ptCount val="1"/>
                <c:pt idx="0">
                  <c:v>0</c:v>
                </c:pt>
              </c:strCache>
            </c:strRef>
          </c:tx>
          <c:spPr>
            <a:ln w="19050" cap="rnd">
              <a:solidFill>
                <a:srgbClr val="00B0F0"/>
              </a:solidFill>
              <a:round/>
            </a:ln>
            <a:effectLst/>
          </c:spPr>
          <c:marker>
            <c:symbol val="none"/>
          </c:marker>
          <c:xVal>
            <c:numRef>
              <c:f>BesteaPT!$T$52:$T$196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BesteaPT!$U$52:$U$196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4-3B68-FE4B-B0C0-78EEC5A84AB5}"/>
            </c:ext>
          </c:extLst>
        </c:ser>
        <c:ser>
          <c:idx val="1"/>
          <c:order val="3"/>
          <c:tx>
            <c:strRef>
              <c:f>BesteaPT!$V$51</c:f>
              <c:strCache>
                <c:ptCount val="1"/>
                <c:pt idx="0">
                  <c:v>0</c:v>
                </c:pt>
              </c:strCache>
            </c:strRef>
          </c:tx>
          <c:spPr>
            <a:ln w="22225" cap="rnd">
              <a:noFill/>
              <a:round/>
            </a:ln>
            <a:effectLst/>
          </c:spPr>
          <c:marker>
            <c:symbol val="none"/>
          </c:marker>
          <c:errBars>
            <c:errDir val="y"/>
            <c:errBarType val="minus"/>
            <c:errValType val="percentage"/>
            <c:noEndCap val="1"/>
            <c:val val="100"/>
            <c:spPr>
              <a:noFill/>
              <a:ln w="47625" cap="flat" cmpd="sng" algn="ctr">
                <a:solidFill>
                  <a:srgbClr val="FF0000">
                    <a:alpha val="38000"/>
                  </a:srgbClr>
                </a:solidFill>
                <a:prstDash val="solid"/>
                <a:round/>
              </a:ln>
              <a:effectLst/>
            </c:spPr>
          </c:errBars>
          <c:xVal>
            <c:numRef>
              <c:f>BesteaPT!$T$52:$T$196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BesteaPT!$V$52:$V$196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5-3B68-FE4B-B0C0-78EEC5A84AB5}"/>
            </c:ext>
          </c:extLst>
        </c:ser>
        <c:ser>
          <c:idx val="19"/>
          <c:order val="4"/>
          <c:tx>
            <c:strRef>
              <c:f>BesteaPT!$W$51</c:f>
              <c:strCache>
                <c:ptCount val="1"/>
                <c:pt idx="0">
                  <c:v>0</c:v>
                </c:pt>
              </c:strCache>
            </c:strRef>
          </c:tx>
          <c:spPr>
            <a:ln>
              <a:noFill/>
            </a:ln>
          </c:spPr>
          <c:marker>
            <c:symbol val="none"/>
          </c:marker>
          <c:errBars>
            <c:errDir val="y"/>
            <c:errBarType val="minus"/>
            <c:errValType val="percentage"/>
            <c:noEndCap val="1"/>
            <c:val val="100"/>
            <c:spPr>
              <a:ln w="47625">
                <a:solidFill>
                  <a:srgbClr val="FF0000">
                    <a:alpha val="37552"/>
                  </a:srgbClr>
                </a:solidFill>
              </a:ln>
            </c:spPr>
          </c:errBars>
          <c:xVal>
            <c:numRef>
              <c:f>BesteaPT!$T$52:$T$196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BesteaPT!$W$52:$W$196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6-3B68-FE4B-B0C0-78EEC5A84AB5}"/>
            </c:ext>
          </c:extLst>
        </c:ser>
        <c:ser>
          <c:idx val="2"/>
          <c:order val="5"/>
          <c:tx>
            <c:strRef>
              <c:f>BesteaPT!$X$51</c:f>
              <c:strCache>
                <c:ptCount val="1"/>
                <c:pt idx="0">
                  <c:v>0</c:v>
                </c:pt>
              </c:strCache>
            </c:strRef>
          </c:tx>
          <c:spPr>
            <a:ln w="22225" cap="rnd">
              <a:noFill/>
              <a:prstDash val="solid"/>
              <a:round/>
            </a:ln>
            <a:effectLst/>
          </c:spPr>
          <c:marker>
            <c:symbol val="none"/>
          </c:marker>
          <c:errBars>
            <c:errDir val="y"/>
            <c:errBarType val="minus"/>
            <c:errValType val="percentage"/>
            <c:noEndCap val="1"/>
            <c:val val="100"/>
            <c:spPr>
              <a:noFill/>
              <a:ln w="50800" cap="flat" cmpd="sng" algn="ctr">
                <a:solidFill>
                  <a:schemeClr val="tx1">
                    <a:alpha val="23366"/>
                  </a:schemeClr>
                </a:solidFill>
                <a:prstDash val="solid"/>
                <a:round/>
              </a:ln>
              <a:effectLst/>
            </c:spPr>
          </c:errBars>
          <c:xVal>
            <c:numRef>
              <c:f>BesteaPT!$T$52:$T$196</c:f>
              <c:numCache>
                <c:formatCode>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xVal>
          <c:yVal>
            <c:numRef>
              <c:f>BesteaPT!$X$52:$X$196</c:f>
              <c:numCache>
                <c:formatCode>0.000</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numCache>
            </c:numRef>
          </c:yVal>
          <c:smooth val="0"/>
          <c:extLst>
            <c:ext xmlns:c16="http://schemas.microsoft.com/office/drawing/2014/chart" uri="{C3380CC4-5D6E-409C-BE32-E72D297353CC}">
              <c16:uniqueId val="{00000007-3B68-FE4B-B0C0-78EEC5A84AB5}"/>
            </c:ext>
          </c:extLst>
        </c:ser>
        <c:ser>
          <c:idx val="3"/>
          <c:order val="6"/>
          <c:tx>
            <c:strRef>
              <c:f>BesteaPT!$I$115</c:f>
              <c:strCache>
                <c:ptCount val="1"/>
                <c:pt idx="0">
                  <c:v>0</c:v>
                </c:pt>
              </c:strCache>
            </c:strRef>
          </c:tx>
          <c:spPr>
            <a:ln w="19050" cap="rnd">
              <a:noFill/>
              <a:round/>
            </a:ln>
            <a:effectLst/>
          </c:spPr>
          <c:marker>
            <c:symbol val="none"/>
          </c:marker>
          <c:errBars>
            <c:errDir val="y"/>
            <c:errBarType val="minus"/>
            <c:errValType val="percentage"/>
            <c:noEndCap val="0"/>
            <c:val val="100"/>
            <c:spPr>
              <a:noFill/>
              <a:ln w="31750" cap="flat" cmpd="sng" algn="ctr">
                <a:solidFill>
                  <a:srgbClr val="00B0F0"/>
                </a:solidFill>
                <a:round/>
              </a:ln>
              <a:effectLst>
                <a:glow>
                  <a:schemeClr val="bg1"/>
                </a:glow>
              </a:effectLst>
            </c:spPr>
          </c:errBars>
          <c:xVal>
            <c:numRef>
              <c:f>BesteaPT!$F$117:$F$123</c:f>
              <c:numCache>
                <c:formatCode>General</c:formatCode>
                <c:ptCount val="7"/>
                <c:pt idx="0">
                  <c:v>0</c:v>
                </c:pt>
                <c:pt idx="1">
                  <c:v>0</c:v>
                </c:pt>
                <c:pt idx="2">
                  <c:v>0</c:v>
                </c:pt>
                <c:pt idx="3">
                  <c:v>0</c:v>
                </c:pt>
                <c:pt idx="4">
                  <c:v>0</c:v>
                </c:pt>
                <c:pt idx="5">
                  <c:v>0</c:v>
                </c:pt>
                <c:pt idx="6">
                  <c:v>0</c:v>
                </c:pt>
              </c:numCache>
            </c:numRef>
          </c:xVal>
          <c:yVal>
            <c:numRef>
              <c:f>BesteaPT!$I$117:$I$123</c:f>
              <c:numCache>
                <c:formatCode>0.000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3B68-FE4B-B0C0-78EEC5A84AB5}"/>
            </c:ext>
          </c:extLst>
        </c:ser>
        <c:ser>
          <c:idx val="10"/>
          <c:order val="7"/>
          <c:tx>
            <c:strRef>
              <c:f>BesteaPT!$F$115</c:f>
              <c:strCache>
                <c:ptCount val="1"/>
                <c:pt idx="0">
                  <c:v>0</c:v>
                </c:pt>
              </c:strCache>
            </c:strRef>
          </c:tx>
          <c:spPr>
            <a:ln w="12700" cap="rnd">
              <a:noFill/>
              <a:round/>
            </a:ln>
            <a:effectLst/>
          </c:spPr>
          <c:marker>
            <c:symbol val="none"/>
          </c:marker>
          <c:dLbls>
            <c:dLbl>
              <c:idx val="0"/>
              <c:tx>
                <c:rich>
                  <a:bodyPr/>
                  <a:lstStyle/>
                  <a:p>
                    <a:fld id="{95BBDE75-B830-8742-87ED-3014E063930C}"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68-FE4B-B0C0-78EEC5A84AB5}"/>
                </c:ext>
              </c:extLst>
            </c:dLbl>
            <c:dLbl>
              <c:idx val="1"/>
              <c:tx>
                <c:rich>
                  <a:bodyPr/>
                  <a:lstStyle/>
                  <a:p>
                    <a:fld id="{B0AD934E-3243-BB47-A8DD-F9329B6197D8}"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68-FE4B-B0C0-78EEC5A84AB5}"/>
                </c:ext>
              </c:extLst>
            </c:dLbl>
            <c:dLbl>
              <c:idx val="2"/>
              <c:tx>
                <c:rich>
                  <a:bodyPr/>
                  <a:lstStyle/>
                  <a:p>
                    <a:fld id="{ED143BE8-E0C1-6040-9005-B80D8DCA9E21}"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68-FE4B-B0C0-78EEC5A84AB5}"/>
                </c:ext>
              </c:extLst>
            </c:dLbl>
            <c:dLbl>
              <c:idx val="3"/>
              <c:tx>
                <c:rich>
                  <a:bodyPr/>
                  <a:lstStyle/>
                  <a:p>
                    <a:fld id="{DFAD11A1-2D5E-7A43-BEDC-4D0C99EB046A}"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68-FE4B-B0C0-78EEC5A84AB5}"/>
                </c:ext>
              </c:extLst>
            </c:dLbl>
            <c:dLbl>
              <c:idx val="4"/>
              <c:tx>
                <c:rich>
                  <a:bodyPr/>
                  <a:lstStyle/>
                  <a:p>
                    <a:fld id="{EE0A311E-5EA9-9F45-AD37-B9762565DDD4}"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68-FE4B-B0C0-78EEC5A84AB5}"/>
                </c:ext>
              </c:extLst>
            </c:dLbl>
            <c:dLbl>
              <c:idx val="5"/>
              <c:tx>
                <c:rich>
                  <a:bodyPr/>
                  <a:lstStyle/>
                  <a:p>
                    <a:fld id="{8F65827A-C4E1-6B4D-8334-6030BF8033C7}"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68-FE4B-B0C0-78EEC5A84AB5}"/>
                </c:ext>
              </c:extLst>
            </c:dLbl>
            <c:dLbl>
              <c:idx val="6"/>
              <c:tx>
                <c:rich>
                  <a:bodyPr/>
                  <a:lstStyle/>
                  <a:p>
                    <a:fld id="{846F28D8-4E47-4540-88FD-605AB782194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68-FE4B-B0C0-78EEC5A84AB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BesteaPT!$F$117:$F$123</c:f>
              <c:numCache>
                <c:formatCode>General</c:formatCode>
                <c:ptCount val="7"/>
                <c:pt idx="0">
                  <c:v>0</c:v>
                </c:pt>
                <c:pt idx="1">
                  <c:v>0</c:v>
                </c:pt>
                <c:pt idx="2">
                  <c:v>0</c:v>
                </c:pt>
                <c:pt idx="3">
                  <c:v>0</c:v>
                </c:pt>
                <c:pt idx="4">
                  <c:v>0</c:v>
                </c:pt>
                <c:pt idx="5">
                  <c:v>0</c:v>
                </c:pt>
                <c:pt idx="6">
                  <c:v>0</c:v>
                </c:pt>
              </c:numCache>
            </c:numRef>
          </c:xVal>
          <c:yVal>
            <c:numRef>
              <c:f>BesteaPT!$G$117:$G$123</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BesteaPT!$H$117:$H$123</c15:f>
                <c15:dlblRangeCache>
                  <c:ptCount val="7"/>
                  <c:pt idx="0">
                    <c:v>0</c:v>
                  </c:pt>
                  <c:pt idx="1">
                    <c:v>0</c:v>
                  </c:pt>
                  <c:pt idx="2">
                    <c:v>0</c:v>
                  </c:pt>
                  <c:pt idx="3">
                    <c:v>0</c:v>
                  </c:pt>
                  <c:pt idx="4">
                    <c:v>0</c:v>
                  </c:pt>
                  <c:pt idx="5">
                    <c:v>0</c:v>
                  </c:pt>
                  <c:pt idx="6">
                    <c:v>0</c:v>
                  </c:pt>
                </c15:dlblRangeCache>
              </c15:datalabelsRange>
            </c:ext>
            <c:ext xmlns:c16="http://schemas.microsoft.com/office/drawing/2014/chart" uri="{C3380CC4-5D6E-409C-BE32-E72D297353CC}">
              <c16:uniqueId val="{00000010-3B68-FE4B-B0C0-78EEC5A84AB5}"/>
            </c:ext>
          </c:extLst>
        </c:ser>
        <c:ser>
          <c:idx val="9"/>
          <c:order val="8"/>
          <c:tx>
            <c:strRef>
              <c:f>BesteaPT!$H$126</c:f>
              <c:strCache>
                <c:ptCount val="1"/>
                <c:pt idx="0">
                  <c:v>0</c:v>
                </c:pt>
              </c:strCache>
            </c:strRef>
          </c:tx>
          <c:spPr>
            <a:ln>
              <a:noFill/>
            </a:ln>
          </c:spPr>
          <c:marker>
            <c:symbol val="none"/>
          </c:marker>
          <c:dLbls>
            <c:dLbl>
              <c:idx val="0"/>
              <c:tx>
                <c:rich>
                  <a:bodyPr/>
                  <a:lstStyle/>
                  <a:p>
                    <a:fld id="{3576BC31-8F69-7A48-9099-EB02D4253F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68-FE4B-B0C0-78EEC5A84AB5}"/>
                </c:ext>
              </c:extLst>
            </c:dLbl>
            <c:dLbl>
              <c:idx val="1"/>
              <c:tx>
                <c:rich>
                  <a:bodyPr/>
                  <a:lstStyle/>
                  <a:p>
                    <a:fld id="{30939D35-FF9F-0B4D-83D1-671FD38DE8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68-FE4B-B0C0-78EEC5A84AB5}"/>
                </c:ext>
              </c:extLst>
            </c:dLbl>
            <c:dLbl>
              <c:idx val="2"/>
              <c:tx>
                <c:rich>
                  <a:bodyPr/>
                  <a:lstStyle/>
                  <a:p>
                    <a:fld id="{6CAAB0EF-EDBB-4C4D-9F5B-098F72690C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68-FE4B-B0C0-78EEC5A84AB5}"/>
                </c:ext>
              </c:extLst>
            </c:dLbl>
            <c:dLbl>
              <c:idx val="3"/>
              <c:tx>
                <c:rich>
                  <a:bodyPr/>
                  <a:lstStyle/>
                  <a:p>
                    <a:fld id="{1E1DDE99-1BAE-A847-9FE9-F263A95F61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68-FE4B-B0C0-78EEC5A84AB5}"/>
                </c:ext>
              </c:extLst>
            </c:dLbl>
            <c:dLbl>
              <c:idx val="4"/>
              <c:tx>
                <c:rich>
                  <a:bodyPr/>
                  <a:lstStyle/>
                  <a:p>
                    <a:fld id="{60634E57-678F-2241-9F02-17275133D4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68-FE4B-B0C0-78EEC5A84AB5}"/>
                </c:ext>
              </c:extLst>
            </c:dLbl>
            <c:dLbl>
              <c:idx val="5"/>
              <c:tx>
                <c:rich>
                  <a:bodyPr/>
                  <a:lstStyle/>
                  <a:p>
                    <a:fld id="{87D193EF-4DEE-1D46-B321-4CA3EF9314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B68-FE4B-B0C0-78EEC5A84AB5}"/>
                </c:ext>
              </c:extLst>
            </c:dLbl>
            <c:dLbl>
              <c:idx val="6"/>
              <c:tx>
                <c:rich>
                  <a:bodyPr/>
                  <a:lstStyle/>
                  <a:p>
                    <a:fld id="{A4725F6F-A17A-F64F-AB40-A811924771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B68-FE4B-B0C0-78EEC5A84AB5}"/>
                </c:ext>
              </c:extLst>
            </c:dLbl>
            <c:dLbl>
              <c:idx val="7"/>
              <c:tx>
                <c:rich>
                  <a:bodyPr/>
                  <a:lstStyle/>
                  <a:p>
                    <a:fld id="{DE01347A-8AE4-D34E-BC30-11230BCF49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68-FE4B-B0C0-78EEC5A84AB5}"/>
                </c:ext>
              </c:extLst>
            </c:dLbl>
            <c:spPr>
              <a:noFill/>
              <a:ln>
                <a:noFill/>
              </a:ln>
              <a:effectLst/>
            </c:spPr>
            <c:txPr>
              <a:bodyPr wrap="square" lIns="38100" tIns="19050" rIns="38100" bIns="19050" anchor="ctr">
                <a:spAutoFit/>
              </a:bodyPr>
              <a:lstStyle/>
              <a:p>
                <a:pPr>
                  <a:defRPr sz="100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BesteaPT!$F$127:$F$134</c:f>
              <c:numCache>
                <c:formatCode>General</c:formatCode>
                <c:ptCount val="8"/>
                <c:pt idx="0">
                  <c:v>0</c:v>
                </c:pt>
                <c:pt idx="1">
                  <c:v>0</c:v>
                </c:pt>
                <c:pt idx="2">
                  <c:v>0</c:v>
                </c:pt>
                <c:pt idx="3">
                  <c:v>0</c:v>
                </c:pt>
                <c:pt idx="4">
                  <c:v>0</c:v>
                </c:pt>
                <c:pt idx="5">
                  <c:v>0</c:v>
                </c:pt>
                <c:pt idx="6">
                  <c:v>0</c:v>
                </c:pt>
                <c:pt idx="7">
                  <c:v>0</c:v>
                </c:pt>
              </c:numCache>
            </c:numRef>
          </c:xVal>
          <c:yVal>
            <c:numRef>
              <c:f>BesteaPT!$G$127:$G$134</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BesteaPT!$H$127:$H$134</c15:f>
                <c15:dlblRangeCache>
                  <c:ptCount val="8"/>
                  <c:pt idx="0">
                    <c:v>0.0%</c:v>
                  </c:pt>
                  <c:pt idx="1">
                    <c:v>0.0%</c:v>
                  </c:pt>
                  <c:pt idx="2">
                    <c:v>0.0%</c:v>
                  </c:pt>
                  <c:pt idx="3">
                    <c:v>0.0%</c:v>
                  </c:pt>
                  <c:pt idx="4">
                    <c:v>0.0%</c:v>
                  </c:pt>
                  <c:pt idx="5">
                    <c:v>0.0%</c:v>
                  </c:pt>
                  <c:pt idx="6">
                    <c:v>0.0%</c:v>
                  </c:pt>
                  <c:pt idx="7">
                    <c:v>0.0%</c:v>
                  </c:pt>
                </c15:dlblRangeCache>
              </c15:datalabelsRange>
            </c:ext>
            <c:ext xmlns:c16="http://schemas.microsoft.com/office/drawing/2014/chart" uri="{C3380CC4-5D6E-409C-BE32-E72D297353CC}">
              <c16:uniqueId val="{00000019-3B68-FE4B-B0C0-78EEC5A84AB5}"/>
            </c:ext>
          </c:extLst>
        </c:ser>
        <c:ser>
          <c:idx val="8"/>
          <c:order val="9"/>
          <c:tx>
            <c:strRef>
              <c:f>BesteaPT!$F$137</c:f>
              <c:strCache>
                <c:ptCount val="1"/>
                <c:pt idx="0">
                  <c:v>0</c:v>
                </c:pt>
              </c:strCache>
            </c:strRef>
          </c:tx>
          <c:spPr>
            <a:ln w="19050" cap="rnd">
              <a:noFill/>
              <a:round/>
            </a:ln>
            <a:effectLst/>
          </c:spPr>
          <c:marker>
            <c:symbol val="none"/>
          </c:marker>
          <c:dLbls>
            <c:dLbl>
              <c:idx val="0"/>
              <c:tx>
                <c:rich>
                  <a:bodyPr/>
                  <a:lstStyle/>
                  <a:p>
                    <a:fld id="{6421C409-35DB-D249-B4DC-B82AA6C0C8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B68-FE4B-B0C0-78EEC5A84AB5}"/>
                </c:ext>
              </c:extLst>
            </c:dLbl>
            <c:dLbl>
              <c:idx val="1"/>
              <c:tx>
                <c:rich>
                  <a:bodyPr/>
                  <a:lstStyle/>
                  <a:p>
                    <a:fld id="{F66569AB-90A3-6049-B1EB-BAF6B5F30D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B68-FE4B-B0C0-78EEC5A84AB5}"/>
                </c:ext>
              </c:extLst>
            </c:dLbl>
            <c:dLbl>
              <c:idx val="2"/>
              <c:tx>
                <c:rich>
                  <a:bodyPr/>
                  <a:lstStyle/>
                  <a:p>
                    <a:fld id="{05DE1D0A-ACC4-E84A-8683-68E995B4FF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B68-FE4B-B0C0-78EEC5A84AB5}"/>
                </c:ext>
              </c:extLst>
            </c:dLbl>
            <c:dLbl>
              <c:idx val="3"/>
              <c:tx>
                <c:rich>
                  <a:bodyPr/>
                  <a:lstStyle/>
                  <a:p>
                    <a:fld id="{7577CB64-E112-154E-BDFF-1449EFB801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B68-FE4B-B0C0-78EEC5A84AB5}"/>
                </c:ext>
              </c:extLst>
            </c:dLbl>
            <c:dLbl>
              <c:idx val="4"/>
              <c:tx>
                <c:rich>
                  <a:bodyPr/>
                  <a:lstStyle/>
                  <a:p>
                    <a:fld id="{82A72157-B4A2-784E-835B-8BD8383005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B68-FE4B-B0C0-78EEC5A84AB5}"/>
                </c:ext>
              </c:extLst>
            </c:dLbl>
            <c:dLbl>
              <c:idx val="5"/>
              <c:tx>
                <c:rich>
                  <a:bodyPr/>
                  <a:lstStyle/>
                  <a:p>
                    <a:fld id="{AA07BC6A-1112-E34D-AD50-ECC3BE2F85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B68-FE4B-B0C0-78EEC5A84AB5}"/>
                </c:ext>
              </c:extLst>
            </c:dLbl>
            <c:dLbl>
              <c:idx val="6"/>
              <c:tx>
                <c:rich>
                  <a:bodyPr/>
                  <a:lstStyle/>
                  <a:p>
                    <a:fld id="{1E607424-C716-854F-9283-B5652FB476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B68-FE4B-B0C0-78EEC5A84AB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B0F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BesteaPT!$F$138:$F$144</c:f>
              <c:numCache>
                <c:formatCode>General</c:formatCode>
                <c:ptCount val="7"/>
                <c:pt idx="0">
                  <c:v>0</c:v>
                </c:pt>
                <c:pt idx="1">
                  <c:v>0</c:v>
                </c:pt>
                <c:pt idx="2">
                  <c:v>0</c:v>
                </c:pt>
                <c:pt idx="3">
                  <c:v>0</c:v>
                </c:pt>
                <c:pt idx="4">
                  <c:v>0</c:v>
                </c:pt>
                <c:pt idx="5">
                  <c:v>0</c:v>
                </c:pt>
                <c:pt idx="6">
                  <c:v>0</c:v>
                </c:pt>
              </c:numCache>
            </c:numRef>
          </c:xVal>
          <c:yVal>
            <c:numRef>
              <c:f>BesteaPT!$G$138:$G$144</c:f>
              <c:numCache>
                <c:formatCode>General</c:formatCode>
                <c:ptCount val="7"/>
                <c:pt idx="0">
                  <c:v>0</c:v>
                </c:pt>
                <c:pt idx="1">
                  <c:v>0</c:v>
                </c:pt>
                <c:pt idx="2">
                  <c:v>0</c:v>
                </c:pt>
                <c:pt idx="3">
                  <c:v>0</c:v>
                </c:pt>
                <c:pt idx="4">
                  <c:v>0</c:v>
                </c:pt>
                <c:pt idx="5">
                  <c:v>0</c:v>
                </c:pt>
                <c:pt idx="6">
                  <c:v>0</c:v>
                </c:pt>
              </c:numCache>
            </c:numRef>
          </c:yVal>
          <c:smooth val="0"/>
          <c:extLst>
            <c:ext xmlns:c15="http://schemas.microsoft.com/office/drawing/2012/chart" uri="{02D57815-91ED-43cb-92C2-25804820EDAC}">
              <c15:datalabelsRange>
                <c15:f>BesteaPT!$I$138:$I$144</c15:f>
                <c15:dlblRangeCache>
                  <c:ptCount val="7"/>
                  <c:pt idx="0">
                    <c:v>0.0%</c:v>
                  </c:pt>
                  <c:pt idx="1">
                    <c:v>0.0%</c:v>
                  </c:pt>
                  <c:pt idx="2">
                    <c:v>0.0%</c:v>
                  </c:pt>
                  <c:pt idx="3">
                    <c:v>0.0%</c:v>
                  </c:pt>
                  <c:pt idx="4">
                    <c:v>0.0%</c:v>
                  </c:pt>
                  <c:pt idx="5">
                    <c:v>0.0%</c:v>
                  </c:pt>
                  <c:pt idx="6">
                    <c:v>0.0%</c:v>
                  </c:pt>
                </c15:dlblRangeCache>
              </c15:datalabelsRange>
            </c:ext>
            <c:ext xmlns:c16="http://schemas.microsoft.com/office/drawing/2014/chart" uri="{C3380CC4-5D6E-409C-BE32-E72D297353CC}">
              <c16:uniqueId val="{00000021-3B68-FE4B-B0C0-78EEC5A84AB5}"/>
            </c:ext>
          </c:extLst>
        </c:ser>
        <c:ser>
          <c:idx val="11"/>
          <c:order val="10"/>
          <c:tx>
            <c:strRef>
              <c:f>BesteaPT!$D$157</c:f>
              <c:strCache>
                <c:ptCount val="1"/>
                <c:pt idx="0">
                  <c:v>0</c:v>
                </c:pt>
              </c:strCache>
            </c:strRef>
          </c:tx>
          <c:spPr>
            <a:ln>
              <a:noFill/>
            </a:ln>
          </c:spPr>
          <c:marker>
            <c:symbol val="none"/>
          </c:marker>
          <c:dLbls>
            <c:dLbl>
              <c:idx val="0"/>
              <c:tx>
                <c:rich>
                  <a:bodyPr wrap="square" lIns="0" tIns="0" rIns="0" bIns="0" anchor="ctr">
                    <a:noAutofit/>
                  </a:bodyPr>
                  <a:lstStyle/>
                  <a:p>
                    <a:pPr>
                      <a:defRPr sz="1000">
                        <a:solidFill>
                          <a:srgbClr val="C00000"/>
                        </a:solidFill>
                        <a:latin typeface="+mn-lt"/>
                        <a:ea typeface="Verdana" panose="020B0604030504040204" pitchFamily="34" charset="0"/>
                        <a:cs typeface="Verdana" panose="020B0604030504040204" pitchFamily="34" charset="0"/>
                      </a:defRPr>
                    </a:pPr>
                    <a:fld id="{69C854A5-37C5-7843-83BE-F733DBE5AF0F}" type="CELLRANGE">
                      <a:rPr lang="en-US"/>
                      <a:pPr>
                        <a:defRPr sz="1000">
                          <a:solidFill>
                            <a:srgbClr val="C00000"/>
                          </a:solidFill>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0537836571845957"/>
                      <c:h val="3.7432290880533479E-2"/>
                    </c:manualLayout>
                  </c15:layout>
                  <c15:dlblFieldTable/>
                  <c15:showDataLabelsRange val="1"/>
                </c:ext>
                <c:ext xmlns:c16="http://schemas.microsoft.com/office/drawing/2014/chart" uri="{C3380CC4-5D6E-409C-BE32-E72D297353CC}">
                  <c16:uniqueId val="{00000022-3B68-FE4B-B0C0-78EEC5A84AB5}"/>
                </c:ext>
              </c:extLst>
            </c:dLbl>
            <c:dLbl>
              <c:idx val="1"/>
              <c:tx>
                <c:rich>
                  <a:bodyPr/>
                  <a:lstStyle/>
                  <a:p>
                    <a:fld id="{D402F3ED-C6F1-9640-9FB8-8B313800E3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B68-FE4B-B0C0-78EEC5A84AB5}"/>
                </c:ext>
              </c:extLst>
            </c:dLbl>
            <c:dLbl>
              <c:idx val="2"/>
              <c:tx>
                <c:rich>
                  <a:bodyPr/>
                  <a:lstStyle/>
                  <a:p>
                    <a:fld id="{BFEF5E6D-6B0A-7C40-BF26-75072C4874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B68-FE4B-B0C0-78EEC5A84AB5}"/>
                </c:ext>
              </c:extLst>
            </c:dLbl>
            <c:dLbl>
              <c:idx val="3"/>
              <c:tx>
                <c:rich>
                  <a:bodyPr/>
                  <a:lstStyle/>
                  <a:p>
                    <a:fld id="{747B3CDF-E1D8-8648-B48B-909C9EE1EF2E}"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B68-FE4B-B0C0-78EEC5A84AB5}"/>
                </c:ext>
              </c:extLst>
            </c:dLbl>
            <c:dLbl>
              <c:idx val="4"/>
              <c:delete val="1"/>
              <c:extLst>
                <c:ext xmlns:c15="http://schemas.microsoft.com/office/drawing/2012/chart" uri="{CE6537A1-D6FC-4f65-9D91-7224C49458BB}"/>
                <c:ext xmlns:c16="http://schemas.microsoft.com/office/drawing/2014/chart" uri="{C3380CC4-5D6E-409C-BE32-E72D297353CC}">
                  <c16:uniqueId val="{00000026-3B68-FE4B-B0C0-78EEC5A84AB5}"/>
                </c:ext>
              </c:extLst>
            </c:dLbl>
            <c:dLbl>
              <c:idx val="5"/>
              <c:tx>
                <c:rich>
                  <a:bodyPr/>
                  <a:lstStyle/>
                  <a:p>
                    <a:fld id="{68989F9F-6803-6942-B5CC-94E729E443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B68-FE4B-B0C0-78EEC5A84AB5}"/>
                </c:ext>
              </c:extLst>
            </c:dLbl>
            <c:dLbl>
              <c:idx val="6"/>
              <c:tx>
                <c:rich>
                  <a:bodyPr/>
                  <a:lstStyle/>
                  <a:p>
                    <a:fld id="{E8116789-AE6A-8A49-86D1-1B7A9CDEB9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3B68-FE4B-B0C0-78EEC5A84AB5}"/>
                </c:ext>
              </c:extLst>
            </c:dLbl>
            <c:dLbl>
              <c:idx val="7"/>
              <c:tx>
                <c:rich>
                  <a:bodyPr/>
                  <a:lstStyle/>
                  <a:p>
                    <a:fld id="{685C7352-4AE7-7D4F-8FFB-A264E20120CB}" type="CELLRANGE">
                      <a:rPr lang="en-US"/>
                      <a:pPr/>
                      <a:t>[CELLRANGE]</a:t>
                    </a:fld>
                    <a:endParaRPr lang="en-US"/>
                  </a:p>
                </c:rich>
              </c:tx>
              <c:dLblPos val="ctr"/>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B68-FE4B-B0C0-78EEC5A84AB5}"/>
                </c:ext>
              </c:extLst>
            </c:dLbl>
            <c:spPr>
              <a:noFill/>
              <a:ln>
                <a:noFill/>
              </a:ln>
              <a:effectLst/>
            </c:spPr>
            <c:txPr>
              <a:bodyPr wrap="square" lIns="38100" tIns="19050" rIns="38100" bIns="19050" anchor="ctr">
                <a:spAutoFit/>
              </a:bodyPr>
              <a:lstStyle/>
              <a:p>
                <a:pPr>
                  <a:defRPr sz="1000">
                    <a:solidFill>
                      <a:srgbClr val="C00000"/>
                    </a:solidFill>
                  </a:defRPr>
                </a:pPr>
                <a:endParaRPr lang="en-U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BesteaPT!$F$159:$F$166</c:f>
              <c:numCache>
                <c:formatCode>General</c:formatCode>
                <c:ptCount val="8"/>
                <c:pt idx="0">
                  <c:v>0</c:v>
                </c:pt>
                <c:pt idx="1">
                  <c:v>0</c:v>
                </c:pt>
                <c:pt idx="2">
                  <c:v>0</c:v>
                </c:pt>
                <c:pt idx="3">
                  <c:v>0</c:v>
                </c:pt>
                <c:pt idx="4">
                  <c:v>0</c:v>
                </c:pt>
                <c:pt idx="5">
                  <c:v>0</c:v>
                </c:pt>
                <c:pt idx="6">
                  <c:v>0</c:v>
                </c:pt>
                <c:pt idx="7">
                  <c:v>0</c:v>
                </c:pt>
              </c:numCache>
            </c:numRef>
          </c:xVal>
          <c:yVal>
            <c:numRef>
              <c:f>BesteaPT!$G$159:$G$166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BesteaPT!$J$159:$J$166</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2A-3B68-FE4B-B0C0-78EEC5A84AB5}"/>
            </c:ext>
          </c:extLst>
        </c:ser>
        <c:ser>
          <c:idx val="4"/>
          <c:order val="11"/>
          <c:tx>
            <c:strRef>
              <c:f>BesteaPT!$F$147</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2B-3B68-FE4B-B0C0-78EEC5A84AB5}"/>
              </c:ext>
            </c:extLst>
          </c:dPt>
          <c:dLbls>
            <c:dLbl>
              <c:idx val="0"/>
              <c:tx>
                <c:rich>
                  <a:bodyPr rot="0" spcFirstLastPara="1" vertOverflow="ellipsis" vert="horz" wrap="square" lIns="0" tIns="0" rIns="0" bIns="0" anchor="ctr" anchorCtr="0">
                    <a:noAutofit/>
                  </a:bodyPr>
                  <a:lstStyle/>
                  <a:p>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fld id="{7358CB7A-6A45-AA4F-954D-F2B2F7518EC1}" type="CELLRANGE">
                      <a:rPr lang="en-US"/>
                      <a:pPr algn="ctr">
                        <a:defRPr sz="1000" b="0" i="0" u="none" strike="noStrike" kern="1200" baseline="0">
                          <a:solidFill>
                            <a:srgbClr val="FF0000"/>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81000"/>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51204694668187"/>
                      <c:h val="4.9085298521524705E-2"/>
                    </c:manualLayout>
                  </c15:layout>
                  <c15:dlblFieldTable/>
                  <c15:showDataLabelsRange val="1"/>
                </c:ext>
                <c:ext xmlns:c16="http://schemas.microsoft.com/office/drawing/2014/chart" uri="{C3380CC4-5D6E-409C-BE32-E72D297353CC}">
                  <c16:uniqueId val="{0000002C-3B68-FE4B-B0C0-78EEC5A84AB5}"/>
                </c:ext>
              </c:extLst>
            </c:dLbl>
            <c:dLbl>
              <c:idx val="1"/>
              <c:tx>
                <c:rich>
                  <a:bodyPr/>
                  <a:lstStyle/>
                  <a:p>
                    <a:fld id="{A9B97A04-5306-F244-B7ED-5304BAEFE8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3B68-FE4B-B0C0-78EEC5A84AB5}"/>
                </c:ext>
              </c:extLst>
            </c:dLbl>
            <c:dLbl>
              <c:idx val="2"/>
              <c:tx>
                <c:rich>
                  <a:bodyPr/>
                  <a:lstStyle/>
                  <a:p>
                    <a:fld id="{7C33C2B5-26E6-1A42-992D-ACB31CCAAF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B68-FE4B-B0C0-78EEC5A84AB5}"/>
                </c:ext>
              </c:extLst>
            </c:dLbl>
            <c:dLbl>
              <c:idx val="3"/>
              <c:tx>
                <c:rich>
                  <a:bodyPr/>
                  <a:lstStyle/>
                  <a:p>
                    <a:fld id="{6A6E93F4-4EA2-5E43-B4FC-51952D145B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B68-FE4B-B0C0-78EEC5A84AB5}"/>
                </c:ext>
              </c:extLst>
            </c:dLbl>
            <c:dLbl>
              <c:idx val="4"/>
              <c:tx>
                <c:rich>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fld id="{78165C58-93FE-CD42-8D23-ACBFC889EF46}" type="CELLRANGE">
                      <a:rPr lang="en-US"/>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F-3B68-FE4B-B0C0-78EEC5A84AB5}"/>
                </c:ext>
              </c:extLst>
            </c:dLbl>
            <c:dLbl>
              <c:idx val="5"/>
              <c:tx>
                <c:rich>
                  <a:bodyPr/>
                  <a:lstStyle/>
                  <a:p>
                    <a:fld id="{1A8C9997-ACD8-E941-B164-26B15A716F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3B68-FE4B-B0C0-78EEC5A84AB5}"/>
                </c:ext>
              </c:extLst>
            </c:dLbl>
            <c:dLbl>
              <c:idx val="6"/>
              <c:tx>
                <c:rich>
                  <a:bodyPr/>
                  <a:lstStyle/>
                  <a:p>
                    <a:fld id="{3C8E9257-B30A-6D42-876D-1A851B61CC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B68-FE4B-B0C0-78EEC5A84AB5}"/>
                </c:ext>
              </c:extLst>
            </c:dLbl>
            <c:dLbl>
              <c:idx val="7"/>
              <c:tx>
                <c:rich>
                  <a:bodyPr/>
                  <a:lstStyle/>
                  <a:p>
                    <a:fld id="{40DD226D-9FD1-5243-B2BE-74C94538A1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3B68-FE4B-B0C0-78EEC5A84AB5}"/>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rgbClr val="FF0000"/>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BesteaPT!$F$148:$F$155</c:f>
              <c:numCache>
                <c:formatCode>General</c:formatCode>
                <c:ptCount val="8"/>
                <c:pt idx="0">
                  <c:v>0</c:v>
                </c:pt>
                <c:pt idx="1">
                  <c:v>0</c:v>
                </c:pt>
                <c:pt idx="2">
                  <c:v>0</c:v>
                </c:pt>
                <c:pt idx="3">
                  <c:v>0</c:v>
                </c:pt>
                <c:pt idx="4">
                  <c:v>0</c:v>
                </c:pt>
                <c:pt idx="5">
                  <c:v>0</c:v>
                </c:pt>
                <c:pt idx="6">
                  <c:v>0</c:v>
                </c:pt>
                <c:pt idx="7">
                  <c:v>0</c:v>
                </c:pt>
              </c:numCache>
            </c:numRef>
          </c:xVal>
          <c:yVal>
            <c:numRef>
              <c:f>BesteaPT!$G$148:$G$155</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BesteaPT!$H$148:$H$155</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3-3B68-FE4B-B0C0-78EEC5A84AB5}"/>
            </c:ext>
          </c:extLst>
        </c:ser>
        <c:ser>
          <c:idx val="12"/>
          <c:order val="12"/>
          <c:tx>
            <c:strRef>
              <c:f>BesteaPT!$D$178</c:f>
              <c:strCache>
                <c:ptCount val="1"/>
                <c:pt idx="0">
                  <c:v>0</c:v>
                </c:pt>
              </c:strCache>
            </c:strRef>
          </c:tx>
          <c:spPr>
            <a:ln>
              <a:noFill/>
            </a:ln>
          </c:spPr>
          <c:marker>
            <c:symbol val="none"/>
          </c:marker>
          <c:dLbls>
            <c:dLbl>
              <c:idx val="0"/>
              <c:tx>
                <c:rich>
                  <a:bodyPr wrap="square" lIns="0" tIns="0" rIns="0" bIns="0" anchor="ctr">
                    <a:noAutofit/>
                  </a:bodyPr>
                  <a:lstStyle/>
                  <a:p>
                    <a:pPr>
                      <a:defRPr sz="900">
                        <a:latin typeface="+mn-lt"/>
                        <a:ea typeface="Verdana" panose="020B0604030504040204" pitchFamily="34" charset="0"/>
                        <a:cs typeface="Verdana" panose="020B0604030504040204" pitchFamily="34" charset="0"/>
                      </a:defRPr>
                    </a:pPr>
                    <a:fld id="{CA58C59C-E2D8-054F-A0A3-399E0C066A36}" type="CELLRANGE">
                      <a:rPr lang="en-US"/>
                      <a:pPr>
                        <a:defRPr sz="900">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039448451221242"/>
                      <c:h val="4.315050560104243E-2"/>
                    </c:manualLayout>
                  </c15:layout>
                  <c15:dlblFieldTable/>
                  <c15:showDataLabelsRange val="1"/>
                </c:ext>
                <c:ext xmlns:c16="http://schemas.microsoft.com/office/drawing/2014/chart" uri="{C3380CC4-5D6E-409C-BE32-E72D297353CC}">
                  <c16:uniqueId val="{00000034-3B68-FE4B-B0C0-78EEC5A84AB5}"/>
                </c:ext>
              </c:extLst>
            </c:dLbl>
            <c:dLbl>
              <c:idx val="1"/>
              <c:tx>
                <c:rich>
                  <a:bodyPr/>
                  <a:lstStyle/>
                  <a:p>
                    <a:fld id="{9690B733-26BC-D543-B4A7-CA7CBEB066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3B68-FE4B-B0C0-78EEC5A84AB5}"/>
                </c:ext>
              </c:extLst>
            </c:dLbl>
            <c:dLbl>
              <c:idx val="2"/>
              <c:tx>
                <c:rich>
                  <a:bodyPr/>
                  <a:lstStyle/>
                  <a:p>
                    <a:fld id="{F1D5B9BF-673A-7F4D-BE54-1468DB4E79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3B68-FE4B-B0C0-78EEC5A84AB5}"/>
                </c:ext>
              </c:extLst>
            </c:dLbl>
            <c:dLbl>
              <c:idx val="3"/>
              <c:tx>
                <c:rich>
                  <a:bodyPr/>
                  <a:lstStyle/>
                  <a:p>
                    <a:fld id="{D697F7CD-3EAB-A74F-9002-8DCC2D6B16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3B68-FE4B-B0C0-78EEC5A84AB5}"/>
                </c:ext>
              </c:extLst>
            </c:dLbl>
            <c:dLbl>
              <c:idx val="4"/>
              <c:delete val="1"/>
              <c:extLst>
                <c:ext xmlns:c15="http://schemas.microsoft.com/office/drawing/2012/chart" uri="{CE6537A1-D6FC-4f65-9D91-7224C49458BB}"/>
                <c:ext xmlns:c16="http://schemas.microsoft.com/office/drawing/2014/chart" uri="{C3380CC4-5D6E-409C-BE32-E72D297353CC}">
                  <c16:uniqueId val="{00000038-3B68-FE4B-B0C0-78EEC5A84AB5}"/>
                </c:ext>
              </c:extLst>
            </c:dLbl>
            <c:dLbl>
              <c:idx val="5"/>
              <c:tx>
                <c:rich>
                  <a:bodyPr/>
                  <a:lstStyle/>
                  <a:p>
                    <a:fld id="{AE2F6244-BEE9-C54A-96DF-C5BD800C2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3B68-FE4B-B0C0-78EEC5A84AB5}"/>
                </c:ext>
              </c:extLst>
            </c:dLbl>
            <c:dLbl>
              <c:idx val="6"/>
              <c:tx>
                <c:rich>
                  <a:bodyPr/>
                  <a:lstStyle/>
                  <a:p>
                    <a:fld id="{BFCE9B00-7CD3-084B-AADD-5FED977897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3B68-FE4B-B0C0-78EEC5A84AB5}"/>
                </c:ext>
              </c:extLst>
            </c:dLbl>
            <c:dLbl>
              <c:idx val="7"/>
              <c:tx>
                <c:rich>
                  <a:bodyPr/>
                  <a:lstStyle/>
                  <a:p>
                    <a:fld id="{0CCCFB31-79A7-3242-869F-29A2C7550D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3B68-FE4B-B0C0-78EEC5A84AB5}"/>
                </c:ext>
              </c:extLst>
            </c:dLbl>
            <c:spPr>
              <a:noFill/>
              <a:ln>
                <a:noFill/>
              </a:ln>
              <a:effectLst/>
            </c:spPr>
            <c:txPr>
              <a:bodyPr wrap="square" lIns="0" tIns="0" rIns="0" bIns="0" anchor="ctr">
                <a:spAutoFit/>
              </a:bodyPr>
              <a:lstStyle/>
              <a:p>
                <a:pPr>
                  <a:defRPr sz="900">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BesteaPT!$F$180:$F$187</c:f>
              <c:numCache>
                <c:formatCode>General</c:formatCode>
                <c:ptCount val="8"/>
                <c:pt idx="0">
                  <c:v>0</c:v>
                </c:pt>
                <c:pt idx="1">
                  <c:v>0</c:v>
                </c:pt>
                <c:pt idx="2">
                  <c:v>0</c:v>
                </c:pt>
                <c:pt idx="3">
                  <c:v>0</c:v>
                </c:pt>
                <c:pt idx="4">
                  <c:v>0</c:v>
                </c:pt>
                <c:pt idx="5">
                  <c:v>0</c:v>
                </c:pt>
                <c:pt idx="6">
                  <c:v>0</c:v>
                </c:pt>
                <c:pt idx="7">
                  <c:v>0</c:v>
                </c:pt>
              </c:numCache>
            </c:numRef>
          </c:xVal>
          <c:yVal>
            <c:numRef>
              <c:f>BesteaPT!$G$180:$G$187</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BesteaPT!$J$180:$J$187</c15:f>
                <c15:dlblRangeCache>
                  <c:ptCount val="8"/>
                  <c:pt idx="0">
                    <c:v> -   </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3C-3B68-FE4B-B0C0-78EEC5A84AB5}"/>
            </c:ext>
          </c:extLst>
        </c:ser>
        <c:ser>
          <c:idx val="5"/>
          <c:order val="13"/>
          <c:tx>
            <c:strRef>
              <c:f>BesteaPT!$F$168</c:f>
              <c:strCache>
                <c:ptCount val="1"/>
                <c:pt idx="0">
                  <c:v>0</c:v>
                </c:pt>
              </c:strCache>
            </c:strRef>
          </c:tx>
          <c:spPr>
            <a:ln>
              <a:noFill/>
            </a:ln>
          </c:spPr>
          <c:marker>
            <c:symbol val="none"/>
          </c:marker>
          <c:dPt>
            <c:idx val="1"/>
            <c:bubble3D val="0"/>
            <c:extLst>
              <c:ext xmlns:c16="http://schemas.microsoft.com/office/drawing/2014/chart" uri="{C3380CC4-5D6E-409C-BE32-E72D297353CC}">
                <c16:uniqueId val="{0000003D-3B68-FE4B-B0C0-78EEC5A84AB5}"/>
              </c:ext>
            </c:extLst>
          </c:dPt>
          <c:dPt>
            <c:idx val="3"/>
            <c:bubble3D val="0"/>
            <c:extLst>
              <c:ext xmlns:c16="http://schemas.microsoft.com/office/drawing/2014/chart" uri="{C3380CC4-5D6E-409C-BE32-E72D297353CC}">
                <c16:uniqueId val="{0000003E-3B68-FE4B-B0C0-78EEC5A84AB5}"/>
              </c:ext>
            </c:extLst>
          </c:dPt>
          <c:dLbls>
            <c:dLbl>
              <c:idx val="0"/>
              <c:tx>
                <c:rich>
                  <a:bodyPr rot="0" spcFirstLastPara="1" vertOverflow="ellipsis" vert="horz" wrap="square" lIns="0" tIns="0" rIns="0" bIns="0" anchor="ctr" anchorCtr="1">
                    <a:noAutofit/>
                  </a:bodyPr>
                  <a:lstStyle/>
                  <a:p>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fld id="{3BC4DCA7-45C6-4047-92C9-13FED5763F58}" type="CELLRANGE">
                      <a:rPr lang="en-US"/>
                      <a:pPr>
                        <a:defRPr sz="1000" b="0" i="0" u="none" strike="noStrike" kern="1200" baseline="0">
                          <a:solidFill>
                            <a:schemeClr val="tx1"/>
                          </a:solidFill>
                          <a:effectLst>
                            <a:glow rad="127000">
                              <a:schemeClr val="bg1"/>
                            </a:glow>
                          </a:effectLst>
                          <a:latin typeface="+mn-lt"/>
                          <a:ea typeface="Verdana" panose="020B0604030504040204" pitchFamily="34" charset="0"/>
                          <a:cs typeface="Verdana" panose="020B0604030504040204" pitchFamily="34" charset="0"/>
                        </a:defRPr>
                      </a:pPr>
                      <a:t>[CELLRANGE]</a:t>
                    </a:fld>
                    <a:endParaRPr lang="en-US"/>
                  </a:p>
                </c:rich>
              </c:tx>
              <c:spPr>
                <a:solidFill>
                  <a:schemeClr val="bg1">
                    <a:alpha val="79676"/>
                  </a:schemeClr>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0289971472381856"/>
                      <c:h val="4.9974999667937961E-2"/>
                    </c:manualLayout>
                  </c15:layout>
                  <c15:dlblFieldTable/>
                  <c15:showDataLabelsRange val="1"/>
                </c:ext>
                <c:ext xmlns:c16="http://schemas.microsoft.com/office/drawing/2014/chart" uri="{C3380CC4-5D6E-409C-BE32-E72D297353CC}">
                  <c16:uniqueId val="{0000003F-3B68-FE4B-B0C0-78EEC5A84AB5}"/>
                </c:ext>
              </c:extLst>
            </c:dLbl>
            <c:dLbl>
              <c:idx val="1"/>
              <c:tx>
                <c:rich>
                  <a:bodyPr/>
                  <a:lstStyle/>
                  <a:p>
                    <a:fld id="{CE524524-9B75-014C-B6AF-8C01392B16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3B68-FE4B-B0C0-78EEC5A84AB5}"/>
                </c:ext>
              </c:extLst>
            </c:dLbl>
            <c:dLbl>
              <c:idx val="2"/>
              <c:tx>
                <c:rich>
                  <a:bodyPr/>
                  <a:lstStyle/>
                  <a:p>
                    <a:fld id="{AC4ADB3D-726C-9749-BC6F-286D4DD2AB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3B68-FE4B-B0C0-78EEC5A84AB5}"/>
                </c:ext>
              </c:extLst>
            </c:dLbl>
            <c:dLbl>
              <c:idx val="3"/>
              <c:tx>
                <c:rich>
                  <a:bodyPr/>
                  <a:lstStyle/>
                  <a:p>
                    <a:fld id="{70CE0294-3B85-564D-904B-C17F686F92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3B68-FE4B-B0C0-78EEC5A84AB5}"/>
                </c:ext>
              </c:extLst>
            </c:dLbl>
            <c:dLbl>
              <c:idx val="4"/>
              <c:tx>
                <c:rich>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fld id="{F784A4BD-20F9-CB41-AC5C-A0B8D560842C}" type="CELLRANGE">
                      <a:rPr lang="en-US"/>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t>[CELLRANGE]</a:t>
                    </a:fld>
                    <a:endParaRPr lang="en-US"/>
                  </a:p>
                </c:rich>
              </c:tx>
              <c:spPr>
                <a:noFill/>
                <a:ln w="6350">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41-3B68-FE4B-B0C0-78EEC5A84AB5}"/>
                </c:ext>
              </c:extLst>
            </c:dLbl>
            <c:dLbl>
              <c:idx val="5"/>
              <c:tx>
                <c:rich>
                  <a:bodyPr/>
                  <a:lstStyle/>
                  <a:p>
                    <a:fld id="{54117506-5597-5948-89EB-CF701EFE7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3B68-FE4B-B0C0-78EEC5A84AB5}"/>
                </c:ext>
              </c:extLst>
            </c:dLbl>
            <c:dLbl>
              <c:idx val="6"/>
              <c:tx>
                <c:rich>
                  <a:bodyPr/>
                  <a:lstStyle/>
                  <a:p>
                    <a:fld id="{7435C5BA-5798-6940-A764-3B501C71C9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3B68-FE4B-B0C0-78EEC5A84AB5}"/>
                </c:ext>
              </c:extLst>
            </c:dLbl>
            <c:dLbl>
              <c:idx val="7"/>
              <c:tx>
                <c:rich>
                  <a:bodyPr/>
                  <a:lstStyle/>
                  <a:p>
                    <a:fld id="{66E8FFAB-C225-5E41-8696-D1D345F070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3B68-FE4B-B0C0-78EEC5A84AB5}"/>
                </c:ext>
              </c:extLst>
            </c:dLbl>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tx1"/>
                    </a:solidFill>
                    <a:latin typeface="+mn-lt"/>
                    <a:ea typeface="Verdana" panose="020B0604030504040204" pitchFamily="34" charset="0"/>
                    <a:cs typeface="Verdana" panose="020B060403050404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BesteaPT!$F$169:$F$176</c:f>
              <c:numCache>
                <c:formatCode>General</c:formatCode>
                <c:ptCount val="8"/>
                <c:pt idx="0">
                  <c:v>0</c:v>
                </c:pt>
                <c:pt idx="1">
                  <c:v>0</c:v>
                </c:pt>
                <c:pt idx="2">
                  <c:v>0</c:v>
                </c:pt>
                <c:pt idx="3">
                  <c:v>0</c:v>
                </c:pt>
                <c:pt idx="4">
                  <c:v>0</c:v>
                </c:pt>
                <c:pt idx="5">
                  <c:v>0</c:v>
                </c:pt>
                <c:pt idx="6">
                  <c:v>0</c:v>
                </c:pt>
                <c:pt idx="7">
                  <c:v>0</c:v>
                </c:pt>
              </c:numCache>
            </c:numRef>
          </c:xVal>
          <c:yVal>
            <c:numRef>
              <c:f>BesteaPT!$G$169:$G$176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BesteaPT!$H$169:$H$176</c15:f>
                <c15:dlblRangeCache>
                  <c:ptCount val="8"/>
                  <c:pt idx="0">
                    <c:v>0</c:v>
                  </c:pt>
                  <c:pt idx="1">
                    <c:v> -   </c:v>
                  </c:pt>
                  <c:pt idx="2">
                    <c:v> -   </c:v>
                  </c:pt>
                  <c:pt idx="3">
                    <c:v> -   </c:v>
                  </c:pt>
                  <c:pt idx="4">
                    <c:v> -   </c:v>
                  </c:pt>
                  <c:pt idx="5">
                    <c:v> -   </c:v>
                  </c:pt>
                  <c:pt idx="6">
                    <c:v> -   </c:v>
                  </c:pt>
                  <c:pt idx="7">
                    <c:v> -   </c:v>
                  </c:pt>
                </c15:dlblRangeCache>
              </c15:datalabelsRange>
            </c:ext>
            <c:ext xmlns:c16="http://schemas.microsoft.com/office/drawing/2014/chart" uri="{C3380CC4-5D6E-409C-BE32-E72D297353CC}">
              <c16:uniqueId val="{00000045-3B68-FE4B-B0C0-78EEC5A84AB5}"/>
            </c:ext>
          </c:extLst>
        </c:ser>
        <c:ser>
          <c:idx val="6"/>
          <c:order val="14"/>
          <c:tx>
            <c:strRef>
              <c:f>BesteaPT!$D$106</c:f>
              <c:strCache>
                <c:ptCount val="1"/>
                <c:pt idx="0">
                  <c:v>0</c:v>
                </c:pt>
              </c:strCache>
            </c:strRef>
          </c:tx>
          <c:marker>
            <c:symbol val="none"/>
          </c:marker>
          <c:dLbls>
            <c:dLbl>
              <c:idx val="0"/>
              <c:tx>
                <c:rich>
                  <a:bodyPr rot="0" spcFirstLastPara="1" vertOverflow="ellipsis" vert="horz" wrap="square" lIns="0" tIns="0" rIns="0" bIns="0" anchor="ctr" anchorCtr="0">
                    <a:noAutofit/>
                  </a:bodyPr>
                  <a:lstStyle/>
                  <a:p>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fld id="{451C8DF3-263E-0E44-89FA-BC13D4FAB4E9}" type="CELLRANGE">
                      <a:rPr lang="en-US"/>
                      <a:pPr algn="ctr">
                        <a:defRPr sz="1050" b="0" i="0" u="none" strike="noStrike" kern="1200" baseline="0">
                          <a:solidFill>
                            <a:srgbClr val="FF0000"/>
                          </a:solidFill>
                          <a:effectLst/>
                          <a:latin typeface="+mn-lt"/>
                          <a:ea typeface="Verdana" panose="020B0604030504040204" pitchFamily="34" charset="0"/>
                          <a:cs typeface="Verdana" panose="020B060403050404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1761687098372904"/>
                      <c:h val="0.10650976860097064"/>
                    </c:manualLayout>
                  </c15:layout>
                  <c15:dlblFieldTable/>
                  <c15:showDataLabelsRange val="1"/>
                </c:ext>
                <c:ext xmlns:c16="http://schemas.microsoft.com/office/drawing/2014/chart" uri="{C3380CC4-5D6E-409C-BE32-E72D297353CC}">
                  <c16:uniqueId val="{00000046-3B68-FE4B-B0C0-78EEC5A84AB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rgbClr val="FF0000">
                    <a:alpha val="38213"/>
                  </a:srgbClr>
                </a:solidFill>
                <a:prstDash val="solid"/>
                <a:round/>
              </a:ln>
              <a:effectLst/>
            </c:spPr>
          </c:errBars>
          <c:xVal>
            <c:numRef>
              <c:f>BesteaPT!$F$106</c:f>
              <c:numCache>
                <c:formatCode>0.000</c:formatCode>
                <c:ptCount val="1"/>
                <c:pt idx="0">
                  <c:v>0</c:v>
                </c:pt>
              </c:numCache>
            </c:numRef>
          </c:xVal>
          <c:yVal>
            <c:numRef>
              <c:f>BesteaPT!$G$106</c:f>
              <c:numCache>
                <c:formatCode>0.000</c:formatCode>
                <c:ptCount val="1"/>
                <c:pt idx="0">
                  <c:v>0</c:v>
                </c:pt>
              </c:numCache>
            </c:numRef>
          </c:yVal>
          <c:smooth val="0"/>
          <c:extLst>
            <c:ext xmlns:c15="http://schemas.microsoft.com/office/drawing/2012/chart" uri="{02D57815-91ED-43cb-92C2-25804820EDAC}">
              <c15:datalabelsRange>
                <c15:f>BesteaPT!$M$106</c15:f>
                <c15:dlblRangeCache>
                  <c:ptCount val="1"/>
                  <c:pt idx="0">
                    <c:v>0</c:v>
                  </c:pt>
                </c15:dlblRangeCache>
              </c15:datalabelsRange>
            </c:ext>
            <c:ext xmlns:c16="http://schemas.microsoft.com/office/drawing/2014/chart" uri="{C3380CC4-5D6E-409C-BE32-E72D297353CC}">
              <c16:uniqueId val="{00000047-3B68-FE4B-B0C0-78EEC5A84AB5}"/>
            </c:ext>
          </c:extLst>
        </c:ser>
        <c:ser>
          <c:idx val="16"/>
          <c:order val="15"/>
          <c:tx>
            <c:strRef>
              <c:f>BesteaPT!$D$107</c:f>
              <c:strCache>
                <c:ptCount val="1"/>
                <c:pt idx="0">
                  <c:v>0</c:v>
                </c:pt>
              </c:strCache>
            </c:strRef>
          </c:tx>
          <c:marker>
            <c:symbol val="none"/>
          </c:marker>
          <c:dLbls>
            <c:dLbl>
              <c:idx val="0"/>
              <c:tx>
                <c:rich>
                  <a:bodyPr wrap="square" lIns="38100" tIns="19050" rIns="38100" bIns="19050" anchor="ctr">
                    <a:noAutofit/>
                  </a:bodyPr>
                  <a:lstStyle/>
                  <a:p>
                    <a:pPr>
                      <a:defRPr sz="1050">
                        <a:solidFill>
                          <a:srgbClr val="FF0000"/>
                        </a:solidFill>
                      </a:defRPr>
                    </a:pPr>
                    <a:fld id="{8C0C23E7-5747-DF4B-841D-05842AFA5294}" type="CELLRANGE">
                      <a:rPr lang="en-US"/>
                      <a:pPr>
                        <a:defRPr sz="1050">
                          <a:solidFill>
                            <a:srgbClr val="FF0000"/>
                          </a:solidFill>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32737643777994363"/>
                      <c:h val="0.10175643669303723"/>
                    </c:manualLayout>
                  </c15:layout>
                  <c15:dlblFieldTable/>
                  <c15:showDataLabelsRange val="1"/>
                </c:ext>
                <c:ext xmlns:c16="http://schemas.microsoft.com/office/drawing/2014/chart" uri="{C3380CC4-5D6E-409C-BE32-E72D297353CC}">
                  <c16:uniqueId val="{00000048-3B68-FE4B-B0C0-78EEC5A84AB5}"/>
                </c:ext>
              </c:extLst>
            </c:dLbl>
            <c:spPr>
              <a:noFill/>
              <a:ln>
                <a:noFill/>
              </a:ln>
              <a:effectLst/>
            </c:spPr>
            <c:txPr>
              <a:bodyPr wrap="square" lIns="38100" tIns="19050" rIns="38100" bIns="19050" anchor="ctr">
                <a:spAutoFit/>
              </a:bodyPr>
              <a:lstStyle/>
              <a:p>
                <a:pPr>
                  <a:defRPr sz="1100"/>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ln w="38100">
                <a:solidFill>
                  <a:srgbClr val="FF0000">
                    <a:alpha val="38000"/>
                  </a:srgbClr>
                </a:solidFill>
              </a:ln>
            </c:spPr>
          </c:errBars>
          <c:xVal>
            <c:numRef>
              <c:f>BesteaPT!$F$107</c:f>
              <c:numCache>
                <c:formatCode>0.000</c:formatCode>
                <c:ptCount val="1"/>
                <c:pt idx="0">
                  <c:v>0</c:v>
                </c:pt>
              </c:numCache>
            </c:numRef>
          </c:xVal>
          <c:yVal>
            <c:numRef>
              <c:f>BesteaPT!$G$107</c:f>
              <c:numCache>
                <c:formatCode>0.000</c:formatCode>
                <c:ptCount val="1"/>
                <c:pt idx="0">
                  <c:v>0</c:v>
                </c:pt>
              </c:numCache>
            </c:numRef>
          </c:yVal>
          <c:smooth val="0"/>
          <c:extLst>
            <c:ext xmlns:c15="http://schemas.microsoft.com/office/drawing/2012/chart" uri="{02D57815-91ED-43cb-92C2-25804820EDAC}">
              <c15:datalabelsRange>
                <c15:f>BesteaPT!$M$107</c15:f>
                <c15:dlblRangeCache>
                  <c:ptCount val="1"/>
                  <c:pt idx="0">
                    <c:v>0</c:v>
                  </c:pt>
                </c15:dlblRangeCache>
              </c15:datalabelsRange>
            </c:ext>
            <c:ext xmlns:c16="http://schemas.microsoft.com/office/drawing/2014/chart" uri="{C3380CC4-5D6E-409C-BE32-E72D297353CC}">
              <c16:uniqueId val="{00000049-3B68-FE4B-B0C0-78EEC5A84AB5}"/>
            </c:ext>
          </c:extLst>
        </c:ser>
        <c:ser>
          <c:idx val="7"/>
          <c:order val="16"/>
          <c:tx>
            <c:strRef>
              <c:f>BesteaPT!$D$111</c:f>
              <c:strCache>
                <c:ptCount val="1"/>
                <c:pt idx="0">
                  <c:v>0</c:v>
                </c:pt>
              </c:strCache>
            </c:strRef>
          </c:tx>
          <c:marker>
            <c:symbol val="none"/>
          </c:marker>
          <c:dLbls>
            <c:dLbl>
              <c:idx val="0"/>
              <c:layout>
                <c:manualLayout>
                  <c:x val="-5.1290134406570334E-2"/>
                  <c:y val="-7.3417374311277123E-2"/>
                </c:manualLayout>
              </c:layout>
              <c:tx>
                <c:rich>
                  <a:bodyPr rot="0" spcFirstLastPara="1" vertOverflow="ellipsis" vert="horz" wrap="square" lIns="0" tIns="0" rIns="0" bIns="0" anchor="ctr" anchorCtr="1">
                    <a:noAutofit/>
                  </a:bodyPr>
                  <a:lstStyle/>
                  <a:p>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fld id="{5CF9FDD0-918B-954D-99B4-17D8099C1D14}" type="CELLRANGE">
                      <a:rPr lang="en-US" sz="1050">
                        <a:solidFill>
                          <a:schemeClr val="tx1"/>
                        </a:solidFill>
                        <a:effectLst/>
                        <a:latin typeface="+mn-lt"/>
                        <a:ea typeface="Tahoma" panose="020B0604030504040204" pitchFamily="34" charset="0"/>
                        <a:cs typeface="Tahoma" panose="020B0604030504040204" pitchFamily="34" charset="0"/>
                      </a:rPr>
                      <a:pPr>
                        <a:defRPr sz="1050" b="0" i="0" u="none" strike="noStrike" kern="1200" baseline="0">
                          <a:solidFill>
                            <a:schemeClr val="tx1"/>
                          </a:solidFill>
                          <a:effectLst/>
                          <a:latin typeface="+mn-lt"/>
                          <a:ea typeface="Tahoma" panose="020B0604030504040204" pitchFamily="34" charset="0"/>
                          <a:cs typeface="Tahoma" panose="020B060403050404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964619955323527"/>
                      <c:h val="0.11761357285098598"/>
                    </c:manualLayout>
                  </c15:layout>
                  <c15:dlblFieldTable/>
                  <c15:showDataLabelsRange val="1"/>
                </c:ext>
                <c:ext xmlns:c16="http://schemas.microsoft.com/office/drawing/2014/chart" uri="{C3380CC4-5D6E-409C-BE32-E72D297353CC}">
                  <c16:uniqueId val="{0000004A-3B68-FE4B-B0C0-78EEC5A84AB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38100" cap="flat" cmpd="sng" algn="ctr">
                <a:solidFill>
                  <a:schemeClr val="tx1">
                    <a:alpha val="29990"/>
                  </a:schemeClr>
                </a:solidFill>
                <a:prstDash val="solid"/>
                <a:round/>
              </a:ln>
              <a:effectLst>
                <a:glow>
                  <a:schemeClr val="bg1">
                    <a:alpha val="40000"/>
                  </a:schemeClr>
                </a:glow>
              </a:effectLst>
            </c:spPr>
          </c:errBars>
          <c:xVal>
            <c:numRef>
              <c:f>BesteaPT!$F$111</c:f>
              <c:numCache>
                <c:formatCode>0.000</c:formatCode>
                <c:ptCount val="1"/>
                <c:pt idx="0">
                  <c:v>0</c:v>
                </c:pt>
              </c:numCache>
            </c:numRef>
          </c:xVal>
          <c:yVal>
            <c:numRef>
              <c:f>BesteaPT!$G$111</c:f>
              <c:numCache>
                <c:formatCode>0.000</c:formatCode>
                <c:ptCount val="1"/>
                <c:pt idx="0">
                  <c:v>0</c:v>
                </c:pt>
              </c:numCache>
            </c:numRef>
          </c:yVal>
          <c:smooth val="0"/>
          <c:extLst>
            <c:ext xmlns:c15="http://schemas.microsoft.com/office/drawing/2012/chart" uri="{02D57815-91ED-43cb-92C2-25804820EDAC}">
              <c15:datalabelsRange>
                <c15:f>BesteaPT!$M$111</c15:f>
                <c15:dlblRangeCache>
                  <c:ptCount val="1"/>
                  <c:pt idx="0">
                    <c:v>0</c:v>
                  </c:pt>
                </c15:dlblRangeCache>
              </c15:datalabelsRange>
            </c:ext>
            <c:ext xmlns:c16="http://schemas.microsoft.com/office/drawing/2014/chart" uri="{C3380CC4-5D6E-409C-BE32-E72D297353CC}">
              <c16:uniqueId val="{0000004B-3B68-FE4B-B0C0-78EEC5A84AB5}"/>
            </c:ext>
          </c:extLst>
        </c:ser>
        <c:ser>
          <c:idx val="18"/>
          <c:order val="17"/>
          <c:tx>
            <c:v>xbars</c:v>
          </c:tx>
          <c:spPr>
            <a:ln>
              <a:noFill/>
            </a:ln>
          </c:spPr>
          <c:marker>
            <c:symbol val="none"/>
          </c:marker>
          <c:dLbls>
            <c:dLbl>
              <c:idx val="0"/>
              <c:tx>
                <c:rich>
                  <a:bodyPr/>
                  <a:lstStyle/>
                  <a:p>
                    <a:fld id="{510E9142-EB64-EA4E-B89F-2C86AFE3A8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3B68-FE4B-B0C0-78EEC5A84AB5}"/>
                </c:ext>
              </c:extLst>
            </c:dLbl>
            <c:dLbl>
              <c:idx val="1"/>
              <c:tx>
                <c:rich>
                  <a:bodyPr/>
                  <a:lstStyle/>
                  <a:p>
                    <a:fld id="{1BEC88A6-2998-EE42-8EAE-8927F7AB8E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3B68-FE4B-B0C0-78EEC5A84AB5}"/>
                </c:ext>
              </c:extLst>
            </c:dLbl>
            <c:dLbl>
              <c:idx val="2"/>
              <c:tx>
                <c:rich>
                  <a:bodyPr/>
                  <a:lstStyle/>
                  <a:p>
                    <a:fld id="{D6A26313-3604-914E-AE7E-54D41E15DE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3B68-FE4B-B0C0-78EEC5A84AB5}"/>
                </c:ext>
              </c:extLst>
            </c:dLbl>
            <c:dLbl>
              <c:idx val="3"/>
              <c:tx>
                <c:rich>
                  <a:bodyPr/>
                  <a:lstStyle/>
                  <a:p>
                    <a:fld id="{1A38D289-70A6-1A41-AFE9-09AB1C1DC7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3B68-FE4B-B0C0-78EEC5A84AB5}"/>
                </c:ext>
              </c:extLst>
            </c:dLbl>
            <c:dLbl>
              <c:idx val="4"/>
              <c:tx>
                <c:rich>
                  <a:bodyPr/>
                  <a:lstStyle/>
                  <a:p>
                    <a:fld id="{ACFCC07C-281D-D547-A7FF-F81310842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3B68-FE4B-B0C0-78EEC5A84AB5}"/>
                </c:ext>
              </c:extLst>
            </c:dLbl>
            <c:dLbl>
              <c:idx val="5"/>
              <c:tx>
                <c:rich>
                  <a:bodyPr/>
                  <a:lstStyle/>
                  <a:p>
                    <a:fld id="{EF905B34-EA7D-9749-ACAE-6678B521F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3B68-FE4B-B0C0-78EEC5A84AB5}"/>
                </c:ext>
              </c:extLst>
            </c:dLbl>
            <c:dLbl>
              <c:idx val="6"/>
              <c:tx>
                <c:rich>
                  <a:bodyPr/>
                  <a:lstStyle/>
                  <a:p>
                    <a:fld id="{8286A855-81C5-FA4C-8416-EE5EF0D82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3B68-FE4B-B0C0-78EEC5A84AB5}"/>
                </c:ext>
              </c:extLst>
            </c:dLbl>
            <c:dLbl>
              <c:idx val="7"/>
              <c:tx>
                <c:rich>
                  <a:bodyPr/>
                  <a:lstStyle/>
                  <a:p>
                    <a:fld id="{D21E0AB1-190F-FC48-9957-5CEE28C44D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3B68-FE4B-B0C0-78EEC5A84AB5}"/>
                </c:ext>
              </c:extLst>
            </c:dLbl>
            <c:dLbl>
              <c:idx val="8"/>
              <c:tx>
                <c:rich>
                  <a:bodyPr/>
                  <a:lstStyle/>
                  <a:p>
                    <a:fld id="{7C37D261-67AD-F14B-9DDC-C2BAA52340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3B68-FE4B-B0C0-78EEC5A84AB5}"/>
                </c:ext>
              </c:extLst>
            </c:dLbl>
            <c:dLbl>
              <c:idx val="9"/>
              <c:tx>
                <c:rich>
                  <a:bodyPr/>
                  <a:lstStyle/>
                  <a:p>
                    <a:fld id="{7BA0141B-0F37-F84E-AC39-60682D1367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3B68-FE4B-B0C0-78EEC5A84AB5}"/>
                </c:ext>
              </c:extLst>
            </c:dLbl>
            <c:dLbl>
              <c:idx val="10"/>
              <c:tx>
                <c:rich>
                  <a:bodyPr/>
                  <a:lstStyle/>
                  <a:p>
                    <a:fld id="{7CCA56D7-70BD-454E-8435-5DEB99AF0F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3B68-FE4B-B0C0-78EEC5A84AB5}"/>
                </c:ext>
              </c:extLst>
            </c:dLbl>
            <c:dLbl>
              <c:idx val="11"/>
              <c:tx>
                <c:rich>
                  <a:bodyPr/>
                  <a:lstStyle/>
                  <a:p>
                    <a:fld id="{19745EA5-B178-DD48-BDBA-4D31555154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3B68-FE4B-B0C0-78EEC5A84AB5}"/>
                </c:ext>
              </c:extLst>
            </c:dLbl>
            <c:dLbl>
              <c:idx val="12"/>
              <c:tx>
                <c:rich>
                  <a:bodyPr/>
                  <a:lstStyle/>
                  <a:p>
                    <a:fld id="{C0109CD2-D0C8-2A49-8785-8977BAEB32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3B68-FE4B-B0C0-78EEC5A84AB5}"/>
                </c:ext>
              </c:extLst>
            </c:dLbl>
            <c:dLbl>
              <c:idx val="13"/>
              <c:tx>
                <c:rich>
                  <a:bodyPr/>
                  <a:lstStyle/>
                  <a:p>
                    <a:fld id="{E4BE32DA-1150-2C41-A05E-B70150863C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3B68-FE4B-B0C0-78EEC5A84AB5}"/>
                </c:ext>
              </c:extLst>
            </c:dLbl>
            <c:dLbl>
              <c:idx val="14"/>
              <c:tx>
                <c:rich>
                  <a:bodyPr/>
                  <a:lstStyle/>
                  <a:p>
                    <a:fld id="{C939CAAC-45AE-BA4A-A776-A593E17A34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3B68-FE4B-B0C0-78EEC5A84AB5}"/>
                </c:ext>
              </c:extLst>
            </c:dLbl>
            <c:dLbl>
              <c:idx val="15"/>
              <c:tx>
                <c:rich>
                  <a:bodyPr/>
                  <a:lstStyle/>
                  <a:p>
                    <a:fld id="{0FE51B3D-C11E-934A-AA47-A408FE98F3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3B68-FE4B-B0C0-78EEC5A84AB5}"/>
                </c:ext>
              </c:extLst>
            </c:dLbl>
            <c:dLbl>
              <c:idx val="16"/>
              <c:tx>
                <c:rich>
                  <a:bodyPr/>
                  <a:lstStyle/>
                  <a:p>
                    <a:fld id="{60167285-EDD5-8748-82AF-9015F27FCD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3B68-FE4B-B0C0-78EEC5A84AB5}"/>
                </c:ext>
              </c:extLst>
            </c:dLbl>
            <c:dLbl>
              <c:idx val="17"/>
              <c:tx>
                <c:rich>
                  <a:bodyPr/>
                  <a:lstStyle/>
                  <a:p>
                    <a:fld id="{7D8B1ED4-D00A-4C4A-AB9A-8C54B56A60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3B68-FE4B-B0C0-78EEC5A84AB5}"/>
                </c:ext>
              </c:extLst>
            </c:dLbl>
            <c:dLbl>
              <c:idx val="18"/>
              <c:tx>
                <c:rich>
                  <a:bodyPr/>
                  <a:lstStyle/>
                  <a:p>
                    <a:fld id="{AEEC3B86-8F3C-AD41-8729-0FE2179C13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3B68-FE4B-B0C0-78EEC5A84AB5}"/>
                </c:ext>
              </c:extLst>
            </c:dLbl>
            <c:dLbl>
              <c:idx val="19"/>
              <c:tx>
                <c:rich>
                  <a:bodyPr/>
                  <a:lstStyle/>
                  <a:p>
                    <a:fld id="{90590CDB-9D55-4B49-8C9A-757AD8BFA6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3B68-FE4B-B0C0-78EEC5A84AB5}"/>
                </c:ext>
              </c:extLst>
            </c:dLbl>
            <c:dLbl>
              <c:idx val="20"/>
              <c:tx>
                <c:rich>
                  <a:bodyPr/>
                  <a:lstStyle/>
                  <a:p>
                    <a:fld id="{DDA877CE-1A7D-E94C-8BA4-5AA7CE7211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3B68-FE4B-B0C0-78EEC5A84AB5}"/>
                </c:ext>
              </c:extLst>
            </c:dLbl>
            <c:dLbl>
              <c:idx val="21"/>
              <c:tx>
                <c:rich>
                  <a:bodyPr/>
                  <a:lstStyle/>
                  <a:p>
                    <a:fld id="{08A9CC2B-A040-594A-B6F0-934E2EC930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3B68-FE4B-B0C0-78EEC5A84AB5}"/>
                </c:ext>
              </c:extLst>
            </c:dLbl>
            <c:dLbl>
              <c:idx val="22"/>
              <c:tx>
                <c:rich>
                  <a:bodyPr/>
                  <a:lstStyle/>
                  <a:p>
                    <a:fld id="{9BCDB678-59DC-A64B-8463-15D22C7D34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3B68-FE4B-B0C0-78EEC5A84AB5}"/>
                </c:ext>
              </c:extLst>
            </c:dLbl>
            <c:dLbl>
              <c:idx val="23"/>
              <c:tx>
                <c:rich>
                  <a:bodyPr/>
                  <a:lstStyle/>
                  <a:p>
                    <a:fld id="{69C7D672-E1CE-CA43-B419-D1BE68892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3B68-FE4B-B0C0-78EEC5A84AB5}"/>
                </c:ext>
              </c:extLst>
            </c:dLbl>
            <c:dLbl>
              <c:idx val="24"/>
              <c:tx>
                <c:rich>
                  <a:bodyPr/>
                  <a:lstStyle/>
                  <a:p>
                    <a:fld id="{BEFC671C-E347-914D-A52B-5DD8E1C7C0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3B68-FE4B-B0C0-78EEC5A84AB5}"/>
                </c:ext>
              </c:extLst>
            </c:dLbl>
            <c:dLbl>
              <c:idx val="25"/>
              <c:tx>
                <c:rich>
                  <a:bodyPr/>
                  <a:lstStyle/>
                  <a:p>
                    <a:fld id="{0CF5BA77-C429-7145-BC67-6C4F29717E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3B68-FE4B-B0C0-78EEC5A84AB5}"/>
                </c:ext>
              </c:extLst>
            </c:dLbl>
            <c:dLbl>
              <c:idx val="26"/>
              <c:tx>
                <c:rich>
                  <a:bodyPr/>
                  <a:lstStyle/>
                  <a:p>
                    <a:fld id="{4163E245-2B27-734C-81DB-5238A8199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3B68-FE4B-B0C0-78EEC5A84AB5}"/>
                </c:ext>
              </c:extLst>
            </c:dLbl>
            <c:dLbl>
              <c:idx val="27"/>
              <c:tx>
                <c:rich>
                  <a:bodyPr/>
                  <a:lstStyle/>
                  <a:p>
                    <a:fld id="{A0B129F3-84E5-8245-B594-2000CF61A6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3B68-FE4B-B0C0-78EEC5A84AB5}"/>
                </c:ext>
              </c:extLst>
            </c:dLbl>
            <c:dLbl>
              <c:idx val="28"/>
              <c:tx>
                <c:rich>
                  <a:bodyPr/>
                  <a:lstStyle/>
                  <a:p>
                    <a:fld id="{AF1F1B5C-F15A-C048-BDB9-19A91767E3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3B68-FE4B-B0C0-78EEC5A84AB5}"/>
                </c:ext>
              </c:extLst>
            </c:dLbl>
            <c:dLbl>
              <c:idx val="29"/>
              <c:tx>
                <c:rich>
                  <a:bodyPr/>
                  <a:lstStyle/>
                  <a:p>
                    <a:fld id="{2030D9AF-CEC7-4E42-A69F-43300B3DCA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3B68-FE4B-B0C0-78EEC5A84AB5}"/>
                </c:ext>
              </c:extLst>
            </c:dLbl>
            <c:dLbl>
              <c:idx val="30"/>
              <c:tx>
                <c:rich>
                  <a:bodyPr/>
                  <a:lstStyle/>
                  <a:p>
                    <a:fld id="{1D6DF5F7-97E4-3542-8D5A-8C2FCF28C9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3B68-FE4B-B0C0-78EEC5A84AB5}"/>
                </c:ext>
              </c:extLst>
            </c:dLbl>
            <c:dLbl>
              <c:idx val="31"/>
              <c:tx>
                <c:rich>
                  <a:bodyPr/>
                  <a:lstStyle/>
                  <a:p>
                    <a:fld id="{2C6142F5-E9AA-6A42-93E1-E2DFA37CB2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3B68-FE4B-B0C0-78EEC5A84AB5}"/>
                </c:ext>
              </c:extLst>
            </c:dLbl>
            <c:dLbl>
              <c:idx val="32"/>
              <c:tx>
                <c:rich>
                  <a:bodyPr/>
                  <a:lstStyle/>
                  <a:p>
                    <a:fld id="{C9077356-7925-1840-A304-355DFAEB0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3B68-FE4B-B0C0-78EEC5A84AB5}"/>
                </c:ext>
              </c:extLst>
            </c:dLbl>
            <c:dLbl>
              <c:idx val="33"/>
              <c:tx>
                <c:rich>
                  <a:bodyPr/>
                  <a:lstStyle/>
                  <a:p>
                    <a:fld id="{0BC02A2B-5A40-BE4F-9C93-268BF1D23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3B68-FE4B-B0C0-78EEC5A84AB5}"/>
                </c:ext>
              </c:extLst>
            </c:dLbl>
            <c:dLbl>
              <c:idx val="34"/>
              <c:tx>
                <c:rich>
                  <a:bodyPr/>
                  <a:lstStyle/>
                  <a:p>
                    <a:fld id="{623AD20B-948C-9047-8052-B645CC7D6C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3B68-FE4B-B0C0-78EEC5A84AB5}"/>
                </c:ext>
              </c:extLst>
            </c:dLbl>
            <c:dLbl>
              <c:idx val="35"/>
              <c:tx>
                <c:rich>
                  <a:bodyPr/>
                  <a:lstStyle/>
                  <a:p>
                    <a:fld id="{AC7CD119-3062-6344-A5D6-09BEDE677B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3B68-FE4B-B0C0-78EEC5A84AB5}"/>
                </c:ext>
              </c:extLst>
            </c:dLbl>
            <c:dLbl>
              <c:idx val="36"/>
              <c:tx>
                <c:rich>
                  <a:bodyPr/>
                  <a:lstStyle/>
                  <a:p>
                    <a:fld id="{7DCB9AB5-D27E-FF4C-B3BD-FDEB4EA31F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3B68-FE4B-B0C0-78EEC5A84AB5}"/>
                </c:ext>
              </c:extLst>
            </c:dLbl>
            <c:dLbl>
              <c:idx val="37"/>
              <c:tx>
                <c:rich>
                  <a:bodyPr/>
                  <a:lstStyle/>
                  <a:p>
                    <a:fld id="{A4CEB02A-0C06-8047-A5E3-08AA6FC825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3B68-FE4B-B0C0-78EEC5A84AB5}"/>
                </c:ext>
              </c:extLst>
            </c:dLbl>
            <c:dLbl>
              <c:idx val="38"/>
              <c:tx>
                <c:rich>
                  <a:bodyPr/>
                  <a:lstStyle/>
                  <a:p>
                    <a:fld id="{78689DEB-F1FC-1F4D-84EA-7D0A0A154E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3B68-FE4B-B0C0-78EEC5A84AB5}"/>
                </c:ext>
              </c:extLst>
            </c:dLbl>
            <c:dLbl>
              <c:idx val="39"/>
              <c:tx>
                <c:rich>
                  <a:bodyPr/>
                  <a:lstStyle/>
                  <a:p>
                    <a:fld id="{A1A5FF83-03BF-3448-B220-33DCA30125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3B68-FE4B-B0C0-78EEC5A84AB5}"/>
                </c:ext>
              </c:extLst>
            </c:dLbl>
            <c:dLbl>
              <c:idx val="40"/>
              <c:tx>
                <c:rich>
                  <a:bodyPr/>
                  <a:lstStyle/>
                  <a:p>
                    <a:fld id="{1A05B954-C7CA-7F48-B162-D1B3DE815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3B68-FE4B-B0C0-78EEC5A84AB5}"/>
                </c:ext>
              </c:extLst>
            </c:dLbl>
            <c:dLbl>
              <c:idx val="41"/>
              <c:tx>
                <c:rich>
                  <a:bodyPr/>
                  <a:lstStyle/>
                  <a:p>
                    <a:fld id="{32803576-BBE6-5440-96E6-97F7A8C1FA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3B68-FE4B-B0C0-78EEC5A84AB5}"/>
                </c:ext>
              </c:extLst>
            </c:dLbl>
            <c:dLbl>
              <c:idx val="42"/>
              <c:tx>
                <c:rich>
                  <a:bodyPr/>
                  <a:lstStyle/>
                  <a:p>
                    <a:fld id="{B6BD28D5-2EE7-1F46-83A8-60D30DF5E1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3B68-FE4B-B0C0-78EEC5A84AB5}"/>
                </c:ext>
              </c:extLst>
            </c:dLbl>
            <c:dLbl>
              <c:idx val="43"/>
              <c:tx>
                <c:rich>
                  <a:bodyPr/>
                  <a:lstStyle/>
                  <a:p>
                    <a:fld id="{D7F02CFD-1FB1-8E47-8C54-DCF7146C2E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3B68-FE4B-B0C0-78EEC5A84AB5}"/>
                </c:ext>
              </c:extLst>
            </c:dLbl>
            <c:dLbl>
              <c:idx val="44"/>
              <c:tx>
                <c:rich>
                  <a:bodyPr/>
                  <a:lstStyle/>
                  <a:p>
                    <a:fld id="{F7FEC280-1B5C-1C4C-B433-A391DDA099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3B68-FE4B-B0C0-78EEC5A84AB5}"/>
                </c:ext>
              </c:extLst>
            </c:dLbl>
            <c:dLbl>
              <c:idx val="45"/>
              <c:tx>
                <c:rich>
                  <a:bodyPr/>
                  <a:lstStyle/>
                  <a:p>
                    <a:fld id="{28C7BACB-6FFE-664E-9706-BF044FF904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3B68-FE4B-B0C0-78EEC5A84AB5}"/>
                </c:ext>
              </c:extLst>
            </c:dLbl>
            <c:dLbl>
              <c:idx val="46"/>
              <c:tx>
                <c:rich>
                  <a:bodyPr/>
                  <a:lstStyle/>
                  <a:p>
                    <a:fld id="{1DFA6ACF-B868-C24E-BD36-A711CB63B5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3B68-FE4B-B0C0-78EEC5A84AB5}"/>
                </c:ext>
              </c:extLst>
            </c:dLbl>
            <c:dLbl>
              <c:idx val="47"/>
              <c:tx>
                <c:rich>
                  <a:bodyPr/>
                  <a:lstStyle/>
                  <a:p>
                    <a:fld id="{EEC6B0E4-6507-104B-BB4B-841F701BAF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3B68-FE4B-B0C0-78EEC5A84AB5}"/>
                </c:ext>
              </c:extLst>
            </c:dLbl>
            <c:dLbl>
              <c:idx val="48"/>
              <c:tx>
                <c:rich>
                  <a:bodyPr/>
                  <a:lstStyle/>
                  <a:p>
                    <a:fld id="{D860828C-D435-044A-A972-6EAB6E94A6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3B68-FE4B-B0C0-78EEC5A84AB5}"/>
                </c:ext>
              </c:extLst>
            </c:dLbl>
            <c:dLbl>
              <c:idx val="49"/>
              <c:tx>
                <c:rich>
                  <a:bodyPr/>
                  <a:lstStyle/>
                  <a:p>
                    <a:fld id="{230B1929-6983-3142-AE24-2BBE61DE0C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3B68-FE4B-B0C0-78EEC5A84AB5}"/>
                </c:ext>
              </c:extLst>
            </c:dLbl>
            <c:dLbl>
              <c:idx val="50"/>
              <c:tx>
                <c:rich>
                  <a:bodyPr/>
                  <a:lstStyle/>
                  <a:p>
                    <a:fld id="{E2DEE462-9B58-934A-A830-A0E7B2277C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3B68-FE4B-B0C0-78EEC5A84AB5}"/>
                </c:ext>
              </c:extLst>
            </c:dLbl>
            <c:dLbl>
              <c:idx val="51"/>
              <c:tx>
                <c:rich>
                  <a:bodyPr/>
                  <a:lstStyle/>
                  <a:p>
                    <a:fld id="{0A85429B-6D53-D540-8B25-B36AC4C50B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3B68-FE4B-B0C0-78EEC5A84AB5}"/>
                </c:ext>
              </c:extLst>
            </c:dLbl>
            <c:dLbl>
              <c:idx val="52"/>
              <c:tx>
                <c:rich>
                  <a:bodyPr/>
                  <a:lstStyle/>
                  <a:p>
                    <a:fld id="{7FD0AD42-BB1A-774F-AD32-9C86E0786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3B68-FE4B-B0C0-78EEC5A84AB5}"/>
                </c:ext>
              </c:extLst>
            </c:dLbl>
            <c:dLbl>
              <c:idx val="53"/>
              <c:tx>
                <c:rich>
                  <a:bodyPr/>
                  <a:lstStyle/>
                  <a:p>
                    <a:fld id="{08AB628C-F382-DE4F-8F9D-88F039BDAE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3B68-FE4B-B0C0-78EEC5A84AB5}"/>
                </c:ext>
              </c:extLst>
            </c:dLbl>
            <c:dLbl>
              <c:idx val="54"/>
              <c:tx>
                <c:rich>
                  <a:bodyPr/>
                  <a:lstStyle/>
                  <a:p>
                    <a:fld id="{A40ABE2F-4818-EC45-8339-AF5857B85F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3B68-FE4B-B0C0-78EEC5A84AB5}"/>
                </c:ext>
              </c:extLst>
            </c:dLbl>
            <c:dLbl>
              <c:idx val="55"/>
              <c:tx>
                <c:rich>
                  <a:bodyPr/>
                  <a:lstStyle/>
                  <a:p>
                    <a:fld id="{FAC2077F-CC54-AD43-B3E3-25A2948090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3B68-FE4B-B0C0-78EEC5A84AB5}"/>
                </c:ext>
              </c:extLst>
            </c:dLbl>
            <c:dLbl>
              <c:idx val="56"/>
              <c:tx>
                <c:rich>
                  <a:bodyPr/>
                  <a:lstStyle/>
                  <a:p>
                    <a:fld id="{A55C9FB9-14C3-934C-B9F6-687F0311C8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3B68-FE4B-B0C0-78EEC5A84AB5}"/>
                </c:ext>
              </c:extLst>
            </c:dLbl>
            <c:dLbl>
              <c:idx val="57"/>
              <c:tx>
                <c:rich>
                  <a:bodyPr/>
                  <a:lstStyle/>
                  <a:p>
                    <a:fld id="{C0D13588-63A1-3E44-965D-3839A16803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3B68-FE4B-B0C0-78EEC5A84AB5}"/>
                </c:ext>
              </c:extLst>
            </c:dLbl>
            <c:dLbl>
              <c:idx val="58"/>
              <c:tx>
                <c:rich>
                  <a:bodyPr/>
                  <a:lstStyle/>
                  <a:p>
                    <a:fld id="{B7ACFD33-0E20-224A-9AFF-87C579BB73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3B68-FE4B-B0C0-78EEC5A84AB5}"/>
                </c:ext>
              </c:extLst>
            </c:dLbl>
            <c:dLbl>
              <c:idx val="59"/>
              <c:tx>
                <c:rich>
                  <a:bodyPr/>
                  <a:lstStyle/>
                  <a:p>
                    <a:fld id="{7A296EFE-C690-0640-B729-7E23C7E6FE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3B68-FE4B-B0C0-78EEC5A84AB5}"/>
                </c:ext>
              </c:extLst>
            </c:dLbl>
            <c:dLbl>
              <c:idx val="60"/>
              <c:tx>
                <c:rich>
                  <a:bodyPr/>
                  <a:lstStyle/>
                  <a:p>
                    <a:fld id="{ABA7657E-C10D-844A-9844-3B01DB046C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3B68-FE4B-B0C0-78EEC5A84AB5}"/>
                </c:ext>
              </c:extLst>
            </c:dLbl>
            <c:dLbl>
              <c:idx val="61"/>
              <c:tx>
                <c:rich>
                  <a:bodyPr/>
                  <a:lstStyle/>
                  <a:p>
                    <a:fld id="{C20CCBE7-9374-F24C-BCE6-D5C5FD2ED8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3B68-FE4B-B0C0-78EEC5A84AB5}"/>
                </c:ext>
              </c:extLst>
            </c:dLbl>
            <c:dLbl>
              <c:idx val="62"/>
              <c:tx>
                <c:rich>
                  <a:bodyPr/>
                  <a:lstStyle/>
                  <a:p>
                    <a:fld id="{B7C4D591-BEC3-9445-AABD-3F987F1916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3B68-FE4B-B0C0-78EEC5A84AB5}"/>
                </c:ext>
              </c:extLst>
            </c:dLbl>
            <c:dLbl>
              <c:idx val="63"/>
              <c:tx>
                <c:rich>
                  <a:bodyPr/>
                  <a:lstStyle/>
                  <a:p>
                    <a:fld id="{CEB45FCF-4D55-9040-94A4-B338565E1B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3B68-FE4B-B0C0-78EEC5A84AB5}"/>
                </c:ext>
              </c:extLst>
            </c:dLbl>
            <c:dLbl>
              <c:idx val="64"/>
              <c:tx>
                <c:rich>
                  <a:bodyPr/>
                  <a:lstStyle/>
                  <a:p>
                    <a:fld id="{7B57A8B3-637D-384F-9C0D-FDBB883DFB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3B68-FE4B-B0C0-78EEC5A84AB5}"/>
                </c:ext>
              </c:extLst>
            </c:dLbl>
            <c:dLbl>
              <c:idx val="65"/>
              <c:tx>
                <c:rich>
                  <a:bodyPr/>
                  <a:lstStyle/>
                  <a:p>
                    <a:fld id="{887E8613-CBF9-9E4A-8098-06F48A0259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3B68-FE4B-B0C0-78EEC5A84AB5}"/>
                </c:ext>
              </c:extLst>
            </c:dLbl>
            <c:dLbl>
              <c:idx val="66"/>
              <c:tx>
                <c:rich>
                  <a:bodyPr/>
                  <a:lstStyle/>
                  <a:p>
                    <a:fld id="{3B896A8E-4D38-A247-999B-00270C116B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3B68-FE4B-B0C0-78EEC5A84AB5}"/>
                </c:ext>
              </c:extLst>
            </c:dLbl>
            <c:dLbl>
              <c:idx val="67"/>
              <c:tx>
                <c:rich>
                  <a:bodyPr/>
                  <a:lstStyle/>
                  <a:p>
                    <a:fld id="{150B942E-5F8B-F940-9480-CE64EE06A8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3B68-FE4B-B0C0-78EEC5A84AB5}"/>
                </c:ext>
              </c:extLst>
            </c:dLbl>
            <c:dLbl>
              <c:idx val="68"/>
              <c:tx>
                <c:rich>
                  <a:bodyPr/>
                  <a:lstStyle/>
                  <a:p>
                    <a:fld id="{F660B62C-B022-B346-8F00-113C49E72C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3B68-FE4B-B0C0-78EEC5A84AB5}"/>
                </c:ext>
              </c:extLst>
            </c:dLbl>
            <c:dLbl>
              <c:idx val="69"/>
              <c:tx>
                <c:rich>
                  <a:bodyPr/>
                  <a:lstStyle/>
                  <a:p>
                    <a:fld id="{05E22952-7650-1D42-AE4C-4C09638358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3B68-FE4B-B0C0-78EEC5A84AB5}"/>
                </c:ext>
              </c:extLst>
            </c:dLbl>
            <c:dLbl>
              <c:idx val="70"/>
              <c:tx>
                <c:rich>
                  <a:bodyPr/>
                  <a:lstStyle/>
                  <a:p>
                    <a:fld id="{9EC5B9A6-26BC-CB48-A255-1C8720EF30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3B68-FE4B-B0C0-78EEC5A84AB5}"/>
                </c:ext>
              </c:extLst>
            </c:dLbl>
            <c:dLbl>
              <c:idx val="71"/>
              <c:tx>
                <c:rich>
                  <a:bodyPr/>
                  <a:lstStyle/>
                  <a:p>
                    <a:fld id="{B89F9989-2D81-D042-8880-460E647394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3B68-FE4B-B0C0-78EEC5A84AB5}"/>
                </c:ext>
              </c:extLst>
            </c:dLbl>
            <c:dLbl>
              <c:idx val="72"/>
              <c:tx>
                <c:rich>
                  <a:bodyPr/>
                  <a:lstStyle/>
                  <a:p>
                    <a:fld id="{E96087E6-6B2F-8046-B453-01C7AE5F8A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3B68-FE4B-B0C0-78EEC5A84AB5}"/>
                </c:ext>
              </c:extLst>
            </c:dLbl>
            <c:dLbl>
              <c:idx val="73"/>
              <c:tx>
                <c:rich>
                  <a:bodyPr/>
                  <a:lstStyle/>
                  <a:p>
                    <a:fld id="{C7E77C52-C49F-A043-9ED6-A0E3353A03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3B68-FE4B-B0C0-78EEC5A84AB5}"/>
                </c:ext>
              </c:extLst>
            </c:dLbl>
            <c:dLbl>
              <c:idx val="74"/>
              <c:tx>
                <c:rich>
                  <a:bodyPr/>
                  <a:lstStyle/>
                  <a:p>
                    <a:fld id="{0BD92FC2-0EE7-2445-BFBF-688759BB7E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3B68-FE4B-B0C0-78EEC5A84AB5}"/>
                </c:ext>
              </c:extLst>
            </c:dLbl>
            <c:dLbl>
              <c:idx val="75"/>
              <c:tx>
                <c:rich>
                  <a:bodyPr/>
                  <a:lstStyle/>
                  <a:p>
                    <a:fld id="{A548CED9-9232-AF4E-A8FE-E693E77D81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3B68-FE4B-B0C0-78EEC5A84AB5}"/>
                </c:ext>
              </c:extLst>
            </c:dLbl>
            <c:dLbl>
              <c:idx val="76"/>
              <c:tx>
                <c:rich>
                  <a:bodyPr/>
                  <a:lstStyle/>
                  <a:p>
                    <a:fld id="{B1423893-DF1D-BB41-98EE-32E556905B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3B68-FE4B-B0C0-78EEC5A84AB5}"/>
                </c:ext>
              </c:extLst>
            </c:dLbl>
            <c:dLbl>
              <c:idx val="77"/>
              <c:tx>
                <c:rich>
                  <a:bodyPr/>
                  <a:lstStyle/>
                  <a:p>
                    <a:fld id="{90AB9DF2-D13E-5D47-8D39-1B335FF438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3B68-FE4B-B0C0-78EEC5A84AB5}"/>
                </c:ext>
              </c:extLst>
            </c:dLbl>
            <c:dLbl>
              <c:idx val="78"/>
              <c:tx>
                <c:rich>
                  <a:bodyPr/>
                  <a:lstStyle/>
                  <a:p>
                    <a:fld id="{1B4C1265-EE13-E242-A551-D3FAC401A9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3B68-FE4B-B0C0-78EEC5A84AB5}"/>
                </c:ext>
              </c:extLst>
            </c:dLbl>
            <c:dLbl>
              <c:idx val="79"/>
              <c:tx>
                <c:rich>
                  <a:bodyPr/>
                  <a:lstStyle/>
                  <a:p>
                    <a:fld id="{4027CD68-8ADF-3C4C-9D8F-F63701DD2B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3B68-FE4B-B0C0-78EEC5A84AB5}"/>
                </c:ext>
              </c:extLst>
            </c:dLbl>
            <c:dLbl>
              <c:idx val="80"/>
              <c:tx>
                <c:rich>
                  <a:bodyPr/>
                  <a:lstStyle/>
                  <a:p>
                    <a:fld id="{7360BFE1-3DC4-2B41-A664-F5C17EB9BD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3B68-FE4B-B0C0-78EEC5A84AB5}"/>
                </c:ext>
              </c:extLst>
            </c:dLbl>
            <c:dLbl>
              <c:idx val="81"/>
              <c:tx>
                <c:rich>
                  <a:bodyPr/>
                  <a:lstStyle/>
                  <a:p>
                    <a:fld id="{4475192A-66B5-3348-B34F-BF8FF71EC8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3B68-FE4B-B0C0-78EEC5A84AB5}"/>
                </c:ext>
              </c:extLst>
            </c:dLbl>
            <c:dLbl>
              <c:idx val="82"/>
              <c:tx>
                <c:rich>
                  <a:bodyPr/>
                  <a:lstStyle/>
                  <a:p>
                    <a:fld id="{9DD4B1C7-E408-234A-B80D-FD40990D10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3B68-FE4B-B0C0-78EEC5A84AB5}"/>
                </c:ext>
              </c:extLst>
            </c:dLbl>
            <c:dLbl>
              <c:idx val="83"/>
              <c:tx>
                <c:rich>
                  <a:bodyPr/>
                  <a:lstStyle/>
                  <a:p>
                    <a:fld id="{31A429A7-A554-7F47-A603-9A7B637170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3B68-FE4B-B0C0-78EEC5A84AB5}"/>
                </c:ext>
              </c:extLst>
            </c:dLbl>
            <c:dLbl>
              <c:idx val="84"/>
              <c:tx>
                <c:rich>
                  <a:bodyPr/>
                  <a:lstStyle/>
                  <a:p>
                    <a:fld id="{22B6F8AE-2120-CE44-AD0F-8EB2F358B0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3B68-FE4B-B0C0-78EEC5A84AB5}"/>
                </c:ext>
              </c:extLst>
            </c:dLbl>
            <c:dLbl>
              <c:idx val="85"/>
              <c:tx>
                <c:rich>
                  <a:bodyPr/>
                  <a:lstStyle/>
                  <a:p>
                    <a:fld id="{D657B758-6810-6843-84AC-5E9DC83193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3B68-FE4B-B0C0-78EEC5A84AB5}"/>
                </c:ext>
              </c:extLst>
            </c:dLbl>
            <c:dLbl>
              <c:idx val="86"/>
              <c:tx>
                <c:rich>
                  <a:bodyPr/>
                  <a:lstStyle/>
                  <a:p>
                    <a:fld id="{5FA10A78-BD7B-974B-BA84-7AA59153BC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3B68-FE4B-B0C0-78EEC5A84AB5}"/>
                </c:ext>
              </c:extLst>
            </c:dLbl>
            <c:dLbl>
              <c:idx val="87"/>
              <c:tx>
                <c:rich>
                  <a:bodyPr/>
                  <a:lstStyle/>
                  <a:p>
                    <a:fld id="{BA22B867-2A5D-1E44-915A-DCB894904F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3B68-FE4B-B0C0-78EEC5A84AB5}"/>
                </c:ext>
              </c:extLst>
            </c:dLbl>
            <c:dLbl>
              <c:idx val="88"/>
              <c:tx>
                <c:rich>
                  <a:bodyPr/>
                  <a:lstStyle/>
                  <a:p>
                    <a:fld id="{C7E2AAB7-3972-9345-B8EF-A85A9F77B5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3B68-FE4B-B0C0-78EEC5A84AB5}"/>
                </c:ext>
              </c:extLst>
            </c:dLbl>
            <c:dLbl>
              <c:idx val="89"/>
              <c:tx>
                <c:rich>
                  <a:bodyPr/>
                  <a:lstStyle/>
                  <a:p>
                    <a:fld id="{ACA13B18-0846-1740-8522-44C244AF81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3B68-FE4B-B0C0-78EEC5A84AB5}"/>
                </c:ext>
              </c:extLst>
            </c:dLbl>
            <c:dLbl>
              <c:idx val="90"/>
              <c:tx>
                <c:rich>
                  <a:bodyPr/>
                  <a:lstStyle/>
                  <a:p>
                    <a:fld id="{F592261B-7FC6-4B45-A1FD-9A45547B23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3B68-FE4B-B0C0-78EEC5A84AB5}"/>
                </c:ext>
              </c:extLst>
            </c:dLbl>
            <c:dLbl>
              <c:idx val="91"/>
              <c:tx>
                <c:rich>
                  <a:bodyPr/>
                  <a:lstStyle/>
                  <a:p>
                    <a:fld id="{AC37E276-3253-5944-9EB6-E5CEF96EF9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3B68-FE4B-B0C0-78EEC5A84AB5}"/>
                </c:ext>
              </c:extLst>
            </c:dLbl>
            <c:dLbl>
              <c:idx val="92"/>
              <c:tx>
                <c:rich>
                  <a:bodyPr/>
                  <a:lstStyle/>
                  <a:p>
                    <a:fld id="{4F09E6F8-4A7D-5645-9133-956BD78F7D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3B68-FE4B-B0C0-78EEC5A84AB5}"/>
                </c:ext>
              </c:extLst>
            </c:dLbl>
            <c:dLbl>
              <c:idx val="93"/>
              <c:tx>
                <c:rich>
                  <a:bodyPr/>
                  <a:lstStyle/>
                  <a:p>
                    <a:fld id="{732A7965-F5FC-EC4E-8AC5-516E0E5059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3B68-FE4B-B0C0-78EEC5A84AB5}"/>
                </c:ext>
              </c:extLst>
            </c:dLbl>
            <c:dLbl>
              <c:idx val="94"/>
              <c:tx>
                <c:rich>
                  <a:bodyPr/>
                  <a:lstStyle/>
                  <a:p>
                    <a:fld id="{B533A92B-45E9-8C48-84EE-1559B0F1C9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3B68-FE4B-B0C0-78EEC5A84AB5}"/>
                </c:ext>
              </c:extLst>
            </c:dLbl>
            <c:dLbl>
              <c:idx val="95"/>
              <c:tx>
                <c:rich>
                  <a:bodyPr/>
                  <a:lstStyle/>
                  <a:p>
                    <a:fld id="{E8754C51-A16A-EB4A-938A-998C3EE348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3B68-FE4B-B0C0-78EEC5A84AB5}"/>
                </c:ext>
              </c:extLst>
            </c:dLbl>
            <c:dLbl>
              <c:idx val="96"/>
              <c:tx>
                <c:rich>
                  <a:bodyPr/>
                  <a:lstStyle/>
                  <a:p>
                    <a:fld id="{064D9B61-BF37-6D48-A9B8-9A3F7000D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3B68-FE4B-B0C0-78EEC5A84AB5}"/>
                </c:ext>
              </c:extLst>
            </c:dLbl>
            <c:dLbl>
              <c:idx val="97"/>
              <c:tx>
                <c:rich>
                  <a:bodyPr/>
                  <a:lstStyle/>
                  <a:p>
                    <a:fld id="{ACF2DBB7-0B13-A94C-8A09-D0CBD06B5C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3B68-FE4B-B0C0-78EEC5A84AB5}"/>
                </c:ext>
              </c:extLst>
            </c:dLbl>
            <c:dLbl>
              <c:idx val="98"/>
              <c:tx>
                <c:rich>
                  <a:bodyPr/>
                  <a:lstStyle/>
                  <a:p>
                    <a:fld id="{95ED13E7-C3FD-B240-AFBD-B089ED6F07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3B68-FE4B-B0C0-78EEC5A84AB5}"/>
                </c:ext>
              </c:extLst>
            </c:dLbl>
            <c:dLbl>
              <c:idx val="99"/>
              <c:tx>
                <c:rich>
                  <a:bodyPr/>
                  <a:lstStyle/>
                  <a:p>
                    <a:fld id="{E979702F-9DC1-6042-8A77-ECAD57C82F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3B68-FE4B-B0C0-78EEC5A84AB5}"/>
                </c:ext>
              </c:extLst>
            </c:dLbl>
            <c:dLbl>
              <c:idx val="100"/>
              <c:tx>
                <c:rich>
                  <a:bodyPr/>
                  <a:lstStyle/>
                  <a:p>
                    <a:fld id="{EBD81070-915A-DB47-ABD0-AD20D4C15F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3B68-FE4B-B0C0-78EEC5A84AB5}"/>
                </c:ext>
              </c:extLst>
            </c:dLbl>
            <c:dLbl>
              <c:idx val="101"/>
              <c:tx>
                <c:rich>
                  <a:bodyPr/>
                  <a:lstStyle/>
                  <a:p>
                    <a:fld id="{FC32F193-2A77-3D4B-AEBB-E5C099DA3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3B68-FE4B-B0C0-78EEC5A84AB5}"/>
                </c:ext>
              </c:extLst>
            </c:dLbl>
            <c:dLbl>
              <c:idx val="102"/>
              <c:tx>
                <c:rich>
                  <a:bodyPr/>
                  <a:lstStyle/>
                  <a:p>
                    <a:fld id="{D623D95B-D5A5-5840-8C00-1C7432B53C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3B68-FE4B-B0C0-78EEC5A84AB5}"/>
                </c:ext>
              </c:extLst>
            </c:dLbl>
            <c:dLbl>
              <c:idx val="103"/>
              <c:tx>
                <c:rich>
                  <a:bodyPr/>
                  <a:lstStyle/>
                  <a:p>
                    <a:fld id="{566DA226-3651-974B-8D46-0CAB6C304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3B68-FE4B-B0C0-78EEC5A84AB5}"/>
                </c:ext>
              </c:extLst>
            </c:dLbl>
            <c:dLbl>
              <c:idx val="104"/>
              <c:tx>
                <c:rich>
                  <a:bodyPr/>
                  <a:lstStyle/>
                  <a:p>
                    <a:fld id="{A8BF1A9E-7BC9-444C-87AB-ADC1A182A3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3B68-FE4B-B0C0-78EEC5A84AB5}"/>
                </c:ext>
              </c:extLst>
            </c:dLbl>
            <c:dLbl>
              <c:idx val="105"/>
              <c:tx>
                <c:rich>
                  <a:bodyPr/>
                  <a:lstStyle/>
                  <a:p>
                    <a:fld id="{B852B56A-5D6B-F04F-9ED6-8F452F727D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3B68-FE4B-B0C0-78EEC5A84AB5}"/>
                </c:ext>
              </c:extLst>
            </c:dLbl>
            <c:dLbl>
              <c:idx val="106"/>
              <c:tx>
                <c:rich>
                  <a:bodyPr/>
                  <a:lstStyle/>
                  <a:p>
                    <a:fld id="{26BC5231-70ED-BC4F-9F6D-ED4BCF7249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3B68-FE4B-B0C0-78EEC5A84AB5}"/>
                </c:ext>
              </c:extLst>
            </c:dLbl>
            <c:dLbl>
              <c:idx val="107"/>
              <c:tx>
                <c:rich>
                  <a:bodyPr/>
                  <a:lstStyle/>
                  <a:p>
                    <a:fld id="{399EFA05-0389-584C-80BF-DFD8F05FF0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3B68-FE4B-B0C0-78EEC5A84AB5}"/>
                </c:ext>
              </c:extLst>
            </c:dLbl>
            <c:dLbl>
              <c:idx val="108"/>
              <c:tx>
                <c:rich>
                  <a:bodyPr/>
                  <a:lstStyle/>
                  <a:p>
                    <a:fld id="{6753251C-DAD0-DE48-A7EE-2287A546D8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3B68-FE4B-B0C0-78EEC5A84AB5}"/>
                </c:ext>
              </c:extLst>
            </c:dLbl>
            <c:dLbl>
              <c:idx val="109"/>
              <c:tx>
                <c:rich>
                  <a:bodyPr/>
                  <a:lstStyle/>
                  <a:p>
                    <a:fld id="{C5F9296C-3E9C-8244-8203-329A61628F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3B68-FE4B-B0C0-78EEC5A84AB5}"/>
                </c:ext>
              </c:extLst>
            </c:dLbl>
            <c:dLbl>
              <c:idx val="110"/>
              <c:tx>
                <c:rich>
                  <a:bodyPr/>
                  <a:lstStyle/>
                  <a:p>
                    <a:fld id="{B32D25BE-0F3E-6044-8465-2D8891C62B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3B68-FE4B-B0C0-78EEC5A84AB5}"/>
                </c:ext>
              </c:extLst>
            </c:dLbl>
            <c:dLbl>
              <c:idx val="111"/>
              <c:tx>
                <c:rich>
                  <a:bodyPr/>
                  <a:lstStyle/>
                  <a:p>
                    <a:fld id="{C1E78322-40B9-754F-94F3-66ADDFF9C9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3B68-FE4B-B0C0-78EEC5A84AB5}"/>
                </c:ext>
              </c:extLst>
            </c:dLbl>
            <c:dLbl>
              <c:idx val="112"/>
              <c:tx>
                <c:rich>
                  <a:bodyPr/>
                  <a:lstStyle/>
                  <a:p>
                    <a:fld id="{6E681D93-CFAC-0441-8291-9CE0D0AAC5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3B68-FE4B-B0C0-78EEC5A84AB5}"/>
                </c:ext>
              </c:extLst>
            </c:dLbl>
            <c:dLbl>
              <c:idx val="113"/>
              <c:tx>
                <c:rich>
                  <a:bodyPr/>
                  <a:lstStyle/>
                  <a:p>
                    <a:fld id="{F1C7EC24-972C-424D-A147-BEC765FE45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3B68-FE4B-B0C0-78EEC5A84AB5}"/>
                </c:ext>
              </c:extLst>
            </c:dLbl>
            <c:dLbl>
              <c:idx val="114"/>
              <c:tx>
                <c:rich>
                  <a:bodyPr/>
                  <a:lstStyle/>
                  <a:p>
                    <a:fld id="{8B266B21-6E23-C14C-975A-400D1DE2AB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3B68-FE4B-B0C0-78EEC5A84AB5}"/>
                </c:ext>
              </c:extLst>
            </c:dLbl>
            <c:dLbl>
              <c:idx val="115"/>
              <c:tx>
                <c:rich>
                  <a:bodyPr/>
                  <a:lstStyle/>
                  <a:p>
                    <a:fld id="{542B841E-95B0-B44D-84AD-42EF61B185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3B68-FE4B-B0C0-78EEC5A84AB5}"/>
                </c:ext>
              </c:extLst>
            </c:dLbl>
            <c:dLbl>
              <c:idx val="116"/>
              <c:tx>
                <c:rich>
                  <a:bodyPr/>
                  <a:lstStyle/>
                  <a:p>
                    <a:fld id="{8293B45A-CF53-2E4A-A005-2835067808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3B68-FE4B-B0C0-78EEC5A84AB5}"/>
                </c:ext>
              </c:extLst>
            </c:dLbl>
            <c:dLbl>
              <c:idx val="117"/>
              <c:tx>
                <c:rich>
                  <a:bodyPr/>
                  <a:lstStyle/>
                  <a:p>
                    <a:fld id="{4888B050-9A80-2245-BFEA-B927268D60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3B68-FE4B-B0C0-78EEC5A84AB5}"/>
                </c:ext>
              </c:extLst>
            </c:dLbl>
            <c:dLbl>
              <c:idx val="118"/>
              <c:tx>
                <c:rich>
                  <a:bodyPr/>
                  <a:lstStyle/>
                  <a:p>
                    <a:fld id="{FFB5F450-4F3E-6D49-9D5D-3A7F83F22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3B68-FE4B-B0C0-78EEC5A84AB5}"/>
                </c:ext>
              </c:extLst>
            </c:dLbl>
            <c:dLbl>
              <c:idx val="119"/>
              <c:tx>
                <c:rich>
                  <a:bodyPr/>
                  <a:lstStyle/>
                  <a:p>
                    <a:fld id="{52174DD4-4945-9B4E-BDDC-ED3CD6FBA8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3B68-FE4B-B0C0-78EEC5A84AB5}"/>
                </c:ext>
              </c:extLst>
            </c:dLbl>
            <c:dLbl>
              <c:idx val="120"/>
              <c:tx>
                <c:rich>
                  <a:bodyPr/>
                  <a:lstStyle/>
                  <a:p>
                    <a:fld id="{E2632636-EB2D-9E4F-AFE4-670F5CB352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3B68-FE4B-B0C0-78EEC5A84AB5}"/>
                </c:ext>
              </c:extLst>
            </c:dLbl>
            <c:dLbl>
              <c:idx val="121"/>
              <c:tx>
                <c:rich>
                  <a:bodyPr/>
                  <a:lstStyle/>
                  <a:p>
                    <a:fld id="{154ED6B5-144F-9447-BA4A-7AF572847E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3B68-FE4B-B0C0-78EEC5A84AB5}"/>
                </c:ext>
              </c:extLst>
            </c:dLbl>
            <c:dLbl>
              <c:idx val="122"/>
              <c:tx>
                <c:rich>
                  <a:bodyPr/>
                  <a:lstStyle/>
                  <a:p>
                    <a:fld id="{1205C073-A846-A048-A5A3-567D0B970C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3B68-FE4B-B0C0-78EEC5A84AB5}"/>
                </c:ext>
              </c:extLst>
            </c:dLbl>
            <c:dLbl>
              <c:idx val="123"/>
              <c:tx>
                <c:rich>
                  <a:bodyPr/>
                  <a:lstStyle/>
                  <a:p>
                    <a:fld id="{3EC68450-22B8-2B44-B462-2B8A284A7E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3B68-FE4B-B0C0-78EEC5A84AB5}"/>
                </c:ext>
              </c:extLst>
            </c:dLbl>
            <c:dLbl>
              <c:idx val="124"/>
              <c:tx>
                <c:rich>
                  <a:bodyPr/>
                  <a:lstStyle/>
                  <a:p>
                    <a:fld id="{416E9FA8-5897-7F40-9938-05BBA99530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3B68-FE4B-B0C0-78EEC5A84AB5}"/>
                </c:ext>
              </c:extLst>
            </c:dLbl>
            <c:dLbl>
              <c:idx val="125"/>
              <c:tx>
                <c:rich>
                  <a:bodyPr/>
                  <a:lstStyle/>
                  <a:p>
                    <a:fld id="{481BD7B8-57E2-9B4C-8B2B-CA3462BD71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3B68-FE4B-B0C0-78EEC5A84AB5}"/>
                </c:ext>
              </c:extLst>
            </c:dLbl>
            <c:dLbl>
              <c:idx val="126"/>
              <c:tx>
                <c:rich>
                  <a:bodyPr/>
                  <a:lstStyle/>
                  <a:p>
                    <a:fld id="{E66786A7-69F7-584D-8B1B-4C9C7080B3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3B68-FE4B-B0C0-78EEC5A84AB5}"/>
                </c:ext>
              </c:extLst>
            </c:dLbl>
            <c:dLbl>
              <c:idx val="127"/>
              <c:tx>
                <c:rich>
                  <a:bodyPr/>
                  <a:lstStyle/>
                  <a:p>
                    <a:fld id="{3C2AD8C9-FAD1-E049-9523-61ACBD6393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3B68-FE4B-B0C0-78EEC5A84AB5}"/>
                </c:ext>
              </c:extLst>
            </c:dLbl>
            <c:dLbl>
              <c:idx val="128"/>
              <c:tx>
                <c:rich>
                  <a:bodyPr/>
                  <a:lstStyle/>
                  <a:p>
                    <a:fld id="{7F6976BA-6F15-6D47-AA5E-71CE4CD89A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3B68-FE4B-B0C0-78EEC5A84AB5}"/>
                </c:ext>
              </c:extLst>
            </c:dLbl>
            <c:dLbl>
              <c:idx val="129"/>
              <c:tx>
                <c:rich>
                  <a:bodyPr/>
                  <a:lstStyle/>
                  <a:p>
                    <a:fld id="{59DD1B19-D80B-084A-A36B-468CA74789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3B68-FE4B-B0C0-78EEC5A84AB5}"/>
                </c:ext>
              </c:extLst>
            </c:dLbl>
            <c:dLbl>
              <c:idx val="130"/>
              <c:tx>
                <c:rich>
                  <a:bodyPr/>
                  <a:lstStyle/>
                  <a:p>
                    <a:fld id="{46A83F42-E03D-3541-BF58-747F9CFF69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3B68-FE4B-B0C0-78EEC5A84AB5}"/>
                </c:ext>
              </c:extLst>
            </c:dLbl>
            <c:dLbl>
              <c:idx val="131"/>
              <c:tx>
                <c:rich>
                  <a:bodyPr/>
                  <a:lstStyle/>
                  <a:p>
                    <a:fld id="{D90470F1-6347-2042-B0D2-D65A17E066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3B68-FE4B-B0C0-78EEC5A84AB5}"/>
                </c:ext>
              </c:extLst>
            </c:dLbl>
            <c:dLbl>
              <c:idx val="132"/>
              <c:tx>
                <c:rich>
                  <a:bodyPr/>
                  <a:lstStyle/>
                  <a:p>
                    <a:fld id="{C8758815-42E7-D749-8ECC-3DC93D31EF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3B68-FE4B-B0C0-78EEC5A84AB5}"/>
                </c:ext>
              </c:extLst>
            </c:dLbl>
            <c:dLbl>
              <c:idx val="133"/>
              <c:tx>
                <c:rich>
                  <a:bodyPr/>
                  <a:lstStyle/>
                  <a:p>
                    <a:fld id="{E8968598-8F3F-8F4E-9347-6893FFDE2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3B68-FE4B-B0C0-78EEC5A84AB5}"/>
                </c:ext>
              </c:extLst>
            </c:dLbl>
            <c:dLbl>
              <c:idx val="134"/>
              <c:tx>
                <c:rich>
                  <a:bodyPr/>
                  <a:lstStyle/>
                  <a:p>
                    <a:fld id="{98BCA5EE-AFCB-BF4D-9165-FA6FCE0840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3B68-FE4B-B0C0-78EEC5A84AB5}"/>
                </c:ext>
              </c:extLst>
            </c:dLbl>
            <c:dLbl>
              <c:idx val="135"/>
              <c:tx>
                <c:rich>
                  <a:bodyPr/>
                  <a:lstStyle/>
                  <a:p>
                    <a:fld id="{7A058F6E-0A5E-8941-9E74-E871D94C8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3B68-FE4B-B0C0-78EEC5A84AB5}"/>
                </c:ext>
              </c:extLst>
            </c:dLbl>
            <c:dLbl>
              <c:idx val="136"/>
              <c:tx>
                <c:rich>
                  <a:bodyPr/>
                  <a:lstStyle/>
                  <a:p>
                    <a:fld id="{A7C77748-E94D-A141-B572-D395A00151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3B68-FE4B-B0C0-78EEC5A84AB5}"/>
                </c:ext>
              </c:extLst>
            </c:dLbl>
            <c:dLbl>
              <c:idx val="137"/>
              <c:tx>
                <c:rich>
                  <a:bodyPr/>
                  <a:lstStyle/>
                  <a:p>
                    <a:fld id="{44CA7F05-E8DF-0248-BA2E-256682D846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3B68-FE4B-B0C0-78EEC5A84AB5}"/>
                </c:ext>
              </c:extLst>
            </c:dLbl>
            <c:dLbl>
              <c:idx val="138"/>
              <c:tx>
                <c:rich>
                  <a:bodyPr/>
                  <a:lstStyle/>
                  <a:p>
                    <a:fld id="{3AF00D50-EDAB-CD46-BACD-C908BA6F9A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3B68-FE4B-B0C0-78EEC5A84AB5}"/>
                </c:ext>
              </c:extLst>
            </c:dLbl>
            <c:dLbl>
              <c:idx val="139"/>
              <c:tx>
                <c:rich>
                  <a:bodyPr/>
                  <a:lstStyle/>
                  <a:p>
                    <a:fld id="{6C86D1DE-1054-F446-B756-C9C6F2243B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3B68-FE4B-B0C0-78EEC5A84AB5}"/>
                </c:ext>
              </c:extLst>
            </c:dLbl>
            <c:dLbl>
              <c:idx val="140"/>
              <c:tx>
                <c:rich>
                  <a:bodyPr/>
                  <a:lstStyle/>
                  <a:p>
                    <a:fld id="{AB5CE088-A0CC-244A-8157-C89CC10F09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3B68-FE4B-B0C0-78EEC5A84AB5}"/>
                </c:ext>
              </c:extLst>
            </c:dLbl>
            <c:dLbl>
              <c:idx val="141"/>
              <c:tx>
                <c:rich>
                  <a:bodyPr/>
                  <a:lstStyle/>
                  <a:p>
                    <a:fld id="{22390CDE-46A3-4344-8A9F-BC0B81AAAE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3B68-FE4B-B0C0-78EEC5A84AB5}"/>
                </c:ext>
              </c:extLst>
            </c:dLbl>
            <c:dLbl>
              <c:idx val="142"/>
              <c:tx>
                <c:rich>
                  <a:bodyPr/>
                  <a:lstStyle/>
                  <a:p>
                    <a:fld id="{D8D62002-A876-FF44-88B5-35C24ED985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3B68-FE4B-B0C0-78EEC5A84AB5}"/>
                </c:ext>
              </c:extLst>
            </c:dLbl>
            <c:dLbl>
              <c:idx val="143"/>
              <c:tx>
                <c:rich>
                  <a:bodyPr/>
                  <a:lstStyle/>
                  <a:p>
                    <a:fld id="{BCB0EE80-3165-6141-86FF-E23AE14C9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3B68-FE4B-B0C0-78EEC5A84AB5}"/>
                </c:ext>
              </c:extLst>
            </c:dLbl>
            <c:dLbl>
              <c:idx val="144"/>
              <c:tx>
                <c:rich>
                  <a:bodyPr/>
                  <a:lstStyle/>
                  <a:p>
                    <a:fld id="{119A22EE-0D6A-EA4D-9572-DAB44AB843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3B68-FE4B-B0C0-78EEC5A84AB5}"/>
                </c:ext>
              </c:extLst>
            </c:dLbl>
            <c:dLbl>
              <c:idx val="145"/>
              <c:tx>
                <c:rich>
                  <a:bodyPr/>
                  <a:lstStyle/>
                  <a:p>
                    <a:fld id="{546F08E0-13AC-8D4D-BB0E-08A8565677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3B68-FE4B-B0C0-78EEC5A84AB5}"/>
                </c:ext>
              </c:extLst>
            </c:dLbl>
            <c:dLbl>
              <c:idx val="146"/>
              <c:tx>
                <c:rich>
                  <a:bodyPr/>
                  <a:lstStyle/>
                  <a:p>
                    <a:fld id="{9949FE9C-0A0B-C04D-8F38-D5FFCC945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3B68-FE4B-B0C0-78EEC5A84AB5}"/>
                </c:ext>
              </c:extLst>
            </c:dLbl>
            <c:dLbl>
              <c:idx val="147"/>
              <c:tx>
                <c:rich>
                  <a:bodyPr/>
                  <a:lstStyle/>
                  <a:p>
                    <a:fld id="{20E0C827-59A9-9946-964E-E73ACA412B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3B68-FE4B-B0C0-78EEC5A84AB5}"/>
                </c:ext>
              </c:extLst>
            </c:dLbl>
            <c:dLbl>
              <c:idx val="148"/>
              <c:tx>
                <c:rich>
                  <a:bodyPr/>
                  <a:lstStyle/>
                  <a:p>
                    <a:fld id="{46A54533-EACF-B246-86BE-5FF58669C9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3B68-FE4B-B0C0-78EEC5A84AB5}"/>
                </c:ext>
              </c:extLst>
            </c:dLbl>
            <c:dLbl>
              <c:idx val="149"/>
              <c:tx>
                <c:rich>
                  <a:bodyPr/>
                  <a:lstStyle/>
                  <a:p>
                    <a:fld id="{186BBA5A-39D9-234F-9C17-1CCFB27836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3B68-FE4B-B0C0-78EEC5A84AB5}"/>
                </c:ext>
              </c:extLst>
            </c:dLbl>
            <c:dLbl>
              <c:idx val="150"/>
              <c:tx>
                <c:rich>
                  <a:bodyPr/>
                  <a:lstStyle/>
                  <a:p>
                    <a:fld id="{BF792845-89D8-384B-89DF-1820FE20AF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3B68-FE4B-B0C0-78EEC5A84AB5}"/>
                </c:ext>
              </c:extLst>
            </c:dLbl>
            <c:dLbl>
              <c:idx val="151"/>
              <c:tx>
                <c:rich>
                  <a:bodyPr/>
                  <a:lstStyle/>
                  <a:p>
                    <a:fld id="{45EE4859-0676-F547-A66A-034271C967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3B68-FE4B-B0C0-78EEC5A84AB5}"/>
                </c:ext>
              </c:extLst>
            </c:dLbl>
            <c:dLbl>
              <c:idx val="152"/>
              <c:tx>
                <c:rich>
                  <a:bodyPr/>
                  <a:lstStyle/>
                  <a:p>
                    <a:fld id="{1DDEE1E4-01FE-5D41-9561-530FB1363F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3B68-FE4B-B0C0-78EEC5A84AB5}"/>
                </c:ext>
              </c:extLst>
            </c:dLbl>
            <c:dLbl>
              <c:idx val="153"/>
              <c:tx>
                <c:rich>
                  <a:bodyPr/>
                  <a:lstStyle/>
                  <a:p>
                    <a:fld id="{7BC48416-AC0A-1B4F-A494-26AD46AED3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3B68-FE4B-B0C0-78EEC5A84AB5}"/>
                </c:ext>
              </c:extLst>
            </c:dLbl>
            <c:dLbl>
              <c:idx val="154"/>
              <c:tx>
                <c:rich>
                  <a:bodyPr/>
                  <a:lstStyle/>
                  <a:p>
                    <a:fld id="{A9058700-D170-5842-8107-8407F6981F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3B68-FE4B-B0C0-78EEC5A84AB5}"/>
                </c:ext>
              </c:extLst>
            </c:dLbl>
            <c:dLbl>
              <c:idx val="155"/>
              <c:tx>
                <c:rich>
                  <a:bodyPr/>
                  <a:lstStyle/>
                  <a:p>
                    <a:fld id="{4E3741B4-6FE0-4E48-9D7B-584BF128AE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3B68-FE4B-B0C0-78EEC5A84AB5}"/>
                </c:ext>
              </c:extLst>
            </c:dLbl>
            <c:dLbl>
              <c:idx val="156"/>
              <c:tx>
                <c:rich>
                  <a:bodyPr/>
                  <a:lstStyle/>
                  <a:p>
                    <a:fld id="{1FBC0A56-959A-9845-A3EB-15E5651C08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3B68-FE4B-B0C0-78EEC5A84AB5}"/>
                </c:ext>
              </c:extLst>
            </c:dLbl>
            <c:dLbl>
              <c:idx val="157"/>
              <c:tx>
                <c:rich>
                  <a:bodyPr/>
                  <a:lstStyle/>
                  <a:p>
                    <a:fld id="{0C93397F-3C32-D34E-A0A8-DECD9E81A1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3B68-FE4B-B0C0-78EEC5A84AB5}"/>
                </c:ext>
              </c:extLst>
            </c:dLbl>
            <c:dLbl>
              <c:idx val="158"/>
              <c:tx>
                <c:rich>
                  <a:bodyPr/>
                  <a:lstStyle/>
                  <a:p>
                    <a:fld id="{572B7A8F-EC4B-CF4A-984A-C83321628D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3B68-FE4B-B0C0-78EEC5A84AB5}"/>
                </c:ext>
              </c:extLst>
            </c:dLbl>
            <c:dLbl>
              <c:idx val="159"/>
              <c:tx>
                <c:rich>
                  <a:bodyPr/>
                  <a:lstStyle/>
                  <a:p>
                    <a:fld id="{5E14E68C-7077-4F47-95A2-6611F86FAD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3B68-FE4B-B0C0-78EEC5A84AB5}"/>
                </c:ext>
              </c:extLst>
            </c:dLbl>
            <c:dLbl>
              <c:idx val="160"/>
              <c:tx>
                <c:rich>
                  <a:bodyPr/>
                  <a:lstStyle/>
                  <a:p>
                    <a:fld id="{17BCCFE7-BE5A-724A-8830-1600A3F06A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3B68-FE4B-B0C0-78EEC5A84AB5}"/>
                </c:ext>
              </c:extLst>
            </c:dLbl>
            <c:dLbl>
              <c:idx val="161"/>
              <c:tx>
                <c:rich>
                  <a:bodyPr/>
                  <a:lstStyle/>
                  <a:p>
                    <a:fld id="{D57F394F-C6CA-6046-A8B9-AC5E1899B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3B68-FE4B-B0C0-78EEC5A84AB5}"/>
                </c:ext>
              </c:extLst>
            </c:dLbl>
            <c:dLbl>
              <c:idx val="162"/>
              <c:tx>
                <c:rich>
                  <a:bodyPr/>
                  <a:lstStyle/>
                  <a:p>
                    <a:fld id="{5297EF65-C688-8E48-AB6B-F07C8582A0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3B68-FE4B-B0C0-78EEC5A84AB5}"/>
                </c:ext>
              </c:extLst>
            </c:dLbl>
            <c:dLbl>
              <c:idx val="163"/>
              <c:tx>
                <c:rich>
                  <a:bodyPr/>
                  <a:lstStyle/>
                  <a:p>
                    <a:fld id="{F5EE6CC3-3221-4B41-9695-7D12053186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3B68-FE4B-B0C0-78EEC5A84AB5}"/>
                </c:ext>
              </c:extLst>
            </c:dLbl>
            <c:dLbl>
              <c:idx val="164"/>
              <c:tx>
                <c:rich>
                  <a:bodyPr/>
                  <a:lstStyle/>
                  <a:p>
                    <a:fld id="{50BAB57A-EE46-DF42-8E9C-0A60D050E6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3B68-FE4B-B0C0-78EEC5A84AB5}"/>
                </c:ext>
              </c:extLst>
            </c:dLbl>
            <c:dLbl>
              <c:idx val="165"/>
              <c:tx>
                <c:rich>
                  <a:bodyPr/>
                  <a:lstStyle/>
                  <a:p>
                    <a:fld id="{7FB42670-F5AC-8E4C-A7EC-4FF0F8DFC7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3B68-FE4B-B0C0-78EEC5A84AB5}"/>
                </c:ext>
              </c:extLst>
            </c:dLbl>
            <c:dLbl>
              <c:idx val="166"/>
              <c:tx>
                <c:rich>
                  <a:bodyPr/>
                  <a:lstStyle/>
                  <a:p>
                    <a:fld id="{27123C09-5314-104C-BBA9-66355C62F4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3B68-FE4B-B0C0-78EEC5A84AB5}"/>
                </c:ext>
              </c:extLst>
            </c:dLbl>
            <c:dLbl>
              <c:idx val="167"/>
              <c:tx>
                <c:rich>
                  <a:bodyPr/>
                  <a:lstStyle/>
                  <a:p>
                    <a:fld id="{DB68817B-97A7-C245-83C1-62429BDE6B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3B68-FE4B-B0C0-78EEC5A84AB5}"/>
                </c:ext>
              </c:extLst>
            </c:dLbl>
            <c:dLbl>
              <c:idx val="168"/>
              <c:tx>
                <c:rich>
                  <a:bodyPr/>
                  <a:lstStyle/>
                  <a:p>
                    <a:fld id="{AFA0E36A-CA30-934E-9E05-26252234B6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3B68-FE4B-B0C0-78EEC5A84AB5}"/>
                </c:ext>
              </c:extLst>
            </c:dLbl>
            <c:dLbl>
              <c:idx val="169"/>
              <c:tx>
                <c:rich>
                  <a:bodyPr/>
                  <a:lstStyle/>
                  <a:p>
                    <a:fld id="{0EA26D9F-A1A2-5940-81F6-C26D3ADEBF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3B68-FE4B-B0C0-78EEC5A84AB5}"/>
                </c:ext>
              </c:extLst>
            </c:dLbl>
            <c:dLbl>
              <c:idx val="170"/>
              <c:tx>
                <c:rich>
                  <a:bodyPr/>
                  <a:lstStyle/>
                  <a:p>
                    <a:fld id="{43F522F5-B107-8E42-B0F2-2DD38E8429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3B68-FE4B-B0C0-78EEC5A84AB5}"/>
                </c:ext>
              </c:extLst>
            </c:dLbl>
            <c:dLbl>
              <c:idx val="171"/>
              <c:tx>
                <c:rich>
                  <a:bodyPr/>
                  <a:lstStyle/>
                  <a:p>
                    <a:fld id="{D6867C62-E200-154A-9B7A-CA44E6C9A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3B68-FE4B-B0C0-78EEC5A84AB5}"/>
                </c:ext>
              </c:extLst>
            </c:dLbl>
            <c:dLbl>
              <c:idx val="172"/>
              <c:tx>
                <c:rich>
                  <a:bodyPr/>
                  <a:lstStyle/>
                  <a:p>
                    <a:fld id="{2803D650-8AD5-CA42-B082-5F2062230D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3B68-FE4B-B0C0-78EEC5A84AB5}"/>
                </c:ext>
              </c:extLst>
            </c:dLbl>
            <c:dLbl>
              <c:idx val="173"/>
              <c:tx>
                <c:rich>
                  <a:bodyPr/>
                  <a:lstStyle/>
                  <a:p>
                    <a:fld id="{F1ECFD13-BC03-3746-AD63-734FC1DB22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3B68-FE4B-B0C0-78EEC5A84AB5}"/>
                </c:ext>
              </c:extLst>
            </c:dLbl>
            <c:dLbl>
              <c:idx val="174"/>
              <c:tx>
                <c:rich>
                  <a:bodyPr/>
                  <a:lstStyle/>
                  <a:p>
                    <a:fld id="{7A9078F5-BCB8-F44B-A22F-5E868E1E15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3B68-FE4B-B0C0-78EEC5A84AB5}"/>
                </c:ext>
              </c:extLst>
            </c:dLbl>
            <c:dLbl>
              <c:idx val="175"/>
              <c:tx>
                <c:rich>
                  <a:bodyPr/>
                  <a:lstStyle/>
                  <a:p>
                    <a:fld id="{A356B74C-F072-7040-92A8-8F7ECDBDAD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3B68-FE4B-B0C0-78EEC5A84AB5}"/>
                </c:ext>
              </c:extLst>
            </c:dLbl>
            <c:dLbl>
              <c:idx val="176"/>
              <c:tx>
                <c:rich>
                  <a:bodyPr/>
                  <a:lstStyle/>
                  <a:p>
                    <a:fld id="{678454F2-16C2-6846-AB6F-E0C40B37AF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3B68-FE4B-B0C0-78EEC5A84AB5}"/>
                </c:ext>
              </c:extLst>
            </c:dLbl>
            <c:dLbl>
              <c:idx val="177"/>
              <c:tx>
                <c:rich>
                  <a:bodyPr/>
                  <a:lstStyle/>
                  <a:p>
                    <a:fld id="{F42D5513-ACAA-104F-9464-CA098F4E7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3B68-FE4B-B0C0-78EEC5A84AB5}"/>
                </c:ext>
              </c:extLst>
            </c:dLbl>
            <c:dLbl>
              <c:idx val="178"/>
              <c:tx>
                <c:rich>
                  <a:bodyPr/>
                  <a:lstStyle/>
                  <a:p>
                    <a:fld id="{D6EAAC19-DA92-504C-BCC3-AC62E27F38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3B68-FE4B-B0C0-78EEC5A84AB5}"/>
                </c:ext>
              </c:extLst>
            </c:dLbl>
            <c:dLbl>
              <c:idx val="179"/>
              <c:tx>
                <c:rich>
                  <a:bodyPr/>
                  <a:lstStyle/>
                  <a:p>
                    <a:fld id="{E7576D7F-35F8-0545-9BD9-7B721FCFB8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3B68-FE4B-B0C0-78EEC5A84AB5}"/>
                </c:ext>
              </c:extLst>
            </c:dLbl>
            <c:dLbl>
              <c:idx val="180"/>
              <c:tx>
                <c:rich>
                  <a:bodyPr/>
                  <a:lstStyle/>
                  <a:p>
                    <a:fld id="{59F4740F-6738-B145-A600-D155FB5D42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3B68-FE4B-B0C0-78EEC5A84AB5}"/>
                </c:ext>
              </c:extLst>
            </c:dLbl>
            <c:dLbl>
              <c:idx val="181"/>
              <c:tx>
                <c:rich>
                  <a:bodyPr/>
                  <a:lstStyle/>
                  <a:p>
                    <a:fld id="{13031751-0DAF-D54A-A1F5-AF63A579ED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3B68-FE4B-B0C0-78EEC5A84AB5}"/>
                </c:ext>
              </c:extLst>
            </c:dLbl>
            <c:dLbl>
              <c:idx val="182"/>
              <c:tx>
                <c:rich>
                  <a:bodyPr/>
                  <a:lstStyle/>
                  <a:p>
                    <a:fld id="{1A7D695C-3CA3-0244-A44A-E1C5BCEF06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3B68-FE4B-B0C0-78EEC5A84AB5}"/>
                </c:ext>
              </c:extLst>
            </c:dLbl>
            <c:dLbl>
              <c:idx val="183"/>
              <c:tx>
                <c:rich>
                  <a:bodyPr/>
                  <a:lstStyle/>
                  <a:p>
                    <a:fld id="{75A6584E-F94A-7C45-AE62-5BB86DABE5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3B68-FE4B-B0C0-78EEC5A84AB5}"/>
                </c:ext>
              </c:extLst>
            </c:dLbl>
            <c:dLbl>
              <c:idx val="184"/>
              <c:tx>
                <c:rich>
                  <a:bodyPr/>
                  <a:lstStyle/>
                  <a:p>
                    <a:fld id="{043F55BC-C8D0-D443-9E21-C9D1DC399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3B68-FE4B-B0C0-78EEC5A84AB5}"/>
                </c:ext>
              </c:extLst>
            </c:dLbl>
            <c:dLbl>
              <c:idx val="185"/>
              <c:tx>
                <c:rich>
                  <a:bodyPr/>
                  <a:lstStyle/>
                  <a:p>
                    <a:fld id="{7DC91207-E4F6-8947-A08A-3EB902E39B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3B68-FE4B-B0C0-78EEC5A84AB5}"/>
                </c:ext>
              </c:extLst>
            </c:dLbl>
            <c:dLbl>
              <c:idx val="186"/>
              <c:tx>
                <c:rich>
                  <a:bodyPr/>
                  <a:lstStyle/>
                  <a:p>
                    <a:fld id="{B5649590-B5A6-974A-8AA2-F7BAF07E22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3B68-FE4B-B0C0-78EEC5A84AB5}"/>
                </c:ext>
              </c:extLst>
            </c:dLbl>
            <c:dLbl>
              <c:idx val="187"/>
              <c:tx>
                <c:rich>
                  <a:bodyPr/>
                  <a:lstStyle/>
                  <a:p>
                    <a:fld id="{6FC8D74E-C9B2-084D-BDD9-B6B5C9E624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3B68-FE4B-B0C0-78EEC5A84AB5}"/>
                </c:ext>
              </c:extLst>
            </c:dLbl>
            <c:dLbl>
              <c:idx val="188"/>
              <c:tx>
                <c:rich>
                  <a:bodyPr/>
                  <a:lstStyle/>
                  <a:p>
                    <a:fld id="{E8977E11-CCDB-1347-ADE2-760F98698F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3B68-FE4B-B0C0-78EEC5A84AB5}"/>
                </c:ext>
              </c:extLst>
            </c:dLbl>
            <c:dLbl>
              <c:idx val="189"/>
              <c:tx>
                <c:rich>
                  <a:bodyPr/>
                  <a:lstStyle/>
                  <a:p>
                    <a:fld id="{58E1C328-B7FB-034F-80AA-EDC7B14C9C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3B68-FE4B-B0C0-78EEC5A84AB5}"/>
                </c:ext>
              </c:extLst>
            </c:dLbl>
            <c:dLbl>
              <c:idx val="190"/>
              <c:tx>
                <c:rich>
                  <a:bodyPr/>
                  <a:lstStyle/>
                  <a:p>
                    <a:fld id="{2013B0B8-8EA3-C243-89C9-6FD3C8D3F0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3B68-FE4B-B0C0-78EEC5A84AB5}"/>
                </c:ext>
              </c:extLst>
            </c:dLbl>
            <c:dLbl>
              <c:idx val="191"/>
              <c:tx>
                <c:rich>
                  <a:bodyPr/>
                  <a:lstStyle/>
                  <a:p>
                    <a:fld id="{DF4F12C6-37F0-8B4F-A4FA-18DA53D3B5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3B68-FE4B-B0C0-78EEC5A84AB5}"/>
                </c:ext>
              </c:extLst>
            </c:dLbl>
            <c:dLbl>
              <c:idx val="192"/>
              <c:tx>
                <c:rich>
                  <a:bodyPr/>
                  <a:lstStyle/>
                  <a:p>
                    <a:fld id="{FDE7A58D-068E-214F-8BE9-0082590C3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3B68-FE4B-B0C0-78EEC5A84AB5}"/>
                </c:ext>
              </c:extLst>
            </c:dLbl>
            <c:dLbl>
              <c:idx val="193"/>
              <c:tx>
                <c:rich>
                  <a:bodyPr/>
                  <a:lstStyle/>
                  <a:p>
                    <a:fld id="{B6305F0F-33DA-914C-BB1A-860127417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3B68-FE4B-B0C0-78EEC5A84AB5}"/>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BesteaPT!$Z$6:$Z$199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xVal>
          <c:yVal>
            <c:numRef>
              <c:f>BesteaPT!$AB$6:$AB$199</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yVal>
          <c:smooth val="0"/>
          <c:extLst>
            <c:ext xmlns:c15="http://schemas.microsoft.com/office/drawing/2012/chart" uri="{02D57815-91ED-43cb-92C2-25804820EDAC}">
              <c15:datalabelsRange>
                <c15:f>BesteaPT!$AC$6:$AC$199</c15:f>
                <c15:dlblRangeCach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15:dlblRangeCache>
              </c15:datalabelsRange>
            </c:ext>
            <c:ext xmlns:c16="http://schemas.microsoft.com/office/drawing/2014/chart" uri="{C3380CC4-5D6E-409C-BE32-E72D297353CC}">
              <c16:uniqueId val="{0000010E-3B68-FE4B-B0C0-78EEC5A84AB5}"/>
            </c:ext>
          </c:extLst>
        </c:ser>
        <c:ser>
          <c:idx val="15"/>
          <c:order val="18"/>
          <c:tx>
            <c:v>Batman</c:v>
          </c:tx>
          <c:marker>
            <c:symbol val="none"/>
          </c:marker>
          <c:dLbls>
            <c:dLbl>
              <c:idx val="0"/>
              <c:tx>
                <c:rich>
                  <a:bodyPr/>
                  <a:lstStyle/>
                  <a:p>
                    <a:pPr>
                      <a:defRPr/>
                    </a:pPr>
                    <a:fld id="{318D83C8-2779-504B-9C71-263104771F7E}" type="CELLRANGE">
                      <a:rPr lang="en-US" sz="2000" b="1">
                        <a:solidFill>
                          <a:srgbClr val="00B0F0"/>
                        </a:solidFill>
                      </a:rPr>
                      <a:pPr>
                        <a:defRPr/>
                      </a:pPr>
                      <a:t>[CELLRANGE]</a:t>
                    </a:fld>
                    <a:endParaRPr lang="en-US"/>
                  </a:p>
                </c:rich>
              </c:tx>
              <c:spPr>
                <a:solidFill>
                  <a:srgbClr val="FF0000"/>
                </a:solidFill>
                <a:ln w="28575">
                  <a:solidFill>
                    <a:schemeClr val="tx1"/>
                  </a:solidFill>
                </a:ln>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irregularSeal1">
                      <a:avLst/>
                    </a:prstGeom>
                  </c15:spPr>
                  <c15:layout>
                    <c:manualLayout>
                      <c:w val="0.25318307551873798"/>
                      <c:h val="0.18709826334468285"/>
                    </c:manualLayout>
                  </c15:layout>
                  <c15:dlblFieldTable/>
                  <c15:showDataLabelsRange val="1"/>
                </c:ext>
                <c:ext xmlns:c16="http://schemas.microsoft.com/office/drawing/2014/chart" uri="{C3380CC4-5D6E-409C-BE32-E72D297353CC}">
                  <c16:uniqueId val="{0000010F-3B68-FE4B-B0C0-78EEC5A84AB5}"/>
                </c:ext>
              </c:extLst>
            </c:dLbl>
            <c:spPr>
              <a:noFill/>
              <a:ln>
                <a:noFill/>
              </a:ln>
              <a:effectLst/>
            </c:sp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BesteaPT!$F$92</c:f>
              <c:numCache>
                <c:formatCode>General</c:formatCode>
                <c:ptCount val="1"/>
                <c:pt idx="0">
                  <c:v>0</c:v>
                </c:pt>
              </c:numCache>
            </c:numRef>
          </c:xVal>
          <c:yVal>
            <c:numRef>
              <c:f>BesteaPT!$G$92</c:f>
              <c:numCache>
                <c:formatCode>General</c:formatCode>
                <c:ptCount val="1"/>
                <c:pt idx="0">
                  <c:v>0</c:v>
                </c:pt>
              </c:numCache>
            </c:numRef>
          </c:yVal>
          <c:smooth val="0"/>
          <c:extLst>
            <c:ext xmlns:c15="http://schemas.microsoft.com/office/drawing/2012/chart" uri="{02D57815-91ED-43cb-92C2-25804820EDAC}">
              <c15:datalabelsRange>
                <c15:f>BesteaPT!$J$92</c15:f>
                <c15:dlblRangeCache>
                  <c:ptCount val="1"/>
                  <c:pt idx="0">
                    <c:v>0</c:v>
                  </c:pt>
                </c15:dlblRangeCache>
              </c15:datalabelsRange>
            </c:ext>
            <c:ext xmlns:c16="http://schemas.microsoft.com/office/drawing/2014/chart" uri="{C3380CC4-5D6E-409C-BE32-E72D297353CC}">
              <c16:uniqueId val="{00000110-3B68-FE4B-B0C0-78EEC5A84AB5}"/>
            </c:ext>
          </c:extLst>
        </c:ser>
        <c:ser>
          <c:idx val="17"/>
          <c:order val="19"/>
          <c:tx>
            <c:strRef>
              <c:f>BesteaPT!$J$76</c:f>
              <c:strCache>
                <c:ptCount val="1"/>
                <c:pt idx="0">
                  <c:v>0</c:v>
                </c:pt>
              </c:strCache>
            </c:strRef>
          </c:tx>
          <c:marker>
            <c:symbol val="none"/>
          </c:marker>
          <c:dLbls>
            <c:dLbl>
              <c:idx val="0"/>
              <c:tx>
                <c:rich>
                  <a:bodyPr wrap="square" lIns="38100" tIns="0" rIns="38100" bIns="182880" anchor="ctr">
                    <a:spAutoFit/>
                  </a:bodyPr>
                  <a:lstStyle/>
                  <a:p>
                    <a:pPr>
                      <a:defRPr sz="1400" b="1"/>
                    </a:pPr>
                    <a:fld id="{53B1ABE3-B088-1349-ACD4-9C75817AFBD4}" type="CELLRANGE">
                      <a:rPr lang="en-US"/>
                      <a:pPr>
                        <a:defRPr sz="1400" b="1"/>
                      </a:pPr>
                      <a:t>[CELLRANGE]</a:t>
                    </a:fld>
                    <a:endParaRPr lang="en-US"/>
                  </a:p>
                </c:rich>
              </c:tx>
              <c:spPr>
                <a:solidFill>
                  <a:schemeClr val="bg1"/>
                </a:solid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111-3B68-FE4B-B0C0-78EEC5A84AB5}"/>
                </c:ext>
              </c:extLst>
            </c:dLbl>
            <c:spPr>
              <a:solidFill>
                <a:schemeClr val="bg1"/>
              </a:solidFill>
              <a:ln>
                <a:noFill/>
              </a:ln>
              <a:effectLst/>
            </c:spPr>
            <c:txPr>
              <a:bodyPr wrap="square" lIns="38100" tIns="0" rIns="38100" bIns="19050" anchor="ctr">
                <a:spAutoFit/>
              </a:bodyPr>
              <a:lstStyle/>
              <a:p>
                <a:pPr>
                  <a:defRPr sz="1400" b="1"/>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BesteaPT!$K$77</c:f>
              <c:numCache>
                <c:formatCode>General</c:formatCode>
                <c:ptCount val="1"/>
                <c:pt idx="0">
                  <c:v>0</c:v>
                </c:pt>
              </c:numCache>
            </c:numRef>
          </c:xVal>
          <c:yVal>
            <c:numRef>
              <c:f>BesteaPT!$L$77</c:f>
              <c:numCache>
                <c:formatCode>General</c:formatCode>
                <c:ptCount val="1"/>
                <c:pt idx="0">
                  <c:v>0</c:v>
                </c:pt>
              </c:numCache>
            </c:numRef>
          </c:yVal>
          <c:smooth val="0"/>
          <c:extLst>
            <c:ext xmlns:c15="http://schemas.microsoft.com/office/drawing/2012/chart" uri="{02D57815-91ED-43cb-92C2-25804820EDAC}">
              <c15:datalabelsRange>
                <c15:f>BesteaPT!$M$77</c15:f>
                <c15:dlblRangeCache>
                  <c:ptCount val="1"/>
                  <c:pt idx="0">
                    <c:v>0</c:v>
                  </c:pt>
                </c15:dlblRangeCache>
              </c15:datalabelsRange>
            </c:ext>
            <c:ext xmlns:c16="http://schemas.microsoft.com/office/drawing/2014/chart" uri="{C3380CC4-5D6E-409C-BE32-E72D297353CC}">
              <c16:uniqueId val="{00000112-3B68-FE4B-B0C0-78EEC5A84AB5}"/>
            </c:ext>
          </c:extLst>
        </c:ser>
        <c:ser>
          <c:idx val="20"/>
          <c:order val="20"/>
          <c:tx>
            <c:strRef>
              <c:f>BesteaPT!$K$114</c:f>
              <c:strCache>
                <c:ptCount val="1"/>
                <c:pt idx="0">
                  <c:v>0</c:v>
                </c:pt>
              </c:strCache>
            </c:strRef>
          </c:tx>
          <c:spPr>
            <a:ln w="44450" cap="sq">
              <a:solidFill>
                <a:srgbClr val="92D050"/>
              </a:solidFill>
              <a:headEnd type="none"/>
              <a:tailEnd type="none"/>
            </a:ln>
          </c:spPr>
          <c:marker>
            <c:symbol val="none"/>
          </c:marker>
          <c:dLbls>
            <c:dLbl>
              <c:idx val="0"/>
              <c:layout>
                <c:manualLayout>
                  <c:x val="-5.6225712893070705E-2"/>
                  <c:y val="-4.9847997622007242E-2"/>
                </c:manualLayout>
              </c:layout>
              <c:tx>
                <c:rich>
                  <a:bodyPr/>
                  <a:lstStyle/>
                  <a:p>
                    <a:fld id="{8C497E8E-E336-8F45-85F3-5C0AD551474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3B68-FE4B-B0C0-78EEC5A84AB5}"/>
                </c:ext>
              </c:extLst>
            </c:dLbl>
            <c:dLbl>
              <c:idx val="1"/>
              <c:layout>
                <c:manualLayout>
                  <c:x val="-3.3677367580566546E-2"/>
                  <c:y val="-6.7007377182078581E-2"/>
                </c:manualLayout>
              </c:layout>
              <c:tx>
                <c:rich>
                  <a:bodyPr/>
                  <a:lstStyle/>
                  <a:p>
                    <a:fld id="{46D3A9CB-8666-1E4E-986C-169E7C01FCF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3B68-FE4B-B0C0-78EEC5A84AB5}"/>
                </c:ext>
              </c:extLst>
            </c:dLbl>
            <c:spPr>
              <a:solidFill>
                <a:schemeClr val="bg1"/>
              </a:solidFill>
              <a:ln>
                <a:noFill/>
              </a:ln>
              <a:effectLst/>
            </c:spPr>
            <c:txPr>
              <a:bodyPr wrap="square" lIns="38100" tIns="19050" rIns="38100" bIns="19050" anchor="ctr">
                <a:spAutoFit/>
              </a:bodyPr>
              <a:lstStyle/>
              <a:p>
                <a:pPr>
                  <a:defRPr sz="1100">
                    <a:solidFill>
                      <a:srgbClr val="00B050"/>
                    </a:solidFil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BesteaPT!$M$121:$M$122</c:f>
              <c:numCache>
                <c:formatCode>0.00</c:formatCode>
                <c:ptCount val="2"/>
                <c:pt idx="0">
                  <c:v>0</c:v>
                </c:pt>
                <c:pt idx="1">
                  <c:v>0</c:v>
                </c:pt>
              </c:numCache>
            </c:numRef>
          </c:xVal>
          <c:yVal>
            <c:numRef>
              <c:f>BesteaPT!$N$121:$N$122</c:f>
              <c:numCache>
                <c:formatCode>General</c:formatCode>
                <c:ptCount val="2"/>
                <c:pt idx="0">
                  <c:v>0</c:v>
                </c:pt>
                <c:pt idx="1">
                  <c:v>0</c:v>
                </c:pt>
              </c:numCache>
            </c:numRef>
          </c:yVal>
          <c:smooth val="0"/>
          <c:extLst>
            <c:ext xmlns:c15="http://schemas.microsoft.com/office/drawing/2012/chart" uri="{02D57815-91ED-43cb-92C2-25804820EDAC}">
              <c15:datalabelsRange>
                <c15:f>BesteaPT!$O$121:$O$122</c15:f>
                <c15:dlblRangeCache>
                  <c:ptCount val="2"/>
                  <c:pt idx="0">
                    <c:v>0.00</c:v>
                  </c:pt>
                  <c:pt idx="1">
                    <c:v>0.00</c:v>
                  </c:pt>
                </c15:dlblRangeCache>
              </c15:datalabelsRange>
            </c:ext>
            <c:ext xmlns:c16="http://schemas.microsoft.com/office/drawing/2014/chart" uri="{C3380CC4-5D6E-409C-BE32-E72D297353CC}">
              <c16:uniqueId val="{00000115-3B68-FE4B-B0C0-78EEC5A84AB5}"/>
            </c:ext>
          </c:extLst>
        </c:ser>
        <c:dLbls>
          <c:showLegendKey val="0"/>
          <c:showVal val="0"/>
          <c:showCatName val="0"/>
          <c:showSerName val="0"/>
          <c:showPercent val="0"/>
          <c:showBubbleSize val="0"/>
        </c:dLbls>
        <c:axId val="1632317152"/>
        <c:axId val="930277696"/>
      </c:scatterChart>
      <c:valAx>
        <c:axId val="1632317152"/>
        <c:scaling>
          <c:orientation val="minMax"/>
          <c:min val="-4"/>
        </c:scaling>
        <c:delete val="0"/>
        <c:axPos val="b"/>
        <c:numFmt formatCode="0" sourceLinked="0"/>
        <c:majorTickMark val="none"/>
        <c:minorTickMark val="none"/>
        <c:tickLblPos val="none"/>
        <c:spPr>
          <a:noFill/>
          <a:ln w="9525" cap="flat" cmpd="sng" algn="ctr">
            <a:solidFill>
              <a:srgbClr val="00B0F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77696"/>
        <c:crosses val="autoZero"/>
        <c:crossBetween val="midCat"/>
      </c:valAx>
      <c:valAx>
        <c:axId val="930277696"/>
        <c:scaling>
          <c:orientation val="minMax"/>
          <c:max val="0.5"/>
          <c:min val="-0.21"/>
        </c:scaling>
        <c:delete val="1"/>
        <c:axPos val="l"/>
        <c:numFmt formatCode="General" sourceLinked="1"/>
        <c:majorTickMark val="out"/>
        <c:minorTickMark val="none"/>
        <c:tickLblPos val="nextTo"/>
        <c:crossAx val="16323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688628FC-CBDE-C847-A087-C5CBB7A7A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3D791EE2-2A49-394C-8486-17599A04E68A}"/>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prstClr val="black"/>
              </a:solidFill>
              <a:effectLst/>
              <a:uLnTx/>
              <a:uFillTx/>
              <a:latin typeface="+mn-lt"/>
              <a:ea typeface="+mn-ea"/>
              <a:cs typeface="+mn-cs"/>
            </a:rPr>
            <a:t>Snowville Creamery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prstClr val="black"/>
              </a:solidFill>
              <a:effectLst/>
              <a:uLnTx/>
              <a:uFillTx/>
              <a:latin typeface="+mn-lt"/>
              <a:ea typeface="+mn-ea"/>
              <a:cs typeface="+mn-cs"/>
            </a:rPr>
            <a:t>It is important for Snowville Creamery to verify that their milk cartons are being filled at the advertised weight (1.89 L).  They do not want a problem of under filling (customers are then being shortchanged, which is a form of false advertising) or a problem of overfilling (unnecessary cost to the company). There is some variation from carton to carton because the filling machinery is not perfectly precise. The quality control department periodically takes a sample of bottles to measure their fill and verify that the filling machinery is working properly.  The department randomly selected a sample of bottles from the production line and the data is presented in this worksheet.  Conduct the appropriate hypothesis test with a significance level of .05 to determine if the current mean fill of all bottles differs from the advertised level.  </a:t>
          </a:r>
        </a:p>
        <a:p>
          <a:endParaRPr lang="en-US" sz="7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F0143F2A-AE60-7949-873A-986E86841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49B7233A-355E-1948-A41E-65BDD319CDBC}"/>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One of Bestea’s Bottler’s most popular products is the 16-ounce or 473 milliliter (ml) bottle of sweetened green iced tea.  Annual production at any of its given facilities is in the millions of bottles.   Data on past production show that the distribution of the contents had the desired average fill (population mean of 473 ml). 20 bottles were randomly selected from the production line and the data is presented in this worksheet.  Conduct the appropriate hypothesis test with a significance level of .01 to determine if the mean fill of all bottles produced by the current process differs from the desired level.  </a:t>
          </a:r>
        </a:p>
        <a:p>
          <a:endParaRPr lang="en-US" sz="7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48E8D3D6-71C7-6F40-B772-828FE501D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62C2890B-555A-EA40-8A90-868BA105BA32}"/>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One of Bestea’s Bottler’s most popular products is the 16-ounce or 473 milliliter (ml) bottle of sweetened green iced tea.  Annual production at any of its given facilities is in the millions of bottles.   Data on past production show that the distribution of the contents had the desired average fill (population mean of 473 ml). 20 bottles were randomly selected from the production line and the data is presented in this worksheet.  Conduct the appropriate hypothesis test with a significance level of .01 to determine if the mean fill of all bottles produced by the current process differs from the desired level.  </a:t>
          </a:r>
        </a:p>
        <a:p>
          <a:endParaRPr 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97D83FA5-6FA5-E745-8BF1-20E74CB27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3A8C464B-32D8-A34F-9DF1-A6297F33F87E}"/>
            </a:ext>
          </a:extLst>
        </xdr:cNvPr>
        <xdr:cNvSpPr txBox="1"/>
      </xdr:nvSpPr>
      <xdr:spPr>
        <a:xfrm>
          <a:off x="1948543" y="224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One of Bestea’s Bottler’s most popular products is the 16-ounce or 473 milliliter (ml) bottle of sweetened green iced tea.  Annual production at any of its given facilities is in the millions of bottles.   Data on past production show that the distribution of the contents had the desired average fill (population mean of 473 ml). 20 bottles were randomly selected from the production line and the data is presented in this worksheet.  Conduct the appropriate hypothesis test with a significance level of .01 to determine if the mean fill of all bottles produced by the current process differs from the desired level.  </a:t>
          </a:r>
        </a:p>
        <a:p>
          <a:endParaRPr lang="en-US" sz="7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90FF0FEA-73E4-F448-AB4B-F9576D6B1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4E867172-9C02-5947-B721-565A8A6359D1}"/>
            </a:ext>
          </a:extLst>
        </xdr:cNvPr>
        <xdr:cNvSpPr txBox="1"/>
      </xdr:nvSpPr>
      <xdr:spPr>
        <a:xfrm>
          <a:off x="1948543" y="605894"/>
          <a:ext cx="3535740" cy="2837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Height - One sample 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According to the CDC, the mean height of U.S. adults ages 20 and older is about 66.5 inches (69.3 inches for males, 63.8 inches for females).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In our sample data, we have a sample of 408 college students from a single college. Let's test if the mean height of students at this college is significantly different than 66.5 inches using a one-sample t test.</a:t>
          </a:r>
        </a:p>
        <a:p>
          <a:endParaRPr lang="en-US" sz="700"/>
        </a:p>
      </xdr:txBody>
    </xdr:sp>
    <xdr:clientData/>
  </xdr:twoCellAnchor>
  <xdr:twoCellAnchor editAs="oneCell">
    <xdr:from>
      <xdr:col>16</xdr:col>
      <xdr:colOff>293687</xdr:colOff>
      <xdr:row>5</xdr:row>
      <xdr:rowOff>158750</xdr:rowOff>
    </xdr:from>
    <xdr:to>
      <xdr:col>21</xdr:col>
      <xdr:colOff>527049</xdr:colOff>
      <xdr:row>13</xdr:row>
      <xdr:rowOff>49200</xdr:rowOff>
    </xdr:to>
    <xdr:pic>
      <xdr:nvPicPr>
        <xdr:cNvPr id="4" name="Picture 3">
          <a:extLst>
            <a:ext uri="{FF2B5EF4-FFF2-40B4-BE49-F238E27FC236}">
              <a16:creationId xmlns:a16="http://schemas.microsoft.com/office/drawing/2014/main" id="{56C396C1-118E-2246-994D-8EBC6CE23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8687" y="1238250"/>
          <a:ext cx="5451474" cy="10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300372</xdr:colOff>
      <xdr:row>12</xdr:row>
      <xdr:rowOff>14383</xdr:rowOff>
    </xdr:from>
    <xdr:to>
      <xdr:col>22</xdr:col>
      <xdr:colOff>146341</xdr:colOff>
      <xdr:row>21</xdr:row>
      <xdr:rowOff>598</xdr:rowOff>
    </xdr:to>
    <xdr:pic>
      <xdr:nvPicPr>
        <xdr:cNvPr id="5" name="Picture 4">
          <a:extLst>
            <a:ext uri="{FF2B5EF4-FFF2-40B4-BE49-F238E27FC236}">
              <a16:creationId xmlns:a16="http://schemas.microsoft.com/office/drawing/2014/main" id="{F0ACB6A9-CAA1-7A40-818D-3C594F0A2819}"/>
            </a:ext>
          </a:extLst>
        </xdr:cNvPr>
        <xdr:cNvPicPr>
          <a:picLocks noChangeAspect="1"/>
        </xdr:cNvPicPr>
      </xdr:nvPicPr>
      <xdr:blipFill>
        <a:blip xmlns:r="http://schemas.openxmlformats.org/officeDocument/2006/relationships" r:embed="rId3"/>
        <a:stretch>
          <a:fillRect/>
        </a:stretch>
      </xdr:blipFill>
      <xdr:spPr>
        <a:xfrm>
          <a:off x="17445372" y="2528983"/>
          <a:ext cx="6080081" cy="10784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2CA3851E-8656-B84E-B817-B51854E22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8DA5A3C7-86B5-904B-BF12-3867688F3201}"/>
            </a:ext>
          </a:extLst>
        </xdr:cNvPr>
        <xdr:cNvSpPr txBox="1"/>
      </xdr:nvSpPr>
      <xdr:spPr>
        <a:xfrm>
          <a:off x="1948543" y="605894"/>
          <a:ext cx="3535740" cy="2837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Height - One sample 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According to the CDC, the mean height of U.S. adults ages 20 and older is about 66.5 inches (69.3 inches for males, 63.8 inches for females).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In our sample data, we have a sample of 408 college students from a single college. Let's test if the mean height of students at this college is significantly different than 66.5 inches using a one-sample t test.</a:t>
          </a:r>
        </a:p>
        <a:p>
          <a:endParaRPr lang="en-US" sz="700"/>
        </a:p>
      </xdr:txBody>
    </xdr:sp>
    <xdr:clientData/>
  </xdr:twoCellAnchor>
  <xdr:twoCellAnchor editAs="oneCell">
    <xdr:from>
      <xdr:col>16</xdr:col>
      <xdr:colOff>293687</xdr:colOff>
      <xdr:row>5</xdr:row>
      <xdr:rowOff>158750</xdr:rowOff>
    </xdr:from>
    <xdr:to>
      <xdr:col>21</xdr:col>
      <xdr:colOff>741361</xdr:colOff>
      <xdr:row>13</xdr:row>
      <xdr:rowOff>49200</xdr:rowOff>
    </xdr:to>
    <xdr:pic>
      <xdr:nvPicPr>
        <xdr:cNvPr id="4" name="Picture 3">
          <a:extLst>
            <a:ext uri="{FF2B5EF4-FFF2-40B4-BE49-F238E27FC236}">
              <a16:creationId xmlns:a16="http://schemas.microsoft.com/office/drawing/2014/main" id="{00F9B4CB-EFEA-4E45-8744-B54541CD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8687" y="1238250"/>
          <a:ext cx="5451474" cy="10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300372</xdr:colOff>
      <xdr:row>12</xdr:row>
      <xdr:rowOff>14383</xdr:rowOff>
    </xdr:from>
    <xdr:to>
      <xdr:col>22</xdr:col>
      <xdr:colOff>551153</xdr:colOff>
      <xdr:row>21</xdr:row>
      <xdr:rowOff>598</xdr:rowOff>
    </xdr:to>
    <xdr:pic>
      <xdr:nvPicPr>
        <xdr:cNvPr id="5" name="Picture 4">
          <a:extLst>
            <a:ext uri="{FF2B5EF4-FFF2-40B4-BE49-F238E27FC236}">
              <a16:creationId xmlns:a16="http://schemas.microsoft.com/office/drawing/2014/main" id="{75B6AA55-3F6D-5049-9026-853AD174F067}"/>
            </a:ext>
          </a:extLst>
        </xdr:cNvPr>
        <xdr:cNvPicPr>
          <a:picLocks noChangeAspect="1"/>
        </xdr:cNvPicPr>
      </xdr:nvPicPr>
      <xdr:blipFill>
        <a:blip xmlns:r="http://schemas.openxmlformats.org/officeDocument/2006/relationships" r:embed="rId3"/>
        <a:stretch>
          <a:fillRect/>
        </a:stretch>
      </xdr:blipFill>
      <xdr:spPr>
        <a:xfrm>
          <a:off x="17445372" y="2528983"/>
          <a:ext cx="6080081" cy="10784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B1814196-103D-BB4F-B01E-1A6DA0455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4A549D10-E863-A84F-A078-2E05E4A33AE2}"/>
            </a:ext>
          </a:extLst>
        </xdr:cNvPr>
        <xdr:cNvSpPr txBox="1"/>
      </xdr:nvSpPr>
      <xdr:spPr>
        <a:xfrm>
          <a:off x="1948543" y="605894"/>
          <a:ext cx="3535740" cy="2837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Height - One sample 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According to the CDC, the mean height of U.S. adults ages 20 and older is about 66.5 inches (69.3 inches for males, 63.8 inches for females).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In our sample data, we have a sample of 408 college students from a single college. Let's test if the mean height of students at this college is significantly different than 66.5 inches using a one-sample t test.</a:t>
          </a:r>
        </a:p>
        <a:p>
          <a:endParaRPr lang="en-US" sz="700"/>
        </a:p>
      </xdr:txBody>
    </xdr:sp>
    <xdr:clientData/>
  </xdr:twoCellAnchor>
  <xdr:twoCellAnchor editAs="oneCell">
    <xdr:from>
      <xdr:col>16</xdr:col>
      <xdr:colOff>293687</xdr:colOff>
      <xdr:row>5</xdr:row>
      <xdr:rowOff>158750</xdr:rowOff>
    </xdr:from>
    <xdr:to>
      <xdr:col>21</xdr:col>
      <xdr:colOff>741361</xdr:colOff>
      <xdr:row>10</xdr:row>
      <xdr:rowOff>163500</xdr:rowOff>
    </xdr:to>
    <xdr:pic>
      <xdr:nvPicPr>
        <xdr:cNvPr id="4" name="Picture 3">
          <a:extLst>
            <a:ext uri="{FF2B5EF4-FFF2-40B4-BE49-F238E27FC236}">
              <a16:creationId xmlns:a16="http://schemas.microsoft.com/office/drawing/2014/main" id="{E9356334-4798-9B4C-BF0D-01452C55F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8687" y="1238250"/>
          <a:ext cx="5451474" cy="10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300372</xdr:colOff>
      <xdr:row>12</xdr:row>
      <xdr:rowOff>14383</xdr:rowOff>
    </xdr:from>
    <xdr:to>
      <xdr:col>22</xdr:col>
      <xdr:colOff>551153</xdr:colOff>
      <xdr:row>17</xdr:row>
      <xdr:rowOff>64098</xdr:rowOff>
    </xdr:to>
    <xdr:pic>
      <xdr:nvPicPr>
        <xdr:cNvPr id="5" name="Picture 4">
          <a:extLst>
            <a:ext uri="{FF2B5EF4-FFF2-40B4-BE49-F238E27FC236}">
              <a16:creationId xmlns:a16="http://schemas.microsoft.com/office/drawing/2014/main" id="{5A3E6A4A-A00C-F44A-8BD2-D4E6A44F5F80}"/>
            </a:ext>
          </a:extLst>
        </xdr:cNvPr>
        <xdr:cNvPicPr>
          <a:picLocks noChangeAspect="1"/>
        </xdr:cNvPicPr>
      </xdr:nvPicPr>
      <xdr:blipFill>
        <a:blip xmlns:r="http://schemas.openxmlformats.org/officeDocument/2006/relationships" r:embed="rId3"/>
        <a:stretch>
          <a:fillRect/>
        </a:stretch>
      </xdr:blipFill>
      <xdr:spPr>
        <a:xfrm>
          <a:off x="17445372" y="2528983"/>
          <a:ext cx="6080081" cy="10784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1282F753-AF1E-D044-8638-EA61E0FAB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700EBEDA-5755-D841-97CE-C6DB08810F19}"/>
            </a:ext>
          </a:extLst>
        </xdr:cNvPr>
        <xdr:cNvSpPr txBox="1"/>
      </xdr:nvSpPr>
      <xdr:spPr>
        <a:xfrm>
          <a:off x="1948543" y="224894"/>
          <a:ext cx="3535740" cy="2837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Height - One sample 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According to the CDC, the mean height of U.S. adults ages 20 and older is about 66.5 inches (69.3 inches for males, 63.8 inches for females).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In our sample data, we have a sample of 408 college students from a single college. Let's test if the mean height of students at this college is significantly different than 66.5 inches using a one-sample t test.</a:t>
          </a:r>
        </a:p>
        <a:p>
          <a:endParaRPr lang="en-US" sz="700"/>
        </a:p>
      </xdr:txBody>
    </xdr:sp>
    <xdr:clientData/>
  </xdr:twoCellAnchor>
  <xdr:twoCellAnchor editAs="oneCell">
    <xdr:from>
      <xdr:col>16</xdr:col>
      <xdr:colOff>293687</xdr:colOff>
      <xdr:row>5</xdr:row>
      <xdr:rowOff>158750</xdr:rowOff>
    </xdr:from>
    <xdr:to>
      <xdr:col>21</xdr:col>
      <xdr:colOff>225424</xdr:colOff>
      <xdr:row>13</xdr:row>
      <xdr:rowOff>49200</xdr:rowOff>
    </xdr:to>
    <xdr:pic>
      <xdr:nvPicPr>
        <xdr:cNvPr id="4" name="Picture 3">
          <a:extLst>
            <a:ext uri="{FF2B5EF4-FFF2-40B4-BE49-F238E27FC236}">
              <a16:creationId xmlns:a16="http://schemas.microsoft.com/office/drawing/2014/main" id="{07D61129-AFAC-744E-B19F-627122785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8687" y="857250"/>
          <a:ext cx="5451474" cy="10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300372</xdr:colOff>
      <xdr:row>12</xdr:row>
      <xdr:rowOff>14383</xdr:rowOff>
    </xdr:from>
    <xdr:to>
      <xdr:col>21</xdr:col>
      <xdr:colOff>860716</xdr:colOff>
      <xdr:row>21</xdr:row>
      <xdr:rowOff>598</xdr:rowOff>
    </xdr:to>
    <xdr:pic>
      <xdr:nvPicPr>
        <xdr:cNvPr id="5" name="Picture 4">
          <a:extLst>
            <a:ext uri="{FF2B5EF4-FFF2-40B4-BE49-F238E27FC236}">
              <a16:creationId xmlns:a16="http://schemas.microsoft.com/office/drawing/2014/main" id="{DE5F5C65-F783-1D4A-96CF-C692E41ED3F8}"/>
            </a:ext>
          </a:extLst>
        </xdr:cNvPr>
        <xdr:cNvPicPr>
          <a:picLocks noChangeAspect="1"/>
        </xdr:cNvPicPr>
      </xdr:nvPicPr>
      <xdr:blipFill>
        <a:blip xmlns:r="http://schemas.openxmlformats.org/officeDocument/2006/relationships" r:embed="rId3"/>
        <a:stretch>
          <a:fillRect/>
        </a:stretch>
      </xdr:blipFill>
      <xdr:spPr>
        <a:xfrm>
          <a:off x="17445372" y="2147983"/>
          <a:ext cx="6080081" cy="10784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9</xdr:col>
      <xdr:colOff>290946</xdr:colOff>
      <xdr:row>11</xdr:row>
      <xdr:rowOff>13853</xdr:rowOff>
    </xdr:from>
    <xdr:ext cx="7079672" cy="2950608"/>
    <xdr:pic>
      <xdr:nvPicPr>
        <xdr:cNvPr id="2" name="Picture 1">
          <a:extLst>
            <a:ext uri="{FF2B5EF4-FFF2-40B4-BE49-F238E27FC236}">
              <a16:creationId xmlns:a16="http://schemas.microsoft.com/office/drawing/2014/main" id="{0C8B6C6B-7B63-A84D-AB81-2D88DBFFDAF3}"/>
            </a:ext>
          </a:extLst>
        </xdr:cNvPr>
        <xdr:cNvPicPr>
          <a:picLocks noChangeAspect="1"/>
        </xdr:cNvPicPr>
      </xdr:nvPicPr>
      <xdr:blipFill>
        <a:blip xmlns:r="http://schemas.openxmlformats.org/officeDocument/2006/relationships" r:embed="rId1"/>
        <a:stretch>
          <a:fillRect/>
        </a:stretch>
      </xdr:blipFill>
      <xdr:spPr>
        <a:xfrm>
          <a:off x="7263246" y="2109353"/>
          <a:ext cx="7079672" cy="295060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9</xdr:col>
      <xdr:colOff>290946</xdr:colOff>
      <xdr:row>11</xdr:row>
      <xdr:rowOff>13853</xdr:rowOff>
    </xdr:from>
    <xdr:ext cx="7079672" cy="2950608"/>
    <xdr:pic>
      <xdr:nvPicPr>
        <xdr:cNvPr id="2" name="Picture 1">
          <a:extLst>
            <a:ext uri="{FF2B5EF4-FFF2-40B4-BE49-F238E27FC236}">
              <a16:creationId xmlns:a16="http://schemas.microsoft.com/office/drawing/2014/main" id="{8A2F8C13-416F-7F41-A252-E12A30161EC3}"/>
            </a:ext>
          </a:extLst>
        </xdr:cNvPr>
        <xdr:cNvPicPr>
          <a:picLocks noChangeAspect="1"/>
        </xdr:cNvPicPr>
      </xdr:nvPicPr>
      <xdr:blipFill>
        <a:blip xmlns:r="http://schemas.openxmlformats.org/officeDocument/2006/relationships" r:embed="rId1"/>
        <a:stretch>
          <a:fillRect/>
        </a:stretch>
      </xdr:blipFill>
      <xdr:spPr>
        <a:xfrm>
          <a:off x="7263246" y="2109353"/>
          <a:ext cx="7079672" cy="295060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9</xdr:col>
      <xdr:colOff>290946</xdr:colOff>
      <xdr:row>11</xdr:row>
      <xdr:rowOff>13853</xdr:rowOff>
    </xdr:from>
    <xdr:ext cx="7079672" cy="2950608"/>
    <xdr:pic>
      <xdr:nvPicPr>
        <xdr:cNvPr id="2" name="Picture 1">
          <a:extLst>
            <a:ext uri="{FF2B5EF4-FFF2-40B4-BE49-F238E27FC236}">
              <a16:creationId xmlns:a16="http://schemas.microsoft.com/office/drawing/2014/main" id="{FF94A297-86F2-7F49-983A-8BFB4BEFD96D}"/>
            </a:ext>
          </a:extLst>
        </xdr:cNvPr>
        <xdr:cNvPicPr>
          <a:picLocks noChangeAspect="1"/>
        </xdr:cNvPicPr>
      </xdr:nvPicPr>
      <xdr:blipFill>
        <a:blip xmlns:r="http://schemas.openxmlformats.org/officeDocument/2006/relationships" r:embed="rId1"/>
        <a:stretch>
          <a:fillRect/>
        </a:stretch>
      </xdr:blipFill>
      <xdr:spPr>
        <a:xfrm>
          <a:off x="7263246" y="2109353"/>
          <a:ext cx="7079672" cy="29506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D68792CE-694B-694C-B3C7-1A4AAB224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0257C33F-0E06-1947-B644-1F107B976512}"/>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prstClr val="black"/>
              </a:solidFill>
              <a:effectLst/>
              <a:uLnTx/>
              <a:uFillTx/>
              <a:latin typeface="+mn-lt"/>
              <a:ea typeface="+mn-ea"/>
              <a:cs typeface="+mn-cs"/>
            </a:rPr>
            <a:t>Snowville Creamery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prstClr val="black"/>
              </a:solidFill>
              <a:effectLst/>
              <a:uLnTx/>
              <a:uFillTx/>
              <a:latin typeface="+mn-lt"/>
              <a:ea typeface="+mn-ea"/>
              <a:cs typeface="+mn-cs"/>
            </a:rPr>
            <a:t>It is important for Snowville Creamery to verify that their milk cartons are being filled at the advertised weight (1.89 L).  They do not want a problem of under filling (customers are then being shortchanged, which is a form of false advertising) or a problem of overfilling (unnecessary cost to the company). There is some variation from carton to carton because the filling machinery is not perfectly precise. The quality control department periodically takes a sample of bottles to measure their fill and verify that the filling machinery is working properly.  The department randomly selected a sample of bottles from the production line and the data is presented in this worksheet.  Conduct the appropriate hypothesis test with a significance level of .05 to determine if the current mean fill of all bottles differs from the advertised level.  </a:t>
          </a:r>
        </a:p>
        <a:p>
          <a:endParaRPr lang="en-US" sz="7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9</xdr:col>
      <xdr:colOff>290946</xdr:colOff>
      <xdr:row>11</xdr:row>
      <xdr:rowOff>13853</xdr:rowOff>
    </xdr:from>
    <xdr:ext cx="7079672" cy="2950608"/>
    <xdr:pic>
      <xdr:nvPicPr>
        <xdr:cNvPr id="2" name="Picture 1">
          <a:extLst>
            <a:ext uri="{FF2B5EF4-FFF2-40B4-BE49-F238E27FC236}">
              <a16:creationId xmlns:a16="http://schemas.microsoft.com/office/drawing/2014/main" id="{3F0530A7-F089-EA40-8BFF-7A99308F068D}"/>
            </a:ext>
          </a:extLst>
        </xdr:cNvPr>
        <xdr:cNvPicPr>
          <a:picLocks noChangeAspect="1"/>
        </xdr:cNvPicPr>
      </xdr:nvPicPr>
      <xdr:blipFill>
        <a:blip xmlns:r="http://schemas.openxmlformats.org/officeDocument/2006/relationships" r:embed="rId1"/>
        <a:stretch>
          <a:fillRect/>
        </a:stretch>
      </xdr:blipFill>
      <xdr:spPr>
        <a:xfrm>
          <a:off x="7263246" y="1728353"/>
          <a:ext cx="7079672" cy="29506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2BE094B8-8F6B-7349-9212-1406D9C33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416163EA-0347-F943-88B4-B75D04A85386}"/>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prstClr val="black"/>
              </a:solidFill>
              <a:effectLst/>
              <a:uLnTx/>
              <a:uFillTx/>
              <a:latin typeface="+mn-lt"/>
              <a:ea typeface="+mn-ea"/>
              <a:cs typeface="+mn-cs"/>
            </a:rPr>
            <a:t>Snowville Creamery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prstClr val="black"/>
              </a:solidFill>
              <a:effectLst/>
              <a:uLnTx/>
              <a:uFillTx/>
              <a:latin typeface="+mn-lt"/>
              <a:ea typeface="+mn-ea"/>
              <a:cs typeface="+mn-cs"/>
            </a:rPr>
            <a:t>It is important for Snowville Creamery to verify that their milk cartons are being filled at the advertised weight (1.89 L).  They do not want a problem of under filling (customers are then being shortchanged, which is a form of false advertising) or a problem of overfilling (unnecessary cost to the company). There is some variation from carton to carton because the filling machinery is not perfectly precise. The quality control department periodically takes a sample of bottles to measure their fill and verify that the filling machinery is working properly.  The department randomly selected a sample of bottles from the production line and the data is presented in this worksheet.  Conduct the appropriate hypothesis test with a significance level of .05 to determine if the current mean fill of all bottles differs from the advertised level.  </a:t>
          </a:r>
        </a:p>
        <a:p>
          <a:endParaRPr lang="en-US" sz="7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62052F78-A5EB-7B44-85FE-A8C97F2B3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5448ADB7-2507-F64E-9272-B49E4874432D}"/>
            </a:ext>
          </a:extLst>
        </xdr:cNvPr>
        <xdr:cNvSpPr txBox="1"/>
      </xdr:nvSpPr>
      <xdr:spPr>
        <a:xfrm>
          <a:off x="1948543" y="224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prstClr val="black"/>
              </a:solidFill>
              <a:effectLst/>
              <a:uLnTx/>
              <a:uFillTx/>
              <a:latin typeface="+mn-lt"/>
              <a:ea typeface="+mn-ea"/>
              <a:cs typeface="+mn-cs"/>
            </a:rPr>
            <a:t>Snowville Creamery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prstClr val="black"/>
              </a:solidFill>
              <a:effectLst/>
              <a:uLnTx/>
              <a:uFillTx/>
              <a:latin typeface="+mn-lt"/>
              <a:ea typeface="+mn-ea"/>
              <a:cs typeface="+mn-cs"/>
            </a:rPr>
            <a:t>It is important for Snowville Creamery to verify that their milk cartons are being filled at the advertised weight (1.89 L).  They do not want a problem of under filling (customers are then being shortchanged, which is a form of false advertising) or a problem of overfilling (unnecessary cost to the company). There is some variation from carton to carton because the filling machinery is not perfectly precise. The quality control department periodically takes a sample of bottles to measure their fill and verify that the filling machinery is working properly.  The department randomly selected a sample of bottles from the production line and the data is presented in this worksheet.  Conduct the appropriate hypothesis test with a significance level of .05 to determine if the current mean fill of all bottles differs from the advertised level.  </a:t>
          </a:r>
        </a:p>
        <a:p>
          <a:endParaRPr lang="en-US" sz="7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37FC6631-D61C-9947-9CDA-4A6A6083F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73E929A6-0D21-F44F-9A65-A3BDC7253670}"/>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Batteries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battery company advertises that one of their batteries has an average life of 19 hours.  One of their engineers believes that they have developed new version that has an increased life span.  The quality control department took a sample of 50 new batteries to determine if the average life is greater than the claimed mean of 19.  Their data can be found in this worksheet.  Conduct the appropriate hypothesis test (</a:t>
          </a:r>
          <a:r>
            <a:rPr kumimoji="0" lang="el-GR" sz="1200" b="0" i="0" u="none" strike="noStrike" kern="0" cap="none" spc="0" normalizeH="0" baseline="0" noProof="0">
              <a:ln>
                <a:noFill/>
              </a:ln>
              <a:solidFill>
                <a:prstClr val="black"/>
              </a:solidFill>
              <a:effectLst/>
              <a:uLnTx/>
              <a:uFillTx/>
              <a:latin typeface="+mn-lt"/>
              <a:ea typeface="+mn-ea"/>
              <a:cs typeface="+mn-cs"/>
            </a:rPr>
            <a:t>α = .05) </a:t>
          </a:r>
          <a:r>
            <a:rPr kumimoji="0" lang="en-US" sz="1200" b="0" i="0" u="none" strike="noStrike" kern="0" cap="none" spc="0" normalizeH="0" baseline="0" noProof="0">
              <a:ln>
                <a:noFill/>
              </a:ln>
              <a:solidFill>
                <a:prstClr val="black"/>
              </a:solidFill>
              <a:effectLst/>
              <a:uLnTx/>
              <a:uFillTx/>
              <a:latin typeface="+mn-lt"/>
              <a:ea typeface="+mn-ea"/>
              <a:cs typeface="+mn-cs"/>
            </a:rPr>
            <a:t>to determine if the average life span of their new batteries is longer than the advertised average of 19. </a:t>
          </a:r>
        </a:p>
        <a:p>
          <a:endParaRPr lang="en-US" sz="7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16A7AB6B-D6CB-8044-B7DF-0D0AAEF6C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5214C951-DF50-B548-BE48-101EDF1A2E2B}"/>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Batteries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battery company advertises that one of their batteries has an average life of 19 hours.  One of their engineers believes that they have developed new version that has an increased life span.  The quality control department took a sample of 50 new batteries to determine if the average life is greater than the claimed mean of 19.  Their data can be found in this worksheet.  Conduct the appropriate hypothesis test (</a:t>
          </a:r>
          <a:r>
            <a:rPr kumimoji="0" lang="el-GR" sz="1200" b="0" i="0" u="none" strike="noStrike" kern="0" cap="none" spc="0" normalizeH="0" baseline="0" noProof="0">
              <a:ln>
                <a:noFill/>
              </a:ln>
              <a:solidFill>
                <a:prstClr val="black"/>
              </a:solidFill>
              <a:effectLst/>
              <a:uLnTx/>
              <a:uFillTx/>
              <a:latin typeface="+mn-lt"/>
              <a:ea typeface="+mn-ea"/>
              <a:cs typeface="+mn-cs"/>
            </a:rPr>
            <a:t>α = .05) </a:t>
          </a:r>
          <a:r>
            <a:rPr kumimoji="0" lang="en-US" sz="1200" b="0" i="0" u="none" strike="noStrike" kern="0" cap="none" spc="0" normalizeH="0" baseline="0" noProof="0">
              <a:ln>
                <a:noFill/>
              </a:ln>
              <a:solidFill>
                <a:prstClr val="black"/>
              </a:solidFill>
              <a:effectLst/>
              <a:uLnTx/>
              <a:uFillTx/>
              <a:latin typeface="+mn-lt"/>
              <a:ea typeface="+mn-ea"/>
              <a:cs typeface="+mn-cs"/>
            </a:rPr>
            <a:t>to determine if the average life span of their new batteries is longer than the advertised average of 19. </a:t>
          </a:r>
        </a:p>
        <a:p>
          <a:endParaRPr lang="en-US" sz="7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715507FA-3C4B-4C43-ACD6-6AAC9B2D4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59C894E2-E7A5-614A-975E-C57C87224447}"/>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Batteries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battery company advertises that one of their batteries has an average life of 19 hours.  One of their engineers believes that they have developed new version that has an increased life span.  The quality control department took a sample of 50 new batteries to determine if the average life is greater than the claimed mean of 19.  Their data can be found in this worksheet.  Conduct the appropriate hypothesis test (</a:t>
          </a:r>
          <a:r>
            <a:rPr kumimoji="0" lang="el-GR" sz="1200" b="0" i="0" u="none" strike="noStrike" kern="0" cap="none" spc="0" normalizeH="0" baseline="0" noProof="0">
              <a:ln>
                <a:noFill/>
              </a:ln>
              <a:solidFill>
                <a:prstClr val="black"/>
              </a:solidFill>
              <a:effectLst/>
              <a:uLnTx/>
              <a:uFillTx/>
              <a:latin typeface="+mn-lt"/>
              <a:ea typeface="+mn-ea"/>
              <a:cs typeface="+mn-cs"/>
            </a:rPr>
            <a:t>α = .05) </a:t>
          </a:r>
          <a:r>
            <a:rPr kumimoji="0" lang="en-US" sz="1200" b="0" i="0" u="none" strike="noStrike" kern="0" cap="none" spc="0" normalizeH="0" baseline="0" noProof="0">
              <a:ln>
                <a:noFill/>
              </a:ln>
              <a:solidFill>
                <a:prstClr val="black"/>
              </a:solidFill>
              <a:effectLst/>
              <a:uLnTx/>
              <a:uFillTx/>
              <a:latin typeface="+mn-lt"/>
              <a:ea typeface="+mn-ea"/>
              <a:cs typeface="+mn-cs"/>
            </a:rPr>
            <a:t>to determine if the average life span of their new batteries is longer than the advertised average of 19. </a:t>
          </a:r>
        </a:p>
        <a:p>
          <a:endParaRPr lang="en-US" sz="7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BB8D5540-F0AF-DF41-A26F-132B42F4A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B1112062-0AEB-3A4A-B311-DAEB556955C1}"/>
            </a:ext>
          </a:extLst>
        </xdr:cNvPr>
        <xdr:cNvSpPr txBox="1"/>
      </xdr:nvSpPr>
      <xdr:spPr>
        <a:xfrm>
          <a:off x="1948543" y="224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Batteries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battery company advertises that one of their batteries has an average life of 19 hours.  One of their engineers believes that they have developed new version that has an increased life span.  The quality control department took a sample of 50 new batteries to determine if the average life is greater than the claimed mean of 19.  Their data can be found in this worksheet.  Conduct the appropriate hypothesis test (</a:t>
          </a:r>
          <a:r>
            <a:rPr kumimoji="0" lang="el-GR" sz="1200" b="0" i="0" u="none" strike="noStrike" kern="0" cap="none" spc="0" normalizeH="0" baseline="0" noProof="0">
              <a:ln>
                <a:noFill/>
              </a:ln>
              <a:solidFill>
                <a:prstClr val="black"/>
              </a:solidFill>
              <a:effectLst/>
              <a:uLnTx/>
              <a:uFillTx/>
              <a:latin typeface="+mn-lt"/>
              <a:ea typeface="+mn-ea"/>
              <a:cs typeface="+mn-cs"/>
            </a:rPr>
            <a:t>α = .05) </a:t>
          </a:r>
          <a:r>
            <a:rPr kumimoji="0" lang="en-US" sz="1200" b="0" i="0" u="none" strike="noStrike" kern="0" cap="none" spc="0" normalizeH="0" baseline="0" noProof="0">
              <a:ln>
                <a:noFill/>
              </a:ln>
              <a:solidFill>
                <a:prstClr val="black"/>
              </a:solidFill>
              <a:effectLst/>
              <a:uLnTx/>
              <a:uFillTx/>
              <a:latin typeface="+mn-lt"/>
              <a:ea typeface="+mn-ea"/>
              <a:cs typeface="+mn-cs"/>
            </a:rPr>
            <a:t>to determine if the average life span of their new batteries is longer than the advertised average of 19. </a:t>
          </a:r>
        </a:p>
        <a:p>
          <a:endParaRPr lang="en-US" sz="7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126999</xdr:colOff>
      <xdr:row>3</xdr:row>
      <xdr:rowOff>52917</xdr:rowOff>
    </xdr:from>
    <xdr:to>
      <xdr:col>13</xdr:col>
      <xdr:colOff>988786</xdr:colOff>
      <xdr:row>24</xdr:row>
      <xdr:rowOff>128012</xdr:rowOff>
    </xdr:to>
    <xdr:graphicFrame macro="">
      <xdr:nvGraphicFramePr>
        <xdr:cNvPr id="2" name="Keep Chart 1">
          <a:extLst>
            <a:ext uri="{FF2B5EF4-FFF2-40B4-BE49-F238E27FC236}">
              <a16:creationId xmlns:a16="http://schemas.microsoft.com/office/drawing/2014/main" id="{560AEDF9-9BC0-CA4D-BE1B-004BA0447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18143</xdr:colOff>
      <xdr:row>3</xdr:row>
      <xdr:rowOff>34394</xdr:rowOff>
    </xdr:from>
    <xdr:to>
      <xdr:col>6</xdr:col>
      <xdr:colOff>10583</xdr:colOff>
      <xdr:row>16</xdr:row>
      <xdr:rowOff>103187</xdr:rowOff>
    </xdr:to>
    <xdr:sp macro="" textlink="">
      <xdr:nvSpPr>
        <xdr:cNvPr id="3" name="TextBox 2">
          <a:extLst>
            <a:ext uri="{FF2B5EF4-FFF2-40B4-BE49-F238E27FC236}">
              <a16:creationId xmlns:a16="http://schemas.microsoft.com/office/drawing/2014/main" id="{E0038518-9754-D644-BACB-9B81338090D8}"/>
            </a:ext>
          </a:extLst>
        </xdr:cNvPr>
        <xdr:cNvSpPr txBox="1"/>
      </xdr:nvSpPr>
      <xdr:spPr>
        <a:xfrm>
          <a:off x="1948543" y="605894"/>
          <a:ext cx="3535740" cy="2735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One of Bestea’s Bottler’s most popular products is the 16-ounce or 473 milliliter (ml) bottle of sweetened green iced tea.  Annual production at any of its given facilities is in the millions of bottles.   Data on past production show that the distribution of the contents had the desired average fill (population mean of 473 ml). 20 bottles were randomly selected from the production line and the data is presented in this worksheet.  Conduct the appropriate hypothesis test with a significance level of .01 to determine if the mean fill of all bottles produced by the current process differs from the desired level.  </a:t>
          </a:r>
        </a:p>
        <a:p>
          <a:endParaRPr lang="en-US" sz="7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3.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13CF8-0936-D443-A0C3-B65E83085A79}">
  <sheetPr codeName="Sheet91">
    <tabColor rgb="FFFFFF00"/>
  </sheetPr>
  <dimension ref="A1:G53"/>
  <sheetViews>
    <sheetView topLeftCell="A25" zoomScale="160" zoomScaleNormal="160" workbookViewId="0">
      <selection activeCell="B40" sqref="B40"/>
    </sheetView>
  </sheetViews>
  <sheetFormatPr baseColWidth="10" defaultColWidth="8.83203125" defaultRowHeight="15" x14ac:dyDescent="0.2"/>
  <cols>
    <col min="1" max="1" width="30.6640625" customWidth="1"/>
    <col min="2" max="2" width="53.83203125" customWidth="1"/>
    <col min="4" max="4" width="10.5" customWidth="1"/>
  </cols>
  <sheetData>
    <row r="1" spans="1:7" ht="27" customHeight="1" x14ac:dyDescent="0.2"/>
    <row r="2" spans="1:7" ht="27" customHeight="1" x14ac:dyDescent="0.2"/>
    <row r="3" spans="1:7" ht="17" x14ac:dyDescent="0.2">
      <c r="A3" s="98" t="s">
        <v>199</v>
      </c>
      <c r="B3" s="98" t="s">
        <v>200</v>
      </c>
      <c r="D3" s="99"/>
    </row>
    <row r="4" spans="1:7" x14ac:dyDescent="0.2">
      <c r="A4" s="100" t="s">
        <v>201</v>
      </c>
      <c r="B4" t="s">
        <v>202</v>
      </c>
    </row>
    <row r="5" spans="1:7" x14ac:dyDescent="0.2">
      <c r="A5" s="100" t="s">
        <v>203</v>
      </c>
      <c r="B5" t="s">
        <v>204</v>
      </c>
    </row>
    <row r="6" spans="1:7" x14ac:dyDescent="0.2">
      <c r="A6" s="100" t="s">
        <v>205</v>
      </c>
      <c r="B6" t="s">
        <v>206</v>
      </c>
    </row>
    <row r="7" spans="1:7" x14ac:dyDescent="0.2">
      <c r="A7" s="100" t="s">
        <v>207</v>
      </c>
      <c r="B7" t="s">
        <v>208</v>
      </c>
    </row>
    <row r="8" spans="1:7" x14ac:dyDescent="0.2">
      <c r="A8" s="100" t="s">
        <v>209</v>
      </c>
      <c r="B8" t="s">
        <v>210</v>
      </c>
    </row>
    <row r="9" spans="1:7" x14ac:dyDescent="0.2">
      <c r="A9" s="100" t="s">
        <v>211</v>
      </c>
      <c r="B9" t="s">
        <v>212</v>
      </c>
      <c r="G9" s="101"/>
    </row>
    <row r="10" spans="1:7" x14ac:dyDescent="0.2">
      <c r="A10" s="100" t="s">
        <v>213</v>
      </c>
      <c r="B10" t="s">
        <v>214</v>
      </c>
    </row>
    <row r="11" spans="1:7" x14ac:dyDescent="0.2">
      <c r="A11" s="100" t="s">
        <v>215</v>
      </c>
      <c r="B11" t="s">
        <v>216</v>
      </c>
    </row>
    <row r="12" spans="1:7" x14ac:dyDescent="0.2">
      <c r="A12" s="100" t="s">
        <v>217</v>
      </c>
      <c r="B12" t="s">
        <v>218</v>
      </c>
    </row>
    <row r="13" spans="1:7" x14ac:dyDescent="0.2">
      <c r="A13" s="100" t="s">
        <v>219</v>
      </c>
      <c r="B13" t="s">
        <v>220</v>
      </c>
    </row>
    <row r="14" spans="1:7" x14ac:dyDescent="0.2">
      <c r="A14" t="s">
        <v>221</v>
      </c>
      <c r="B14" t="s">
        <v>222</v>
      </c>
    </row>
    <row r="15" spans="1:7" x14ac:dyDescent="0.2">
      <c r="A15" t="s">
        <v>223</v>
      </c>
      <c r="B15" t="s">
        <v>224</v>
      </c>
    </row>
    <row r="16" spans="1:7" x14ac:dyDescent="0.2">
      <c r="A16" t="s">
        <v>225</v>
      </c>
      <c r="B16" t="s">
        <v>226</v>
      </c>
    </row>
    <row r="17" spans="1:2" x14ac:dyDescent="0.2">
      <c r="A17" t="s">
        <v>227</v>
      </c>
      <c r="B17" t="s">
        <v>228</v>
      </c>
    </row>
    <row r="18" spans="1:2" x14ac:dyDescent="0.2">
      <c r="A18" t="s">
        <v>229</v>
      </c>
      <c r="B18" t="s">
        <v>230</v>
      </c>
    </row>
    <row r="19" spans="1:2" x14ac:dyDescent="0.2">
      <c r="A19" t="s">
        <v>231</v>
      </c>
      <c r="B19" t="s">
        <v>232</v>
      </c>
    </row>
    <row r="20" spans="1:2" x14ac:dyDescent="0.2">
      <c r="A20" t="s">
        <v>233</v>
      </c>
      <c r="B20" t="s">
        <v>234</v>
      </c>
    </row>
    <row r="21" spans="1:2" x14ac:dyDescent="0.2">
      <c r="A21" t="s">
        <v>235</v>
      </c>
      <c r="B21" t="s">
        <v>236</v>
      </c>
    </row>
    <row r="22" spans="1:2" x14ac:dyDescent="0.2">
      <c r="A22" t="s">
        <v>237</v>
      </c>
      <c r="B22" t="s">
        <v>238</v>
      </c>
    </row>
    <row r="23" spans="1:2" x14ac:dyDescent="0.2">
      <c r="A23" t="s">
        <v>239</v>
      </c>
      <c r="B23" t="s">
        <v>240</v>
      </c>
    </row>
    <row r="24" spans="1:2" x14ac:dyDescent="0.2">
      <c r="A24" t="s">
        <v>241</v>
      </c>
      <c r="B24" t="s">
        <v>242</v>
      </c>
    </row>
    <row r="25" spans="1:2" x14ac:dyDescent="0.2">
      <c r="A25" t="s">
        <v>243</v>
      </c>
      <c r="B25" t="s">
        <v>244</v>
      </c>
    </row>
    <row r="26" spans="1:2" x14ac:dyDescent="0.2">
      <c r="A26" t="s">
        <v>245</v>
      </c>
      <c r="B26" t="s">
        <v>246</v>
      </c>
    </row>
    <row r="27" spans="1:2" x14ac:dyDescent="0.2">
      <c r="A27" t="s">
        <v>247</v>
      </c>
      <c r="B27" t="s">
        <v>248</v>
      </c>
    </row>
    <row r="28" spans="1:2" x14ac:dyDescent="0.2">
      <c r="A28" t="s">
        <v>249</v>
      </c>
      <c r="B28" t="s">
        <v>250</v>
      </c>
    </row>
    <row r="29" spans="1:2" x14ac:dyDescent="0.2">
      <c r="A29" t="s">
        <v>251</v>
      </c>
      <c r="B29" t="s">
        <v>252</v>
      </c>
    </row>
    <row r="30" spans="1:2" x14ac:dyDescent="0.2">
      <c r="A30" t="s">
        <v>253</v>
      </c>
      <c r="B30" t="s">
        <v>254</v>
      </c>
    </row>
    <row r="31" spans="1:2" x14ac:dyDescent="0.2">
      <c r="A31" t="s">
        <v>255</v>
      </c>
      <c r="B31" t="s">
        <v>256</v>
      </c>
    </row>
    <row r="32" spans="1:2" x14ac:dyDescent="0.2">
      <c r="A32" t="s">
        <v>257</v>
      </c>
      <c r="B32" t="s">
        <v>258</v>
      </c>
    </row>
    <row r="33" spans="1:2" x14ac:dyDescent="0.2">
      <c r="A33" s="100" t="s">
        <v>259</v>
      </c>
      <c r="B33" t="s">
        <v>260</v>
      </c>
    </row>
    <row r="34" spans="1:2" x14ac:dyDescent="0.2">
      <c r="A34" s="100" t="s">
        <v>261</v>
      </c>
      <c r="B34" t="s">
        <v>262</v>
      </c>
    </row>
    <row r="35" spans="1:2" x14ac:dyDescent="0.2">
      <c r="A35" t="s">
        <v>263</v>
      </c>
      <c r="B35" t="s">
        <v>264</v>
      </c>
    </row>
    <row r="36" spans="1:2" x14ac:dyDescent="0.2">
      <c r="A36" t="s">
        <v>265</v>
      </c>
      <c r="B36" t="s">
        <v>266</v>
      </c>
    </row>
    <row r="37" spans="1:2" x14ac:dyDescent="0.2">
      <c r="A37" t="s">
        <v>267</v>
      </c>
      <c r="B37" t="s">
        <v>268</v>
      </c>
    </row>
    <row r="38" spans="1:2" x14ac:dyDescent="0.2">
      <c r="A38" t="s">
        <v>269</v>
      </c>
      <c r="B38" t="s">
        <v>270</v>
      </c>
    </row>
    <row r="39" spans="1:2" x14ac:dyDescent="0.2">
      <c r="A39" t="s">
        <v>271</v>
      </c>
      <c r="B39" t="s">
        <v>272</v>
      </c>
    </row>
    <row r="40" spans="1:2" x14ac:dyDescent="0.2">
      <c r="A40" t="s">
        <v>273</v>
      </c>
      <c r="B40" t="s">
        <v>274</v>
      </c>
    </row>
    <row r="41" spans="1:2" x14ac:dyDescent="0.2">
      <c r="A41" t="s">
        <v>275</v>
      </c>
      <c r="B41" t="s">
        <v>276</v>
      </c>
    </row>
    <row r="42" spans="1:2" x14ac:dyDescent="0.2">
      <c r="A42" t="s">
        <v>277</v>
      </c>
      <c r="B42" t="s">
        <v>278</v>
      </c>
    </row>
    <row r="43" spans="1:2" x14ac:dyDescent="0.2">
      <c r="A43" s="100" t="s">
        <v>279</v>
      </c>
      <c r="B43" t="s">
        <v>280</v>
      </c>
    </row>
    <row r="44" spans="1:2" x14ac:dyDescent="0.2">
      <c r="A44" t="s">
        <v>281</v>
      </c>
      <c r="B44" t="s">
        <v>282</v>
      </c>
    </row>
    <row r="45" spans="1:2" x14ac:dyDescent="0.2">
      <c r="A45" t="s">
        <v>283</v>
      </c>
      <c r="B45" t="s">
        <v>284</v>
      </c>
    </row>
    <row r="46" spans="1:2" x14ac:dyDescent="0.2">
      <c r="A46" t="s">
        <v>285</v>
      </c>
      <c r="B46" t="s">
        <v>286</v>
      </c>
    </row>
    <row r="47" spans="1:2" x14ac:dyDescent="0.2">
      <c r="A47" t="s">
        <v>287</v>
      </c>
      <c r="B47" t="s">
        <v>288</v>
      </c>
    </row>
    <row r="48" spans="1:2" x14ac:dyDescent="0.2">
      <c r="A48" t="s">
        <v>289</v>
      </c>
      <c r="B48" t="s">
        <v>290</v>
      </c>
    </row>
    <row r="49" spans="1:2" x14ac:dyDescent="0.2">
      <c r="A49" t="s">
        <v>291</v>
      </c>
      <c r="B49" t="s">
        <v>292</v>
      </c>
    </row>
    <row r="50" spans="1:2" x14ac:dyDescent="0.2">
      <c r="A50" t="s">
        <v>293</v>
      </c>
      <c r="B50" t="s">
        <v>294</v>
      </c>
    </row>
    <row r="51" spans="1:2" x14ac:dyDescent="0.2">
      <c r="A51" t="s">
        <v>295</v>
      </c>
      <c r="B51" t="s">
        <v>296</v>
      </c>
    </row>
    <row r="52" spans="1:2" x14ac:dyDescent="0.2">
      <c r="A52" t="s">
        <v>297</v>
      </c>
      <c r="B52" t="s">
        <v>298</v>
      </c>
    </row>
    <row r="53" spans="1:2" x14ac:dyDescent="0.2">
      <c r="A53" t="s">
        <v>299</v>
      </c>
      <c r="B53" t="s">
        <v>300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604E-4B23-AB48-A963-CCD24B695811}">
  <dimension ref="A1:AO247"/>
  <sheetViews>
    <sheetView showGridLines="0" zoomScale="120" zoomScaleNormal="120" workbookViewId="0">
      <pane ySplit="2" topLeftCell="A3" activePane="bottomLeft" state="frozen"/>
      <selection pane="bottomLeft" activeCell="A3" sqref="A3"/>
    </sheetView>
  </sheetViews>
  <sheetFormatPr baseColWidth="10" defaultColWidth="10.83203125" defaultRowHeight="15" x14ac:dyDescent="0.2"/>
  <cols>
    <col min="2" max="3" width="8.83203125" style="1" customWidth="1"/>
    <col min="4" max="6" width="15.5" style="1" customWidth="1"/>
    <col min="7" max="7" width="18.6640625" style="1" customWidth="1"/>
    <col min="8" max="12" width="15" style="1" customWidth="1"/>
    <col min="13" max="13" width="16.83203125" style="1" customWidth="1"/>
    <col min="14" max="14" width="15" style="1" customWidth="1"/>
    <col min="15" max="15" width="12.6640625" style="1" customWidth="1"/>
    <col min="16" max="17" width="15" style="1" customWidth="1"/>
    <col min="18" max="19" width="14.5" style="1" customWidth="1"/>
    <col min="20" max="21" width="10.83203125" style="1"/>
    <col min="22" max="24" width="10.83203125" style="2"/>
    <col min="25" max="29" width="10.83203125" style="1"/>
  </cols>
  <sheetData>
    <row r="1" spans="1:41" s="109" customFormat="1" ht="22" customHeight="1" x14ac:dyDescent="0.2">
      <c r="A1" s="195" t="s">
        <v>429</v>
      </c>
      <c r="B1" s="195" t="s">
        <v>130</v>
      </c>
      <c r="C1" s="195" t="s">
        <v>430</v>
      </c>
      <c r="D1" s="196"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195"/>
      <c r="F1" s="195"/>
      <c r="G1" s="195"/>
      <c r="H1" s="195"/>
      <c r="I1" s="196" t="str" cm="1">
        <f t="array" ref="I1">_xlfn.IFS(ROW(A100)&lt;100,"Undo deleted row or quit without saving",COLUMN(AZ1)&lt;52,"Undo deleted column or quit without saving",ROW(A100)&gt;100,"Undo inserted row or quit without saving",COLUMN(AZ1)&gt;52,"Undo inserted column or quit without saving",Scoreboard!$F$22&lt;&gt;"","Security compromised: Undo last action or quit without saving",TRUE=TRUE,"Hardworking Student")</f>
        <v>Hardworking Student</v>
      </c>
      <c r="J1" s="196"/>
      <c r="K1" s="196"/>
      <c r="L1" s="196" t="s">
        <v>431</v>
      </c>
      <c r="M1" s="196"/>
      <c r="N1" s="196"/>
      <c r="O1" s="196"/>
      <c r="P1" s="197" t="s">
        <v>432</v>
      </c>
      <c r="Q1" s="196"/>
      <c r="R1" s="196"/>
      <c r="S1" s="293" t="s">
        <v>441</v>
      </c>
      <c r="T1" s="199"/>
      <c r="U1" s="198"/>
      <c r="V1" s="199"/>
      <c r="W1" s="198"/>
      <c r="X1" s="195" t="str">
        <f t="shared" ref="X1:AA2" si="0">A1</f>
        <v>earned</v>
      </c>
      <c r="Y1" s="195" t="str">
        <f t="shared" si="0"/>
        <v>possible</v>
      </c>
      <c r="Z1" s="195" t="str">
        <f t="shared" si="0"/>
        <v>cell</v>
      </c>
      <c r="AA1" s="196" t="str">
        <f t="shared" ca="1" si="0"/>
        <v>error</v>
      </c>
      <c r="AB1" s="195"/>
      <c r="AC1" s="195"/>
      <c r="AD1" s="200"/>
      <c r="AE1" s="200"/>
      <c r="AF1" s="196" t="str">
        <f>I1</f>
        <v>Hardworking Student</v>
      </c>
      <c r="AG1" s="196"/>
      <c r="AH1" s="200"/>
      <c r="AI1" s="200"/>
      <c r="AJ1" s="200"/>
      <c r="AK1" s="200"/>
      <c r="AL1" s="196" t="s">
        <v>431</v>
      </c>
      <c r="AM1" s="200"/>
      <c r="AN1" s="200"/>
      <c r="AO1" s="200"/>
    </row>
    <row r="2" spans="1:41" s="109" customFormat="1" ht="23" customHeight="1" thickBot="1" x14ac:dyDescent="0.45">
      <c r="A2" s="201">
        <f ca="1">BatteriesSC!$A$2</f>
        <v>0</v>
      </c>
      <c r="B2" s="202">
        <f>BatteriesSC!$B$2</f>
        <v>44</v>
      </c>
      <c r="C2" s="201" t="str" cm="1">
        <f t="array" aca="1" ref="C2" ca="1">SUBSTITUTE(IF(LEN(CELL("address"))&lt;15,CELL("address"),""),"$","")</f>
        <v/>
      </c>
      <c r="D2" s="203" t="str">
        <f ca="1">IF(ISNUMBER(SEARCH("FeedbackSFX!",_xlfn.FORMULATEXT(INDIRECT("'BatteriesSC'!"&amp;C2)))),"DRAGGING CELLS IS NOT PERMITTED. PLEASE UNDO LAST ACTION!!",IF($P$1&lt;&gt;"Feedback OFF",IFERROR(HLOOKUP(INDIRECT("'BatteriesSC'!"&amp;C2),FeedbackSFX!$B$2:$N$10,IF($P$1="Feedback ON", 2, FeedbackSFX!B1), FALSE), ""),""))</f>
        <v/>
      </c>
      <c r="E2" s="204"/>
      <c r="F2" s="204"/>
      <c r="G2" s="204"/>
      <c r="H2" s="204"/>
      <c r="I2" s="205"/>
      <c r="J2" s="204"/>
      <c r="K2" s="204"/>
      <c r="L2" s="204"/>
      <c r="M2" s="204"/>
      <c r="N2" s="204"/>
      <c r="O2" s="204"/>
      <c r="P2" s="211" t="str">
        <f ca="1">IF(Scoreboard!$E$4="Excel version: Invalid","****ERROR: Scoreboard requires Excel 365 or 2021 to run****", "")</f>
        <v/>
      </c>
      <c r="Q2" s="204"/>
      <c r="R2" s="204"/>
      <c r="S2" s="206"/>
      <c r="T2" s="207"/>
      <c r="U2" s="208"/>
      <c r="V2" s="207"/>
      <c r="W2" s="208"/>
      <c r="X2" s="209">
        <f t="shared" ca="1" si="0"/>
        <v>0</v>
      </c>
      <c r="Y2" s="209">
        <f t="shared" si="0"/>
        <v>44</v>
      </c>
      <c r="Z2" s="209" t="str">
        <f t="shared" ca="1" si="0"/>
        <v/>
      </c>
      <c r="AA2" s="203" t="str">
        <f t="shared" ca="1" si="0"/>
        <v/>
      </c>
      <c r="AB2" s="204"/>
      <c r="AC2" s="204"/>
      <c r="AD2" s="210"/>
      <c r="AE2" s="210"/>
      <c r="AF2" s="210"/>
      <c r="AG2" s="210"/>
      <c r="AH2" s="210"/>
      <c r="AI2" s="210"/>
      <c r="AJ2" s="210"/>
      <c r="AK2" s="210"/>
      <c r="AL2" s="210"/>
      <c r="AM2" s="210"/>
      <c r="AN2" s="210"/>
      <c r="AO2" s="210"/>
    </row>
    <row r="3" spans="1:41" s="1" customFormat="1" x14ac:dyDescent="0.2">
      <c r="V3" s="2"/>
      <c r="W3" s="2"/>
      <c r="X3" s="2"/>
    </row>
    <row r="4" spans="1:41" s="3" customFormat="1" ht="16" x14ac:dyDescent="0.2">
      <c r="G4" s="4"/>
      <c r="H4" s="4"/>
      <c r="V4" s="4"/>
      <c r="W4" s="4"/>
      <c r="X4" s="4"/>
      <c r="Z4" s="5"/>
      <c r="AA4" s="5"/>
      <c r="AB4" s="110" t="str">
        <f>O58</f>
        <v>x</v>
      </c>
      <c r="AC4" s="5"/>
    </row>
    <row r="5" spans="1:41" s="3" customFormat="1" ht="16" x14ac:dyDescent="0.2">
      <c r="G5" s="4"/>
      <c r="H5" s="4"/>
      <c r="K5" s="1"/>
      <c r="L5" s="1"/>
      <c r="M5" s="1"/>
      <c r="N5" s="1"/>
      <c r="O5" s="1"/>
      <c r="T5" s="6"/>
      <c r="V5" s="4"/>
      <c r="W5" s="4"/>
      <c r="X5" s="4"/>
      <c r="Z5" s="110" t="s">
        <v>0</v>
      </c>
      <c r="AA5" s="110" t="s">
        <v>1</v>
      </c>
      <c r="AB5" s="110" t="s">
        <v>2</v>
      </c>
      <c r="AC5" s="110" t="s">
        <v>3</v>
      </c>
    </row>
    <row r="6" spans="1:41" s="3" customFormat="1" ht="16" x14ac:dyDescent="0.2">
      <c r="G6" s="4"/>
      <c r="H6" s="4"/>
      <c r="K6" s="1"/>
      <c r="L6" s="1"/>
      <c r="M6" s="1"/>
      <c r="N6" s="1"/>
      <c r="T6" s="6"/>
      <c r="V6" s="4"/>
      <c r="W6" s="4"/>
      <c r="X6" s="4"/>
      <c r="Z6" s="110">
        <v>-2.3333333333333357</v>
      </c>
      <c r="AA6" s="110">
        <v>1.4E-2</v>
      </c>
      <c r="AB6" s="110">
        <f>IF($AB$4="x",AA6,NA())</f>
        <v>1.4E-2</v>
      </c>
      <c r="AC6" s="110" t="str">
        <f>IF($J$68="","",$J$68)</f>
        <v/>
      </c>
    </row>
    <row r="7" spans="1:41" s="3" customFormat="1" ht="16" x14ac:dyDescent="0.2">
      <c r="B7" s="67" t="s">
        <v>169</v>
      </c>
      <c r="G7" s="4"/>
      <c r="H7" s="4"/>
      <c r="K7" s="1"/>
      <c r="L7" s="1"/>
      <c r="M7" s="1"/>
      <c r="N7" s="1"/>
      <c r="V7" s="4"/>
      <c r="W7" s="4"/>
      <c r="X7" s="4"/>
      <c r="Z7" s="110">
        <v>-2.1666666666666696</v>
      </c>
      <c r="AA7" s="110">
        <v>1.4E-2</v>
      </c>
      <c r="AB7" s="110">
        <f t="shared" ref="AB7:AB70" si="1">IF($AB$4="x",AA7,NA())</f>
        <v>1.4E-2</v>
      </c>
      <c r="AC7" s="110" t="str">
        <f t="shared" ref="AC7:AC70" si="2">IF($J$68="","",$J$68)</f>
        <v/>
      </c>
    </row>
    <row r="8" spans="1:41" s="3" customFormat="1" ht="16" x14ac:dyDescent="0.2">
      <c r="B8" s="68">
        <v>20</v>
      </c>
      <c r="G8" s="4"/>
      <c r="H8" s="4"/>
      <c r="K8" s="1"/>
      <c r="L8" s="1"/>
      <c r="M8" s="1"/>
      <c r="N8" s="1"/>
      <c r="O8" s="146" t="s">
        <v>5</v>
      </c>
      <c r="P8" s="10" t="s">
        <v>6</v>
      </c>
      <c r="V8" s="4"/>
      <c r="W8" s="4"/>
      <c r="X8" s="4"/>
      <c r="Z8" s="110">
        <v>-1.8333333333333366</v>
      </c>
      <c r="AA8" s="110">
        <v>1.4E-2</v>
      </c>
      <c r="AB8" s="110">
        <f t="shared" si="1"/>
        <v>1.4E-2</v>
      </c>
      <c r="AC8" s="110" t="str">
        <f t="shared" si="2"/>
        <v/>
      </c>
    </row>
    <row r="9" spans="1:41" s="3" customFormat="1" ht="16" x14ac:dyDescent="0.2">
      <c r="B9" s="68">
        <v>20</v>
      </c>
      <c r="G9" s="4"/>
      <c r="H9" s="4"/>
      <c r="K9" s="1"/>
      <c r="L9" s="1"/>
      <c r="M9" s="1"/>
      <c r="N9" s="1"/>
      <c r="O9" s="146" t="s">
        <v>5</v>
      </c>
      <c r="P9" s="10" t="s">
        <v>7</v>
      </c>
      <c r="T9" s="6"/>
      <c r="V9" s="4"/>
      <c r="W9" s="4"/>
      <c r="X9" s="4"/>
      <c r="Z9" s="110">
        <v>-1.6666666666666696</v>
      </c>
      <c r="AA9" s="110">
        <v>1.4E-2</v>
      </c>
      <c r="AB9" s="110">
        <f t="shared" si="1"/>
        <v>1.4E-2</v>
      </c>
      <c r="AC9" s="110" t="str">
        <f t="shared" si="2"/>
        <v/>
      </c>
    </row>
    <row r="10" spans="1:41" s="3" customFormat="1" ht="16" x14ac:dyDescent="0.2">
      <c r="B10" s="68">
        <v>20</v>
      </c>
      <c r="G10" s="4"/>
      <c r="H10" s="4"/>
      <c r="K10" s="1"/>
      <c r="L10" s="1"/>
      <c r="M10" s="1"/>
      <c r="N10" s="1"/>
      <c r="O10" s="146" t="s">
        <v>5</v>
      </c>
      <c r="P10" s="10" t="s">
        <v>8</v>
      </c>
      <c r="T10" s="6"/>
      <c r="V10" s="4"/>
      <c r="W10" s="4"/>
      <c r="X10" s="4"/>
      <c r="Z10" s="110">
        <v>-1.5000000000000027</v>
      </c>
      <c r="AA10" s="110">
        <v>1.4E-2</v>
      </c>
      <c r="AB10" s="110">
        <f t="shared" si="1"/>
        <v>1.4E-2</v>
      </c>
      <c r="AC10" s="110" t="str">
        <f t="shared" si="2"/>
        <v/>
      </c>
    </row>
    <row r="11" spans="1:41" s="3" customFormat="1" ht="16" x14ac:dyDescent="0.2">
      <c r="B11" s="68">
        <v>21</v>
      </c>
      <c r="C11" s="2"/>
      <c r="E11" s="2"/>
      <c r="F11" s="4"/>
      <c r="G11" s="4"/>
      <c r="H11" s="4"/>
      <c r="K11" s="1"/>
      <c r="L11" s="1"/>
      <c r="M11" s="1"/>
      <c r="N11" s="1"/>
      <c r="O11" s="146" t="s">
        <v>5</v>
      </c>
      <c r="P11" s="10" t="s">
        <v>9</v>
      </c>
      <c r="T11" s="6"/>
      <c r="V11" s="4"/>
      <c r="W11" s="4"/>
      <c r="X11" s="4"/>
      <c r="Z11" s="110">
        <v>-1.3333333333333357</v>
      </c>
      <c r="AA11" s="110">
        <v>1.4E-2</v>
      </c>
      <c r="AB11" s="110">
        <f t="shared" si="1"/>
        <v>1.4E-2</v>
      </c>
      <c r="AC11" s="110" t="str">
        <f t="shared" si="2"/>
        <v/>
      </c>
    </row>
    <row r="12" spans="1:41" s="3" customFormat="1" ht="17" customHeight="1" x14ac:dyDescent="0.25">
      <c r="B12" s="68">
        <v>20</v>
      </c>
      <c r="C12" s="2"/>
      <c r="E12" s="2"/>
      <c r="F12" s="4"/>
      <c r="G12" s="4"/>
      <c r="H12" s="4"/>
      <c r="K12" s="1"/>
      <c r="L12" s="1"/>
      <c r="M12" s="1"/>
      <c r="N12" s="1"/>
      <c r="O12" s="146" t="s">
        <v>5</v>
      </c>
      <c r="P12" s="10" t="s">
        <v>10</v>
      </c>
      <c r="V12" s="4"/>
      <c r="W12" s="4"/>
      <c r="X12" s="4"/>
      <c r="Z12" s="110">
        <v>-1.1666666666666687</v>
      </c>
      <c r="AA12" s="110">
        <v>1.4E-2</v>
      </c>
      <c r="AB12" s="110">
        <f t="shared" si="1"/>
        <v>1.4E-2</v>
      </c>
      <c r="AC12" s="110" t="str">
        <f t="shared" si="2"/>
        <v/>
      </c>
    </row>
    <row r="13" spans="1:41" s="3" customFormat="1" ht="17" customHeight="1" x14ac:dyDescent="0.25">
      <c r="B13" s="68">
        <v>21</v>
      </c>
      <c r="C13" s="2"/>
      <c r="E13" s="2"/>
      <c r="F13" s="4"/>
      <c r="G13" s="4"/>
      <c r="H13" s="4"/>
      <c r="K13" s="1"/>
      <c r="L13" s="1"/>
      <c r="M13" s="1"/>
      <c r="O13" s="146" t="s">
        <v>5</v>
      </c>
      <c r="P13" s="10" t="s">
        <v>11</v>
      </c>
      <c r="V13" s="4"/>
      <c r="W13" s="4"/>
      <c r="X13" s="4"/>
      <c r="Z13" s="110">
        <v>-0.83333333333333526</v>
      </c>
      <c r="AA13" s="110">
        <v>1.4E-2</v>
      </c>
      <c r="AB13" s="110">
        <f t="shared" si="1"/>
        <v>1.4E-2</v>
      </c>
      <c r="AC13" s="110" t="str">
        <f t="shared" si="2"/>
        <v/>
      </c>
    </row>
    <row r="14" spans="1:41" s="3" customFormat="1" ht="16" x14ac:dyDescent="0.2">
      <c r="B14" s="68">
        <v>20</v>
      </c>
      <c r="C14" s="2"/>
      <c r="E14" s="2"/>
      <c r="F14" s="4"/>
      <c r="G14" s="4"/>
      <c r="H14" s="4"/>
      <c r="K14" s="1"/>
      <c r="L14" s="1"/>
      <c r="M14" s="1"/>
      <c r="O14" s="146" t="s">
        <v>5</v>
      </c>
      <c r="P14" s="10" t="s">
        <v>12</v>
      </c>
      <c r="V14" s="4"/>
      <c r="W14" s="4"/>
      <c r="X14" s="4"/>
      <c r="Z14" s="110">
        <v>-0.66666666666666874</v>
      </c>
      <c r="AA14" s="110">
        <v>1.4E-2</v>
      </c>
      <c r="AB14" s="110">
        <f t="shared" si="1"/>
        <v>1.4E-2</v>
      </c>
      <c r="AC14" s="110" t="str">
        <f t="shared" si="2"/>
        <v/>
      </c>
    </row>
    <row r="15" spans="1:41" s="3" customFormat="1" ht="16" x14ac:dyDescent="0.2">
      <c r="B15" s="68">
        <v>21</v>
      </c>
      <c r="C15" s="2"/>
      <c r="E15" s="2"/>
      <c r="F15" s="4"/>
      <c r="G15" s="4"/>
      <c r="H15" s="4"/>
      <c r="K15" s="1"/>
      <c r="L15" s="1"/>
      <c r="M15" s="1"/>
      <c r="O15" s="146" t="s">
        <v>5</v>
      </c>
      <c r="P15" s="11" t="s">
        <v>13</v>
      </c>
      <c r="V15" s="4"/>
      <c r="W15" s="4"/>
      <c r="X15" s="4"/>
      <c r="Z15" s="110">
        <v>-0.50000000000000222</v>
      </c>
      <c r="AA15" s="110">
        <v>1.4E-2</v>
      </c>
      <c r="AB15" s="110">
        <f t="shared" si="1"/>
        <v>1.4E-2</v>
      </c>
      <c r="AC15" s="110" t="str">
        <f t="shared" si="2"/>
        <v/>
      </c>
    </row>
    <row r="16" spans="1:41" s="3" customFormat="1" ht="16" x14ac:dyDescent="0.2">
      <c r="B16" s="68">
        <v>20</v>
      </c>
      <c r="C16" s="2"/>
      <c r="E16" s="2"/>
      <c r="F16" s="4"/>
      <c r="G16" s="4"/>
      <c r="H16" s="4"/>
      <c r="K16" s="1"/>
      <c r="L16" s="1"/>
      <c r="M16" s="1"/>
      <c r="O16" s="146" t="s">
        <v>5</v>
      </c>
      <c r="P16" s="10" t="s">
        <v>14</v>
      </c>
      <c r="V16" s="4"/>
      <c r="W16" s="4"/>
      <c r="X16" s="4"/>
      <c r="Z16" s="110">
        <v>-0.33333333333333548</v>
      </c>
      <c r="AA16" s="110">
        <v>1.4E-2</v>
      </c>
      <c r="AB16" s="110">
        <f t="shared" si="1"/>
        <v>1.4E-2</v>
      </c>
      <c r="AC16" s="110" t="str">
        <f t="shared" si="2"/>
        <v/>
      </c>
    </row>
    <row r="17" spans="2:29" s="3" customFormat="1" ht="16" x14ac:dyDescent="0.2">
      <c r="B17" s="68">
        <v>21</v>
      </c>
      <c r="C17" s="2"/>
      <c r="G17" s="4"/>
      <c r="H17" s="4"/>
      <c r="K17" s="1"/>
      <c r="L17" s="1"/>
      <c r="M17" s="1"/>
      <c r="O17" s="146" t="s">
        <v>5</v>
      </c>
      <c r="P17" s="11" t="s">
        <v>15</v>
      </c>
      <c r="V17" s="4"/>
      <c r="W17" s="4"/>
      <c r="X17" s="4"/>
      <c r="Z17" s="110">
        <v>-0.16666666666666879</v>
      </c>
      <c r="AA17" s="110">
        <v>1.4E-2</v>
      </c>
      <c r="AB17" s="110">
        <f t="shared" si="1"/>
        <v>1.4E-2</v>
      </c>
      <c r="AC17" s="110" t="str">
        <f t="shared" si="2"/>
        <v/>
      </c>
    </row>
    <row r="18" spans="2:29" s="3" customFormat="1" ht="16" x14ac:dyDescent="0.2">
      <c r="B18" s="68">
        <v>20</v>
      </c>
      <c r="C18" s="2"/>
      <c r="D18" s="12" t="s">
        <v>16</v>
      </c>
      <c r="E18" s="12" t="s">
        <v>17</v>
      </c>
      <c r="G18" s="4"/>
      <c r="H18" s="4"/>
      <c r="K18" s="1"/>
      <c r="L18" s="1"/>
      <c r="M18" s="1"/>
      <c r="O18" s="146" t="s">
        <v>5</v>
      </c>
      <c r="P18" s="11" t="s">
        <v>18</v>
      </c>
      <c r="V18" s="4"/>
      <c r="W18" s="4"/>
      <c r="X18" s="4"/>
      <c r="Z18" s="110">
        <v>0.16666666666666449</v>
      </c>
      <c r="AA18" s="110">
        <v>1.4E-2</v>
      </c>
      <c r="AB18" s="110">
        <f t="shared" si="1"/>
        <v>1.4E-2</v>
      </c>
      <c r="AC18" s="110" t="str">
        <f t="shared" si="2"/>
        <v/>
      </c>
    </row>
    <row r="19" spans="2:29" s="3" customFormat="1" ht="16" x14ac:dyDescent="0.2">
      <c r="B19" s="68">
        <v>20</v>
      </c>
      <c r="C19" s="2"/>
      <c r="D19" s="13" t="s">
        <v>169</v>
      </c>
      <c r="E19" s="13" t="s">
        <v>19</v>
      </c>
      <c r="F19" s="4"/>
      <c r="G19" s="4"/>
      <c r="H19" s="4"/>
      <c r="K19" s="1"/>
      <c r="L19" s="1"/>
      <c r="M19" s="1"/>
      <c r="O19" s="146" t="s">
        <v>5</v>
      </c>
      <c r="P19" s="10" t="s">
        <v>20</v>
      </c>
      <c r="T19" s="6"/>
      <c r="V19" s="4"/>
      <c r="W19" s="4"/>
      <c r="X19" s="4"/>
      <c r="Z19" s="110">
        <v>0.33333333333333115</v>
      </c>
      <c r="AA19" s="110">
        <v>1.4E-2</v>
      </c>
      <c r="AB19" s="110">
        <f t="shared" si="1"/>
        <v>1.4E-2</v>
      </c>
      <c r="AC19" s="110" t="str">
        <f t="shared" si="2"/>
        <v/>
      </c>
    </row>
    <row r="20" spans="2:29" s="3" customFormat="1" ht="16" x14ac:dyDescent="0.2">
      <c r="B20" s="68">
        <v>20</v>
      </c>
      <c r="C20" s="2"/>
      <c r="F20" s="4"/>
      <c r="G20" s="4"/>
      <c r="H20" s="4"/>
      <c r="K20" s="1"/>
      <c r="L20" s="1"/>
      <c r="M20" s="1"/>
      <c r="O20" s="146" t="s">
        <v>5</v>
      </c>
      <c r="P20" s="10" t="s">
        <v>21</v>
      </c>
      <c r="T20" s="6"/>
      <c r="V20" s="4"/>
      <c r="W20" s="4"/>
      <c r="X20" s="4"/>
      <c r="Z20" s="110">
        <v>0.49999999999999789</v>
      </c>
      <c r="AA20" s="110">
        <v>1.4E-2</v>
      </c>
      <c r="AB20" s="110">
        <f t="shared" si="1"/>
        <v>1.4E-2</v>
      </c>
      <c r="AC20" s="110" t="str">
        <f t="shared" si="2"/>
        <v/>
      </c>
    </row>
    <row r="21" spans="2:29" s="3" customFormat="1" ht="17" x14ac:dyDescent="0.25">
      <c r="B21" s="68">
        <v>20</v>
      </c>
      <c r="C21" s="2"/>
      <c r="D21" s="14" t="s">
        <v>22</v>
      </c>
      <c r="E21" s="2"/>
      <c r="F21" s="4"/>
      <c r="G21" s="4"/>
      <c r="H21" s="4"/>
      <c r="K21" s="1"/>
      <c r="L21" s="1"/>
      <c r="M21" s="1"/>
      <c r="O21" s="146">
        <v>0</v>
      </c>
      <c r="P21" s="10" t="s">
        <v>23</v>
      </c>
      <c r="T21" s="6"/>
      <c r="V21" s="4"/>
      <c r="W21" s="4"/>
      <c r="X21" s="4"/>
      <c r="Z21" s="110">
        <v>0.66666666666666441</v>
      </c>
      <c r="AA21" s="110">
        <v>1.4E-2</v>
      </c>
      <c r="AB21" s="110">
        <f t="shared" si="1"/>
        <v>1.4E-2</v>
      </c>
      <c r="AC21" s="110" t="str">
        <f t="shared" si="2"/>
        <v/>
      </c>
    </row>
    <row r="22" spans="2:29" s="3" customFormat="1" ht="17" x14ac:dyDescent="0.25">
      <c r="B22" s="68">
        <v>19</v>
      </c>
      <c r="C22" s="2"/>
      <c r="D22" s="13" t="s">
        <v>24</v>
      </c>
      <c r="E22" s="13" t="s">
        <v>25</v>
      </c>
      <c r="F22" s="4"/>
      <c r="G22" s="4"/>
      <c r="H22" s="4"/>
      <c r="K22" s="1"/>
      <c r="L22" s="1"/>
      <c r="M22" s="1"/>
      <c r="O22" s="146">
        <v>0</v>
      </c>
      <c r="P22" s="10" t="s">
        <v>26</v>
      </c>
      <c r="T22" s="6"/>
      <c r="V22" s="4"/>
      <c r="W22" s="4"/>
      <c r="X22" s="4"/>
      <c r="Z22" s="110">
        <v>0.83333333333333093</v>
      </c>
      <c r="AA22" s="110">
        <v>1.4E-2</v>
      </c>
      <c r="AB22" s="110">
        <f t="shared" si="1"/>
        <v>1.4E-2</v>
      </c>
      <c r="AC22" s="110" t="str">
        <f t="shared" si="2"/>
        <v/>
      </c>
    </row>
    <row r="23" spans="2:29" s="3" customFormat="1" ht="16" x14ac:dyDescent="0.2">
      <c r="B23" s="68">
        <v>20</v>
      </c>
      <c r="C23" s="2"/>
      <c r="D23" s="147"/>
      <c r="E23" s="148"/>
      <c r="G23" s="4"/>
      <c r="H23" s="4"/>
      <c r="K23" s="1"/>
      <c r="L23" s="1"/>
      <c r="M23" s="1"/>
      <c r="O23" s="146" t="s">
        <v>5</v>
      </c>
      <c r="P23" s="10" t="s">
        <v>27</v>
      </c>
      <c r="T23" s="6"/>
      <c r="V23" s="4"/>
      <c r="W23" s="4"/>
      <c r="X23" s="4"/>
      <c r="Z23" s="110">
        <v>1.1666666666666643</v>
      </c>
      <c r="AA23" s="110">
        <v>1.4E-2</v>
      </c>
      <c r="AB23" s="110">
        <f t="shared" si="1"/>
        <v>1.4E-2</v>
      </c>
      <c r="AC23" s="110" t="str">
        <f t="shared" si="2"/>
        <v/>
      </c>
    </row>
    <row r="24" spans="2:29" s="3" customFormat="1" ht="16" x14ac:dyDescent="0.2">
      <c r="B24" s="68">
        <v>20</v>
      </c>
      <c r="C24" s="2"/>
      <c r="D24" s="13" t="s">
        <v>28</v>
      </c>
      <c r="E24" s="149"/>
      <c r="G24" s="4"/>
      <c r="H24" s="4"/>
      <c r="K24" s="1"/>
      <c r="L24" s="1"/>
      <c r="M24" s="1"/>
      <c r="O24" s="146">
        <v>2</v>
      </c>
      <c r="P24" s="10" t="s">
        <v>30</v>
      </c>
      <c r="T24" s="6"/>
      <c r="V24" s="4"/>
      <c r="W24" s="4"/>
      <c r="X24" s="4"/>
      <c r="Z24" s="110">
        <v>1.3333333333333313</v>
      </c>
      <c r="AA24" s="110">
        <v>1.4E-2</v>
      </c>
      <c r="AB24" s="110">
        <f t="shared" si="1"/>
        <v>1.4E-2</v>
      </c>
      <c r="AC24" s="110" t="str">
        <f t="shared" si="2"/>
        <v/>
      </c>
    </row>
    <row r="25" spans="2:29" s="3" customFormat="1" ht="16" x14ac:dyDescent="0.2">
      <c r="B25" s="68">
        <v>20</v>
      </c>
      <c r="C25" s="2"/>
      <c r="D25" s="148"/>
      <c r="E25" s="148"/>
      <c r="F25" s="4"/>
      <c r="G25" s="4"/>
      <c r="H25" s="4"/>
      <c r="K25" s="1"/>
      <c r="L25" s="1"/>
      <c r="M25" s="1"/>
      <c r="T25" s="6"/>
      <c r="V25" s="4"/>
      <c r="W25" s="4"/>
      <c r="X25" s="4"/>
      <c r="Z25" s="110">
        <v>1.4999999999999982</v>
      </c>
      <c r="AA25" s="110">
        <v>1.4E-2</v>
      </c>
      <c r="AB25" s="110">
        <f t="shared" si="1"/>
        <v>1.4E-2</v>
      </c>
      <c r="AC25" s="110" t="str">
        <f t="shared" si="2"/>
        <v/>
      </c>
    </row>
    <row r="26" spans="2:29" s="3" customFormat="1" ht="16" x14ac:dyDescent="0.2">
      <c r="B26" s="68">
        <v>19</v>
      </c>
      <c r="M26" s="1"/>
      <c r="T26" s="6"/>
      <c r="V26" s="4"/>
      <c r="W26" s="4"/>
      <c r="X26" s="4"/>
      <c r="Z26" s="110">
        <v>1.6666666666666652</v>
      </c>
      <c r="AA26" s="110">
        <v>1.4E-2</v>
      </c>
      <c r="AB26" s="110">
        <f t="shared" si="1"/>
        <v>1.4E-2</v>
      </c>
      <c r="AC26" s="110" t="str">
        <f t="shared" si="2"/>
        <v/>
      </c>
    </row>
    <row r="27" spans="2:29" s="3" customFormat="1" ht="16" x14ac:dyDescent="0.2">
      <c r="B27" s="68">
        <v>19</v>
      </c>
      <c r="D27" s="14" t="s">
        <v>31</v>
      </c>
      <c r="G27" s="15" t="s">
        <v>32</v>
      </c>
      <c r="H27" s="115" t="str">
        <f>"μ"&amp;E19 &amp; " (μ0)"</f>
        <v>μAdvertised (μ0)</v>
      </c>
      <c r="I27" s="150"/>
      <c r="J27" s="150"/>
      <c r="K27" s="151"/>
      <c r="L27" s="151"/>
      <c r="N27" s="111" t="str">
        <f>"Confidence Interval (CI) for μ" &amp; D19</f>
        <v>Confidence Interval (CI) for μBatteries</v>
      </c>
      <c r="O27" s="16"/>
      <c r="T27" s="6"/>
      <c r="V27" s="4"/>
      <c r="W27" s="4"/>
      <c r="X27" s="4"/>
      <c r="Z27" s="110">
        <v>1.8333333333333321</v>
      </c>
      <c r="AA27" s="110">
        <v>1.4E-2</v>
      </c>
      <c r="AB27" s="110">
        <f t="shared" si="1"/>
        <v>1.4E-2</v>
      </c>
      <c r="AC27" s="110" t="str">
        <f t="shared" si="2"/>
        <v/>
      </c>
    </row>
    <row r="28" spans="2:29" s="3" customFormat="1" ht="16" x14ac:dyDescent="0.2">
      <c r="B28" s="68">
        <v>20</v>
      </c>
      <c r="D28" s="17" t="s">
        <v>24</v>
      </c>
      <c r="E28" s="15" t="s">
        <v>36</v>
      </c>
      <c r="F28" s="18" t="s">
        <v>37</v>
      </c>
      <c r="G28" s="152" t="s">
        <v>14</v>
      </c>
      <c r="H28" s="152" t="s">
        <v>38</v>
      </c>
      <c r="I28" s="152" t="s">
        <v>39</v>
      </c>
      <c r="J28" s="152" t="str">
        <f>IF(ISNUMBER(SEARCH("pop",$E$29)),"raw value","raw CV &lt;&lt;")</f>
        <v>raw CV &lt;&lt;</v>
      </c>
      <c r="K28" s="152" t="str">
        <f>IF(ISNUMBER(SEARCH("pop",$E$29)),"z score","&lt;&lt; standardized CV")</f>
        <v>&lt;&lt; standardized CV</v>
      </c>
      <c r="L28" s="152" t="str">
        <f>IF(ISNUMBER(SEARCH("pop",$E$29)),"probability of x","&lt;&lt; probability")</f>
        <v>&lt;&lt; probability</v>
      </c>
      <c r="N28" s="19" t="s">
        <v>40</v>
      </c>
      <c r="O28" s="153"/>
      <c r="T28"/>
      <c r="V28" s="4"/>
      <c r="W28" s="4"/>
      <c r="X28" s="4"/>
      <c r="Z28" s="110">
        <v>2.1666666666666652</v>
      </c>
      <c r="AA28" s="110">
        <v>1.4E-2</v>
      </c>
      <c r="AB28" s="110">
        <f t="shared" si="1"/>
        <v>1.4E-2</v>
      </c>
      <c r="AC28" s="110" t="str">
        <f t="shared" si="2"/>
        <v/>
      </c>
    </row>
    <row r="29" spans="2:29" s="21" customFormat="1" ht="16" x14ac:dyDescent="0.2">
      <c r="B29" s="68">
        <v>19</v>
      </c>
      <c r="C29" s="20" t="s">
        <v>41</v>
      </c>
      <c r="D29" s="149"/>
      <c r="E29" s="155"/>
      <c r="F29" s="155"/>
      <c r="G29" s="155"/>
      <c r="H29" s="156"/>
      <c r="I29" s="156"/>
      <c r="J29" s="156"/>
      <c r="K29" s="157"/>
      <c r="L29" s="158"/>
      <c r="N29" s="116" t="str">
        <f>"μ"&amp;$D$19&amp; " lower"</f>
        <v>μBatteries lower</v>
      </c>
      <c r="O29" s="153"/>
      <c r="T29"/>
      <c r="V29" s="22"/>
      <c r="W29" s="22"/>
      <c r="X29" s="22"/>
      <c r="Z29" s="110">
        <v>2.3333333333333313</v>
      </c>
      <c r="AA29" s="110">
        <v>1.4E-2</v>
      </c>
      <c r="AB29" s="110">
        <f t="shared" si="1"/>
        <v>1.4E-2</v>
      </c>
      <c r="AC29" s="110" t="str">
        <f t="shared" si="2"/>
        <v/>
      </c>
    </row>
    <row r="30" spans="2:29" s="1" customFormat="1" ht="16" x14ac:dyDescent="0.2">
      <c r="B30" s="68">
        <v>19</v>
      </c>
      <c r="C30" s="20" t="s">
        <v>45</v>
      </c>
      <c r="D30" s="13"/>
      <c r="E30" s="69"/>
      <c r="F30" s="70"/>
      <c r="G30" s="70"/>
      <c r="H30" s="71"/>
      <c r="I30" s="71"/>
      <c r="J30" s="71"/>
      <c r="K30" s="72"/>
      <c r="L30" s="73"/>
      <c r="N30" s="116" t="str">
        <f>"μ"&amp;$D$19&amp; " upper"</f>
        <v>μBatteries upper</v>
      </c>
      <c r="O30" s="154"/>
      <c r="T30"/>
      <c r="V30" s="2"/>
      <c r="W30" s="2"/>
      <c r="X30" s="2"/>
      <c r="Z30" s="110">
        <v>-1.8333333333333366</v>
      </c>
      <c r="AA30" s="110">
        <v>3.7999999999999999E-2</v>
      </c>
      <c r="AB30" s="110">
        <f t="shared" si="1"/>
        <v>3.7999999999999999E-2</v>
      </c>
      <c r="AC30" s="110" t="str">
        <f t="shared" si="2"/>
        <v/>
      </c>
    </row>
    <row r="31" spans="2:29" s="1" customFormat="1" x14ac:dyDescent="0.2">
      <c r="B31" s="68">
        <v>19</v>
      </c>
      <c r="C31" s="23"/>
      <c r="V31" s="2"/>
      <c r="W31" s="2"/>
      <c r="X31" s="2"/>
      <c r="Z31" s="110">
        <v>-1.6666666666666696</v>
      </c>
      <c r="AA31" s="110">
        <v>3.7999999999999999E-2</v>
      </c>
      <c r="AB31" s="110">
        <f t="shared" si="1"/>
        <v>3.7999999999999999E-2</v>
      </c>
      <c r="AC31" s="110" t="str">
        <f t="shared" si="2"/>
        <v/>
      </c>
    </row>
    <row r="32" spans="2:29" s="3" customFormat="1" ht="16" x14ac:dyDescent="0.2">
      <c r="B32" s="68">
        <v>18</v>
      </c>
      <c r="C32" s="24"/>
      <c r="D32" s="25" t="s">
        <v>47</v>
      </c>
      <c r="E32" s="1"/>
      <c r="F32" s="1"/>
      <c r="G32" s="152" t="s">
        <v>14</v>
      </c>
      <c r="H32" s="152" t="s">
        <v>38</v>
      </c>
      <c r="I32" s="152" t="s">
        <v>39</v>
      </c>
      <c r="J32" s="152" t="str">
        <f>IF(ISNUMBER(SEARCH("pop",$E$29)),"value","raw sample mean &gt;&gt;")</f>
        <v>raw sample mean &gt;&gt;</v>
      </c>
      <c r="K32" s="152" t="str">
        <f>IF(ISNUMBER(SEARCH("pop",$E$29)),"z score","standardized test stat &gt;&gt;")</f>
        <v>standardized test stat &gt;&gt;</v>
      </c>
      <c r="L32" s="152" t="str">
        <f>IF(ISNUMBER(SEARCH("pop",$E$29)),"probability of x","&gt;&gt; probability")</f>
        <v>&gt;&gt; probability</v>
      </c>
      <c r="T32" s="6"/>
      <c r="V32" s="4"/>
      <c r="W32" s="4"/>
      <c r="X32" s="4"/>
      <c r="Z32" s="110">
        <v>-1.5000000000000027</v>
      </c>
      <c r="AA32" s="110">
        <v>3.7999999999999999E-2</v>
      </c>
      <c r="AB32" s="110">
        <f t="shared" si="1"/>
        <v>3.7999999999999999E-2</v>
      </c>
      <c r="AC32" s="110" t="str">
        <f t="shared" si="2"/>
        <v/>
      </c>
    </row>
    <row r="33" spans="2:29" s="21" customFormat="1" ht="16" x14ac:dyDescent="0.2">
      <c r="B33" s="68">
        <v>18</v>
      </c>
      <c r="C33" s="24" t="s">
        <v>48</v>
      </c>
      <c r="D33" s="149"/>
      <c r="E33" s="155"/>
      <c r="F33" s="160" t="str">
        <f>D19 &amp; " " &amp;  "x̅"</f>
        <v>Batteries x̅</v>
      </c>
      <c r="G33" s="155"/>
      <c r="H33" s="156"/>
      <c r="I33" s="156"/>
      <c r="J33" s="156"/>
      <c r="K33" s="157"/>
      <c r="L33" s="158"/>
      <c r="T33" s="26"/>
      <c r="V33" s="22"/>
      <c r="W33" s="22"/>
      <c r="X33" s="22"/>
      <c r="Z33" s="110">
        <v>-1.3333333333333357</v>
      </c>
      <c r="AA33" s="110">
        <v>3.7999999999999999E-2</v>
      </c>
      <c r="AB33" s="110">
        <f t="shared" si="1"/>
        <v>3.7999999999999999E-2</v>
      </c>
      <c r="AC33" s="110" t="str">
        <f t="shared" si="2"/>
        <v/>
      </c>
    </row>
    <row r="34" spans="2:29" s="3" customFormat="1" ht="16" x14ac:dyDescent="0.2">
      <c r="B34" s="68">
        <v>19</v>
      </c>
      <c r="C34" s="27"/>
      <c r="E34" s="28"/>
      <c r="F34" s="21"/>
      <c r="G34" s="21"/>
      <c r="H34" s="21"/>
      <c r="I34" s="21"/>
      <c r="J34" s="21"/>
      <c r="K34" s="21"/>
      <c r="L34" s="21"/>
      <c r="M34"/>
      <c r="N34" s="21"/>
      <c r="O34" s="21"/>
      <c r="T34" s="6"/>
      <c r="V34" s="4"/>
      <c r="W34" s="4"/>
      <c r="X34" s="4"/>
      <c r="Z34" s="110">
        <v>-1.1666666666666687</v>
      </c>
      <c r="AA34" s="110">
        <v>3.7999999999999999E-2</v>
      </c>
      <c r="AB34" s="110">
        <f t="shared" si="1"/>
        <v>3.7999999999999999E-2</v>
      </c>
      <c r="AC34" s="110" t="str">
        <f t="shared" si="2"/>
        <v/>
      </c>
    </row>
    <row r="35" spans="2:29" s="3" customFormat="1" ht="25" customHeight="1" x14ac:dyDescent="0.2">
      <c r="B35" s="68">
        <v>19</v>
      </c>
      <c r="K35" s="29"/>
      <c r="L35" s="30"/>
      <c r="M35" s="29"/>
      <c r="T35" s="6"/>
      <c r="V35" s="4"/>
      <c r="W35" s="4"/>
      <c r="X35" s="4"/>
      <c r="Z35" s="110">
        <v>-0.83333333333333526</v>
      </c>
      <c r="AA35" s="110">
        <v>3.7999999999999999E-2</v>
      </c>
      <c r="AB35" s="110">
        <f t="shared" si="1"/>
        <v>3.7999999999999999E-2</v>
      </c>
      <c r="AC35" s="110" t="str">
        <f t="shared" si="2"/>
        <v/>
      </c>
    </row>
    <row r="36" spans="2:29" s="3" customFormat="1" ht="32" customHeight="1" x14ac:dyDescent="0.2">
      <c r="B36" s="68">
        <v>18</v>
      </c>
      <c r="E36" s="31" t="s">
        <v>50</v>
      </c>
      <c r="F36" s="31"/>
      <c r="J36" s="31" t="s">
        <v>50</v>
      </c>
      <c r="K36" s="31"/>
      <c r="O36" s="32" t="s">
        <v>51</v>
      </c>
      <c r="P36" s="32"/>
      <c r="Q36" s="32"/>
      <c r="R36" s="4"/>
      <c r="T36" s="6"/>
      <c r="V36" s="4"/>
      <c r="W36" s="4"/>
      <c r="X36" s="4"/>
      <c r="Z36" s="110">
        <v>-0.66666666666666874</v>
      </c>
      <c r="AA36" s="110">
        <v>3.7999999999999999E-2</v>
      </c>
      <c r="AB36" s="110">
        <f t="shared" si="1"/>
        <v>3.7999999999999999E-2</v>
      </c>
      <c r="AC36" s="110" t="str">
        <f t="shared" si="2"/>
        <v/>
      </c>
    </row>
    <row r="37" spans="2:29" s="3" customFormat="1" ht="83" customHeight="1" x14ac:dyDescent="0.2">
      <c r="B37" s="68">
        <v>18</v>
      </c>
      <c r="E37" s="33" t="s">
        <v>52</v>
      </c>
      <c r="F37" s="34" t="s">
        <v>53</v>
      </c>
      <c r="G37" s="34"/>
      <c r="H37" s="161"/>
      <c r="J37" s="33" t="s">
        <v>55</v>
      </c>
      <c r="K37" s="35" t="s">
        <v>56</v>
      </c>
      <c r="L37" s="36"/>
      <c r="M37" s="162"/>
      <c r="O37" s="34" t="s">
        <v>171</v>
      </c>
      <c r="P37" s="34"/>
      <c r="Q37" s="34"/>
      <c r="R37" s="164"/>
      <c r="T37" s="6"/>
      <c r="V37" s="4"/>
      <c r="W37" s="4"/>
      <c r="X37" s="112" t="str">
        <f>"μ" &amp; $D$19 &amp; " =  μ" &amp; $E$19</f>
        <v>μBatteries =  μAdvertised</v>
      </c>
      <c r="Z37" s="110">
        <v>-0.50000000000000222</v>
      </c>
      <c r="AA37" s="110">
        <v>3.7999999999999999E-2</v>
      </c>
      <c r="AB37" s="110">
        <f t="shared" si="1"/>
        <v>3.7999999999999999E-2</v>
      </c>
      <c r="AC37" s="110" t="str">
        <f t="shared" si="2"/>
        <v/>
      </c>
    </row>
    <row r="38" spans="2:29" s="3" customFormat="1" ht="95" customHeight="1" x14ac:dyDescent="0.2">
      <c r="B38" s="68">
        <v>20</v>
      </c>
      <c r="C38" s="4"/>
      <c r="E38" s="33" t="s">
        <v>58</v>
      </c>
      <c r="F38" s="34" t="s">
        <v>59</v>
      </c>
      <c r="G38" s="34"/>
      <c r="H38" s="161"/>
      <c r="J38" s="33" t="s">
        <v>61</v>
      </c>
      <c r="K38" s="34" t="s">
        <v>62</v>
      </c>
      <c r="L38" s="34"/>
      <c r="M38" s="163"/>
      <c r="O38" s="34" t="s">
        <v>173</v>
      </c>
      <c r="P38" s="34"/>
      <c r="Q38" s="34"/>
      <c r="R38" s="164"/>
      <c r="T38" s="6"/>
      <c r="V38" s="4"/>
      <c r="W38" s="4"/>
      <c r="X38" s="112" t="str">
        <f>"μ" &amp; $D$19 &amp; " ≠  μ" &amp; $E$19</f>
        <v>μBatteries ≠  μAdvertised</v>
      </c>
      <c r="Z38" s="110">
        <v>-0.33333333333333548</v>
      </c>
      <c r="AA38" s="110">
        <v>3.7999999999999999E-2</v>
      </c>
      <c r="AB38" s="110">
        <f t="shared" si="1"/>
        <v>3.7999999999999999E-2</v>
      </c>
      <c r="AC38" s="110" t="str">
        <f t="shared" si="2"/>
        <v/>
      </c>
    </row>
    <row r="39" spans="2:29" s="3" customFormat="1" ht="90" customHeight="1" x14ac:dyDescent="0.2">
      <c r="B39" s="68">
        <v>20</v>
      </c>
      <c r="C39" s="4"/>
      <c r="E39" s="33" t="s">
        <v>65</v>
      </c>
      <c r="F39" s="34" t="s">
        <v>66</v>
      </c>
      <c r="G39" s="34"/>
      <c r="H39" s="162"/>
      <c r="J39" s="33" t="s">
        <v>68</v>
      </c>
      <c r="K39" s="34" t="s">
        <v>69</v>
      </c>
      <c r="L39" s="34"/>
      <c r="M39" s="162"/>
      <c r="O39" s="34" t="s">
        <v>71</v>
      </c>
      <c r="P39" s="34"/>
      <c r="Q39" s="34"/>
      <c r="R39" s="165"/>
      <c r="T39" s="6"/>
      <c r="V39" s="4"/>
      <c r="W39" s="4"/>
      <c r="X39" s="112" t="str">
        <f>"μ" &amp; $D$19 &amp; " &lt;  μ" &amp; $E$19</f>
        <v>μBatteries &lt;  μAdvertised</v>
      </c>
      <c r="Z39" s="110">
        <v>-0.16666666666666879</v>
      </c>
      <c r="AA39" s="110">
        <v>3.7999999999999999E-2</v>
      </c>
      <c r="AB39" s="110">
        <f t="shared" si="1"/>
        <v>3.7999999999999999E-2</v>
      </c>
      <c r="AC39" s="110" t="str">
        <f t="shared" si="2"/>
        <v/>
      </c>
    </row>
    <row r="40" spans="2:29" s="3" customFormat="1" ht="94" customHeight="1" x14ac:dyDescent="0.2">
      <c r="B40" s="68">
        <v>19</v>
      </c>
      <c r="C40" s="4"/>
      <c r="E40"/>
      <c r="F40"/>
      <c r="G40"/>
      <c r="H40" s="166" t="str">
        <f>_xlfn.CONCAT(H37:H39)</f>
        <v/>
      </c>
      <c r="I40" s="3" t="s">
        <v>72</v>
      </c>
      <c r="J40" s="37" t="s">
        <v>73</v>
      </c>
      <c r="K40" s="34" t="s">
        <v>74</v>
      </c>
      <c r="L40" s="34"/>
      <c r="M40" s="161"/>
      <c r="O40" s="34" t="s">
        <v>76</v>
      </c>
      <c r="P40" s="34"/>
      <c r="Q40" s="34"/>
      <c r="R40" s="164"/>
      <c r="T40" s="6"/>
      <c r="V40" s="4"/>
      <c r="W40" s="4"/>
      <c r="X40" s="112" t="str">
        <f>"μ" &amp; $D$19 &amp; " &gt;  μ" &amp; $E$19</f>
        <v>μBatteries &gt;  μAdvertised</v>
      </c>
      <c r="Z40" s="110">
        <v>0.16666666666666449</v>
      </c>
      <c r="AA40" s="110">
        <v>3.7999999999999999E-2</v>
      </c>
      <c r="AB40" s="110">
        <f t="shared" si="1"/>
        <v>3.7999999999999999E-2</v>
      </c>
      <c r="AC40" s="110" t="str">
        <f t="shared" si="2"/>
        <v/>
      </c>
    </row>
    <row r="41" spans="2:29" s="3" customFormat="1" ht="99" customHeight="1" x14ac:dyDescent="0.2">
      <c r="B41" s="68">
        <v>19</v>
      </c>
      <c r="C41" s="4"/>
      <c r="J41" s="33" t="s">
        <v>77</v>
      </c>
      <c r="K41" s="34" t="s">
        <v>78</v>
      </c>
      <c r="L41" s="34"/>
      <c r="M41" s="161"/>
      <c r="O41" s="34" t="s">
        <v>174</v>
      </c>
      <c r="P41" s="34"/>
      <c r="Q41" s="34"/>
      <c r="R41" s="164"/>
      <c r="T41" s="6"/>
      <c r="V41" s="4"/>
      <c r="W41" s="4"/>
      <c r="X41" s="4"/>
      <c r="Z41" s="110">
        <v>0.33333333333333115</v>
      </c>
      <c r="AA41" s="110">
        <v>3.7999999999999999E-2</v>
      </c>
      <c r="AB41" s="110">
        <f t="shared" si="1"/>
        <v>3.7999999999999999E-2</v>
      </c>
      <c r="AC41" s="110" t="str">
        <f t="shared" si="2"/>
        <v/>
      </c>
    </row>
    <row r="42" spans="2:29" s="3" customFormat="1" ht="34" customHeight="1" x14ac:dyDescent="0.2">
      <c r="B42" s="68">
        <v>18</v>
      </c>
      <c r="C42" s="4"/>
      <c r="M42" s="166" t="str">
        <f>_xlfn.CONCAT(M37:M41)</f>
        <v/>
      </c>
      <c r="N42" s="3" t="s">
        <v>72</v>
      </c>
      <c r="T42" s="6"/>
      <c r="V42" s="4"/>
      <c r="W42" s="4"/>
      <c r="X42" s="4"/>
      <c r="Z42" s="110">
        <v>0.49999999999999789</v>
      </c>
      <c r="AA42" s="110">
        <v>3.7999999999999999E-2</v>
      </c>
      <c r="AB42" s="110">
        <f t="shared" si="1"/>
        <v>3.7999999999999999E-2</v>
      </c>
      <c r="AC42" s="110" t="str">
        <f t="shared" si="2"/>
        <v/>
      </c>
    </row>
    <row r="43" spans="2:29" s="3" customFormat="1" ht="16" x14ac:dyDescent="0.2">
      <c r="B43" s="68">
        <v>19</v>
      </c>
      <c r="C43" s="4"/>
      <c r="E43" s="2"/>
      <c r="J43" s="2"/>
      <c r="T43" s="6"/>
      <c r="V43" s="4"/>
      <c r="W43" s="4"/>
      <c r="X43" s="4"/>
      <c r="Z43" s="110">
        <v>0.66666666666666441</v>
      </c>
      <c r="AA43" s="110">
        <v>3.7999999999999999E-2</v>
      </c>
      <c r="AB43" s="110">
        <f t="shared" si="1"/>
        <v>3.7999999999999999E-2</v>
      </c>
      <c r="AC43" s="110" t="str">
        <f t="shared" si="2"/>
        <v/>
      </c>
    </row>
    <row r="44" spans="2:29" s="3" customFormat="1" ht="16" x14ac:dyDescent="0.2">
      <c r="B44" s="68">
        <v>18</v>
      </c>
      <c r="C44" s="4"/>
      <c r="T44" s="6"/>
      <c r="V44" s="4"/>
      <c r="W44" s="4"/>
      <c r="X44" s="4"/>
      <c r="Z44" s="110">
        <v>0.83333333333333093</v>
      </c>
      <c r="AA44" s="110">
        <v>3.7999999999999999E-2</v>
      </c>
      <c r="AB44" s="110">
        <f t="shared" si="1"/>
        <v>3.7999999999999999E-2</v>
      </c>
      <c r="AC44" s="110" t="str">
        <f t="shared" si="2"/>
        <v/>
      </c>
    </row>
    <row r="45" spans="2:29" s="3" customFormat="1" ht="16" x14ac:dyDescent="0.2">
      <c r="B45" s="68">
        <v>18</v>
      </c>
      <c r="C45" s="4"/>
      <c r="G45" s="4"/>
      <c r="T45" s="6"/>
      <c r="V45" s="4"/>
      <c r="W45" s="4"/>
      <c r="X45" s="4"/>
      <c r="Z45" s="110">
        <v>1.1666666666666643</v>
      </c>
      <c r="AA45" s="110">
        <v>3.7999999999999999E-2</v>
      </c>
      <c r="AB45" s="110">
        <f t="shared" si="1"/>
        <v>3.7999999999999999E-2</v>
      </c>
      <c r="AC45" s="110" t="str">
        <f t="shared" si="2"/>
        <v/>
      </c>
    </row>
    <row r="46" spans="2:29" s="3" customFormat="1" ht="16" x14ac:dyDescent="0.2">
      <c r="B46" s="68">
        <v>18</v>
      </c>
      <c r="C46" s="4"/>
      <c r="T46" s="6"/>
      <c r="V46" s="4"/>
      <c r="W46" s="4"/>
      <c r="X46" s="4"/>
      <c r="Z46" s="110">
        <v>1.3333333333333313</v>
      </c>
      <c r="AA46" s="110">
        <v>3.7999999999999999E-2</v>
      </c>
      <c r="AB46" s="110">
        <f t="shared" si="1"/>
        <v>3.7999999999999999E-2</v>
      </c>
      <c r="AC46" s="110" t="str">
        <f t="shared" si="2"/>
        <v/>
      </c>
    </row>
    <row r="47" spans="2:29" s="3" customFormat="1" ht="17" thickBot="1" x14ac:dyDescent="0.25">
      <c r="B47" s="68">
        <v>19</v>
      </c>
      <c r="C47" s="4"/>
      <c r="T47" s="6"/>
      <c r="V47" s="4"/>
      <c r="W47" s="4"/>
      <c r="X47" s="4"/>
      <c r="Z47" s="110">
        <v>1.4999999999999982</v>
      </c>
      <c r="AA47" s="110">
        <v>3.7999999999999999E-2</v>
      </c>
      <c r="AB47" s="110">
        <f t="shared" si="1"/>
        <v>3.7999999999999999E-2</v>
      </c>
      <c r="AC47" s="110" t="str">
        <f t="shared" si="2"/>
        <v/>
      </c>
    </row>
    <row r="48" spans="2:29" s="3" customFormat="1" ht="16" x14ac:dyDescent="0.2">
      <c r="B48" s="68">
        <v>20</v>
      </c>
      <c r="C48" s="38"/>
      <c r="D48" s="39"/>
      <c r="E48" s="40"/>
      <c r="F48" s="40"/>
      <c r="G48" s="40"/>
      <c r="H48" s="40"/>
      <c r="I48" s="40"/>
      <c r="J48" s="40"/>
      <c r="K48" s="40"/>
      <c r="L48" s="40"/>
      <c r="M48" s="40"/>
      <c r="N48" s="40"/>
      <c r="O48" s="40"/>
      <c r="P48" s="41"/>
      <c r="Q48" s="42"/>
      <c r="R48" s="42"/>
      <c r="S48" s="42"/>
      <c r="T48" s="42"/>
      <c r="U48" s="43"/>
      <c r="V48" s="44"/>
      <c r="W48" s="44"/>
      <c r="X48" s="44"/>
      <c r="Y48" s="42"/>
      <c r="Z48" s="110">
        <v>1.6666666666666652</v>
      </c>
      <c r="AA48" s="110">
        <v>3.7999999999999999E-2</v>
      </c>
      <c r="AB48" s="110">
        <f t="shared" si="1"/>
        <v>3.7999999999999999E-2</v>
      </c>
      <c r="AC48" s="110" t="str">
        <f t="shared" si="2"/>
        <v/>
      </c>
    </row>
    <row r="49" spans="2:29" ht="16" x14ac:dyDescent="0.2">
      <c r="B49" s="68">
        <v>19</v>
      </c>
      <c r="C49" s="45"/>
      <c r="D49" s="167" t="s">
        <v>81</v>
      </c>
      <c r="E49" s="5"/>
      <c r="F49" s="7"/>
      <c r="G49" s="113" t="str">
        <f t="shared" ref="G49:L49" si="3">G28</f>
        <v>shading</v>
      </c>
      <c r="H49" s="113" t="str">
        <f t="shared" si="3"/>
        <v>hypothesized mean</v>
      </c>
      <c r="I49" s="113" t="str">
        <f t="shared" si="3"/>
        <v>expected variability</v>
      </c>
      <c r="J49" s="113" t="str">
        <f t="shared" si="3"/>
        <v>raw CV &lt;&lt;</v>
      </c>
      <c r="K49" s="113" t="str">
        <f t="shared" si="3"/>
        <v>&lt;&lt; standardized CV</v>
      </c>
      <c r="L49" s="113" t="str">
        <f t="shared" si="3"/>
        <v>&lt;&lt; probability</v>
      </c>
      <c r="M49" s="42"/>
      <c r="N49" s="116" t="str">
        <f>N28</f>
        <v>Margin of error</v>
      </c>
      <c r="O49" s="117">
        <f>O28</f>
        <v>0</v>
      </c>
      <c r="P49" s="46"/>
      <c r="Q49" s="5"/>
      <c r="R49" s="42"/>
      <c r="S49" s="42"/>
      <c r="T49" s="43"/>
      <c r="U49" s="42"/>
      <c r="V49" s="113" t="s">
        <v>82</v>
      </c>
      <c r="W49" s="110" t="s">
        <v>83</v>
      </c>
      <c r="X49" s="113" t="s">
        <v>84</v>
      </c>
      <c r="Y49" s="42"/>
      <c r="Z49" s="110">
        <v>1.8333333333333321</v>
      </c>
      <c r="AA49" s="110">
        <v>3.7999999999999999E-2</v>
      </c>
      <c r="AB49" s="110">
        <f t="shared" si="1"/>
        <v>3.7999999999999999E-2</v>
      </c>
      <c r="AC49" s="110" t="str">
        <f t="shared" si="2"/>
        <v/>
      </c>
    </row>
    <row r="50" spans="2:29" ht="16" x14ac:dyDescent="0.2">
      <c r="B50" s="68">
        <v>19</v>
      </c>
      <c r="C50" s="45"/>
      <c r="D50" s="115" t="s">
        <v>24</v>
      </c>
      <c r="E50" s="168" t="s">
        <v>85</v>
      </c>
      <c r="F50" s="168" t="s">
        <v>86</v>
      </c>
      <c r="G50" s="168" t="s">
        <v>32</v>
      </c>
      <c r="H50" s="115" t="s">
        <v>16</v>
      </c>
      <c r="I50" s="114">
        <f>I27</f>
        <v>0</v>
      </c>
      <c r="J50" s="114">
        <f>J27</f>
        <v>0</v>
      </c>
      <c r="K50" s="115">
        <f>K27</f>
        <v>0</v>
      </c>
      <c r="L50" s="115">
        <f>L27</f>
        <v>0</v>
      </c>
      <c r="M50" s="5"/>
      <c r="N50" s="116" t="str">
        <f t="shared" ref="N50:N51" si="4">N29</f>
        <v>μBatteries lower</v>
      </c>
      <c r="O50" s="117">
        <f>O29</f>
        <v>0</v>
      </c>
      <c r="P50" s="46"/>
      <c r="Q50" s="5"/>
      <c r="R50" s="131" t="s">
        <v>87</v>
      </c>
      <c r="S50" s="42"/>
      <c r="T50" s="42"/>
      <c r="U50" s="42"/>
      <c r="V50" s="114" t="str">
        <f>O65</f>
        <v>x</v>
      </c>
      <c r="W50" s="143" t="s">
        <v>5</v>
      </c>
      <c r="X50" s="114" t="str">
        <f>O65</f>
        <v>x</v>
      </c>
      <c r="Y50" s="42"/>
      <c r="Z50" s="110">
        <v>-1.8333333333333366</v>
      </c>
      <c r="AA50" s="110">
        <v>6.2000000000000006E-2</v>
      </c>
      <c r="AB50" s="110">
        <f t="shared" si="1"/>
        <v>6.2000000000000006E-2</v>
      </c>
      <c r="AC50" s="110" t="str">
        <f t="shared" si="2"/>
        <v/>
      </c>
    </row>
    <row r="51" spans="2:29" ht="17" x14ac:dyDescent="0.2">
      <c r="B51" s="68">
        <v>19</v>
      </c>
      <c r="C51" s="45"/>
      <c r="D51" s="113">
        <f t="shared" ref="D51:L52" si="5">D29</f>
        <v>0</v>
      </c>
      <c r="E51" s="113">
        <f t="shared" si="5"/>
        <v>0</v>
      </c>
      <c r="F51" s="113">
        <f t="shared" si="5"/>
        <v>0</v>
      </c>
      <c r="G51" s="113">
        <f t="shared" si="5"/>
        <v>0</v>
      </c>
      <c r="H51" s="118">
        <f t="shared" si="5"/>
        <v>0</v>
      </c>
      <c r="I51" s="119">
        <f t="shared" si="5"/>
        <v>0</v>
      </c>
      <c r="J51" s="118">
        <f t="shared" si="5"/>
        <v>0</v>
      </c>
      <c r="K51" s="120">
        <f t="shared" si="5"/>
        <v>0</v>
      </c>
      <c r="L51" s="121">
        <f t="shared" si="5"/>
        <v>0</v>
      </c>
      <c r="M51" s="5"/>
      <c r="N51" s="116" t="str">
        <f t="shared" si="4"/>
        <v>μBatteries upper</v>
      </c>
      <c r="O51" s="117">
        <f>O30</f>
        <v>0</v>
      </c>
      <c r="P51" s="46"/>
      <c r="Q51" s="5"/>
      <c r="R51" s="42"/>
      <c r="S51" s="42"/>
      <c r="T51" s="114" t="s">
        <v>88</v>
      </c>
      <c r="U51" s="140" t="s">
        <v>89</v>
      </c>
      <c r="V51" s="140" t="str">
        <f>E69&amp;" "&amp;V49</f>
        <v xml:space="preserve"> X1</v>
      </c>
      <c r="W51" s="140" t="str">
        <f>E70&amp;" "&amp;W49</f>
        <v xml:space="preserve"> X2</v>
      </c>
      <c r="X51" s="140" t="str">
        <f>E73&amp;" "&amp;X49</f>
        <v xml:space="preserve"> X3</v>
      </c>
      <c r="Y51" s="42"/>
      <c r="Z51" s="110">
        <v>-1.6666666666666696</v>
      </c>
      <c r="AA51" s="110">
        <v>6.2000000000000006E-2</v>
      </c>
      <c r="AB51" s="110">
        <f t="shared" si="1"/>
        <v>6.2000000000000006E-2</v>
      </c>
      <c r="AC51" s="110" t="str">
        <f t="shared" si="2"/>
        <v/>
      </c>
    </row>
    <row r="52" spans="2:29" ht="16" x14ac:dyDescent="0.2">
      <c r="B52" s="68">
        <v>19</v>
      </c>
      <c r="C52" s="45"/>
      <c r="D52" s="113">
        <f t="shared" si="5"/>
        <v>0</v>
      </c>
      <c r="E52" s="113">
        <f t="shared" si="5"/>
        <v>0</v>
      </c>
      <c r="F52" s="113">
        <f t="shared" si="5"/>
        <v>0</v>
      </c>
      <c r="G52" s="113">
        <f t="shared" si="5"/>
        <v>0</v>
      </c>
      <c r="H52" s="118">
        <f t="shared" si="5"/>
        <v>0</v>
      </c>
      <c r="I52" s="119">
        <f t="shared" si="5"/>
        <v>0</v>
      </c>
      <c r="J52" s="118">
        <f t="shared" si="5"/>
        <v>0</v>
      </c>
      <c r="K52" s="120">
        <f t="shared" si="5"/>
        <v>0</v>
      </c>
      <c r="L52" s="121">
        <f t="shared" si="5"/>
        <v>0</v>
      </c>
      <c r="M52" s="42"/>
      <c r="N52" s="5"/>
      <c r="O52" s="5"/>
      <c r="P52" s="46"/>
      <c r="Q52" s="5"/>
      <c r="R52" s="131" t="s">
        <v>90</v>
      </c>
      <c r="S52" s="131">
        <f>F123-F117</f>
        <v>6</v>
      </c>
      <c r="T52" s="120">
        <f>F117</f>
        <v>-3</v>
      </c>
      <c r="U52" s="136">
        <f>IF(
    LEFT($E$69,1) ="T",
    _xlfn.T.DIST(T52, $D$69-1, FALSE),
    _xlfn.NORM.S.DIST(T52, FALSE)
)</f>
        <v>4.4318484119380075E-3</v>
      </c>
      <c r="V52" s="136" t="e" cm="1">
        <f t="array" ref="V52">_xlfn.IFS(
    FALSE, N("Check if X1 shading is ON"),
    $V$50&lt;&gt;"x", NA(),
    FALSE, N("Check if case is 'LEFT' and x axis value less than z score"),
    AND($G$69 = "LEFT", $T52 &lt; IF($K$69="", 0, $K$69)), $U52,
    FALSE, N("Check if case is 'RIGHT' and x axis value greater than z score"),
    AND($G$69 = "RIGHT", $T52 &gt; IF($K$69="", 0, $K$69)), $U52,
    FALSE, N("Default case: Return NA()"),
    TRUE, NA()
)</f>
        <v>#N/A</v>
      </c>
      <c r="W52" s="136" t="e" cm="1">
        <f t="array" ref="W52">_xlfn.IFS(
    FALSE, N("Check if X1 shading is ON"),
    $V$50&lt;&gt;"x", NA(),
    FALSE, N("Check if case is 'LEFT' and x axis value less than z score"),
    AND($G$70 = "LEFT", $T52 &lt; IF($K$70="", 0, $K$70)), $U52,
    FALSE, N("Check if case is 'RIGHT' and x axis value greater than z score"),
    AND($G$70 = "RIGHT", $T52 &gt; IF($K$70="", 0, $K$70)), $U52,
    FALSE, N("Default case: Return NA()"),
    TRUE, NA()
)</f>
        <v>#N/A</v>
      </c>
      <c r="X52" s="136" t="e" cm="1">
        <f t="array" ref="X52">_xlfn.IFS(
    FALSE, N("Check if X1 shading is ON"),
    $X$50&lt;&gt;"x", NA(),
    FALSE, N("Check if case is 'LEFT' and x axis value less than z score"),
    AND($G$73 = "LEFT", $T52 &lt; IF($K$73="", 0, $K$73)), $U52,
    FALSE, N("Check if case is 'RIGHT' and x axis value greater than z score"),
    AND($G$73 = "RIGHT", $T52 &gt; IF($K$73="", 0, $K$73)), $U52,
    FALSE, N("Check if case is 'TWO' and both directions"),
    AND(
        $G$73 = "TWO",
        OR($T52 &lt; -ABS($K$73), $T52 &gt; ABS($K$73))
    ), $U52,
    FALSE, N("Default case: Return NA()"),
    TRUE, NA()
)</f>
        <v>#VALUE!</v>
      </c>
      <c r="Y52" s="42"/>
      <c r="Z52" s="110">
        <v>-1.5000000000000027</v>
      </c>
      <c r="AA52" s="110">
        <v>6.2000000000000006E-2</v>
      </c>
      <c r="AB52" s="110">
        <f t="shared" si="1"/>
        <v>6.2000000000000006E-2</v>
      </c>
      <c r="AC52" s="110" t="str">
        <f t="shared" si="2"/>
        <v/>
      </c>
    </row>
    <row r="53" spans="2:29" ht="18" customHeight="1" x14ac:dyDescent="0.2">
      <c r="B53" s="68">
        <v>19</v>
      </c>
      <c r="C53" s="45"/>
      <c r="D53" s="44"/>
      <c r="E53" s="44"/>
      <c r="F53" s="44"/>
      <c r="G53" s="44"/>
      <c r="H53" s="49"/>
      <c r="I53" s="5"/>
      <c r="J53" s="5"/>
      <c r="K53" s="5"/>
      <c r="L53" s="5"/>
      <c r="M53" s="42"/>
      <c r="N53" s="5"/>
      <c r="O53" s="5"/>
      <c r="P53" s="46"/>
      <c r="Q53" s="5"/>
      <c r="R53" s="131" t="s">
        <v>91</v>
      </c>
      <c r="S53" s="131">
        <v>144</v>
      </c>
      <c r="T53" s="120">
        <f t="shared" ref="T53:T116" si="6">T52+$S$54</f>
        <v>-2.9583333333333335</v>
      </c>
      <c r="U53" s="136">
        <f t="shared" ref="U53:U116" si="7">IF(
    LEFT($E$69,1) ="T",
    _xlfn.T.DIST(T53, $D$69-1, FALSE),
    _xlfn.NORM.S.DIST(T53, FALSE)
)</f>
        <v>5.0175847389326532E-3</v>
      </c>
      <c r="V53" s="136" t="e" cm="1">
        <f t="array" ref="V53">_xlfn.IFS(
    FALSE, N("Check if X1 shading is ON"),
    $V$50&lt;&gt;"x", NA(),
    FALSE, N("Check if case is 'LEFT' and x axis value less than z score"),
    AND($G$69 = "LEFT", $T53 &lt; IF($K$69="", 0, $K$69)), $U53,
    FALSE, N("Check if case is 'RIGHT' and x axis value greater than z score"),
    AND($G$69 = "RIGHT", $T53 &gt; IF($K$69="", 0, $K$69)), $U53,
    FALSE, N("Check if case is 'TWO' and both directions"),
    AND(
        $G$69 = "TWO",
        OR($T53 &lt; -ABS($K$69), $T53 &gt; ABS($K$70))
    ), $U53,
    FALSE, N("Default case: Return NA()"),
    TRUE, NA()
)</f>
        <v>#VALUE!</v>
      </c>
      <c r="W53" s="136" t="e" cm="1">
        <f t="array" ref="W53">_xlfn.IFS(
    FALSE, N("Check if X1 shading is ON"),
    $V$50&lt;&gt;"x", NA(),
    FALSE, N("Check if case is 'LEFT' and x axis value less than z score"),
    AND($G$70 = "LEFT", $T53 &lt; IF($K$70="", 0, $K$70)), $U53,
    FALSE, N("Check if case is 'RIGHT' and x axis value greater than z score"),
    AND($G$70 = "RIGHT", $T53 &gt; IF($K$70="", 0, $K$70)), $U53,
    FALSE, N("Default case: Return NA()"),
    TRUE, NA()
)</f>
        <v>#N/A</v>
      </c>
      <c r="X53" s="136" t="e" cm="1">
        <f t="array" ref="X53">_xlfn.IFS(
    FALSE, N("Check if X1 shading is ON"),
    $X$50&lt;&gt;"x", NA(),
    FALSE, N("Check if case is 'LEFT' and x axis value less than z score"),
    AND($G$73 = "LEFT", $T53 &lt; IF($K$73="", 0, $K$73)), $U53,
    FALSE, N("Check if case is 'RIGHT' and x axis value greater than z score"),
    AND($G$73 = "RIGHT", $T53 &gt; IF($K$73="", 0, $K$73)), $U53,
    FALSE, N("Check if case is 'TWO' and both directions"),
    AND(
        $G$73 = "TWO",
        OR($T53 &lt; -ABS($K$73), $T53 &gt; ABS($K$73))
    ), $U53,
    FALSE, N("Default case: Return NA()"),
    TRUE, NA()
)</f>
        <v>#VALUE!</v>
      </c>
      <c r="Y53" s="42"/>
      <c r="Z53" s="110">
        <v>-1.3333333333333357</v>
      </c>
      <c r="AA53" s="110">
        <v>6.2000000000000006E-2</v>
      </c>
      <c r="AB53" s="110">
        <f t="shared" si="1"/>
        <v>6.2000000000000006E-2</v>
      </c>
      <c r="AC53" s="110" t="str">
        <f t="shared" si="2"/>
        <v/>
      </c>
    </row>
    <row r="54" spans="2:29" ht="16" x14ac:dyDescent="0.2">
      <c r="B54" s="68">
        <v>19</v>
      </c>
      <c r="C54" s="45"/>
      <c r="D54" s="44"/>
      <c r="E54" s="5"/>
      <c r="F54" s="5"/>
      <c r="G54" s="113" t="str">
        <f t="shared" ref="G54:L55" si="8">G32</f>
        <v>shading</v>
      </c>
      <c r="H54" s="113" t="str">
        <f t="shared" si="8"/>
        <v>hypothesized mean</v>
      </c>
      <c r="I54" s="113" t="str">
        <f t="shared" si="8"/>
        <v>expected variability</v>
      </c>
      <c r="J54" s="113" t="str">
        <f t="shared" si="8"/>
        <v>raw sample mean &gt;&gt;</v>
      </c>
      <c r="K54" s="113" t="str">
        <f t="shared" si="8"/>
        <v>standardized test stat &gt;&gt;</v>
      </c>
      <c r="L54" s="113" t="str">
        <f t="shared" si="8"/>
        <v>&gt;&gt; probability</v>
      </c>
      <c r="M54" s="44"/>
      <c r="N54" s="5"/>
      <c r="O54" s="5"/>
      <c r="P54" s="46"/>
      <c r="Q54" s="5"/>
      <c r="R54" s="131" t="s">
        <v>92</v>
      </c>
      <c r="S54" s="131">
        <f>S52/S53</f>
        <v>4.1666666666666664E-2</v>
      </c>
      <c r="T54" s="120">
        <f t="shared" si="6"/>
        <v>-2.916666666666667</v>
      </c>
      <c r="U54" s="136">
        <f t="shared" si="7"/>
        <v>5.6708812194458807E-3</v>
      </c>
      <c r="V54" s="136" t="e" cm="1">
        <f t="array" ref="V54">_xlfn.IFS(
    FALSE, N("Check if X1 shading is ON"),
    $V$50&lt;&gt;"x", NA(),
    FALSE, N("Check if case is 'LEFT' and x axis value less than z score"),
    AND($G$69 = "LEFT", $T54 &lt; IF($K$69="", 0, $K$69)), $U54,
    FALSE, N("Check if case is 'RIGHT' and x axis value greater than z score"),
    AND($G$69 = "RIGHT", $T54 &gt; IF($K$69="", 0, $K$69)), $U54,
    FALSE, N("Check if case is 'TWO' and both directions"),
    AND(
        $G$69 = "TWO",
        OR($T54 &lt; -ABS($K$69), $T54 &gt; ABS($K$70))
    ), $U54,
    FALSE, N("Default case: Return NA()"),
    TRUE, NA()
)</f>
        <v>#VALUE!</v>
      </c>
      <c r="W54" s="136" t="e" cm="1">
        <f t="array" ref="W54">_xlfn.IFS(
    FALSE, N("Check if X1 shading is ON"),
    $V$50&lt;&gt;"x", NA(),
    FALSE, N("Check if case is 'LEFT' and x axis value less than z score"),
    AND($G$70 = "LEFT", $T54 &lt; IF($K$70="", 0, $K$70)), $U54,
    FALSE, N("Check if case is 'RIGHT' and x axis value greater than z score"),
    AND($G$70 = "RIGHT", $T54 &gt; IF($K$70="", 0, $K$70)), $U54,
    FALSE, N("Default case: Return NA()"),
    TRUE, NA()
)</f>
        <v>#N/A</v>
      </c>
      <c r="X54" s="136" t="e" cm="1">
        <f t="array" ref="X54">_xlfn.IFS(
    FALSE, N("Check if X1 shading is ON"),
    $X$50&lt;&gt;"x", NA(),
    FALSE, N("Check if case is 'LEFT' and x axis value less than z score"),
    AND($G$73 = "LEFT", $T54 &lt; IF($K$73="", 0, $K$73)), $U54,
    FALSE, N("Check if case is 'RIGHT' and x axis value greater than z score"),
    AND($G$73 = "RIGHT", $T54 &gt; IF($K$73="", 0, $K$73)), $U54,
    FALSE, N("Check if case is 'TWO' and both directions"),
    AND(
        $G$73 = "TWO",
        OR($T54 &lt; -ABS($K$73), $T54 &gt; ABS($K$73))
    ), $U54,
    FALSE, N("Default case: Return NA()"),
    TRUE, NA()
)</f>
        <v>#VALUE!</v>
      </c>
      <c r="Y54" s="42"/>
      <c r="Z54" s="110">
        <v>-1.1666666666666687</v>
      </c>
      <c r="AA54" s="110">
        <v>6.2000000000000006E-2</v>
      </c>
      <c r="AB54" s="110">
        <f t="shared" si="1"/>
        <v>6.2000000000000006E-2</v>
      </c>
      <c r="AC54" s="110" t="str">
        <f t="shared" si="2"/>
        <v/>
      </c>
    </row>
    <row r="55" spans="2:29" ht="16" x14ac:dyDescent="0.2">
      <c r="B55" s="68">
        <v>19</v>
      </c>
      <c r="C55" s="45"/>
      <c r="D55" s="113">
        <f>D51</f>
        <v>0</v>
      </c>
      <c r="E55" s="113">
        <f>E33</f>
        <v>0</v>
      </c>
      <c r="F55" s="113" t="str">
        <f>F33</f>
        <v>Batteries x̅</v>
      </c>
      <c r="G55" s="113">
        <f t="shared" si="8"/>
        <v>0</v>
      </c>
      <c r="H55" s="118">
        <f t="shared" si="8"/>
        <v>0</v>
      </c>
      <c r="I55" s="119">
        <f t="shared" si="8"/>
        <v>0</v>
      </c>
      <c r="J55" s="118">
        <f t="shared" si="8"/>
        <v>0</v>
      </c>
      <c r="K55" s="120">
        <f t="shared" si="8"/>
        <v>0</v>
      </c>
      <c r="L55" s="121">
        <f t="shared" si="8"/>
        <v>0</v>
      </c>
      <c r="M55" s="42"/>
      <c r="N55" s="5"/>
      <c r="O55" s="5"/>
      <c r="P55" s="46"/>
      <c r="Q55" s="5"/>
      <c r="R55" s="42"/>
      <c r="S55" s="42"/>
      <c r="T55" s="120">
        <f t="shared" si="6"/>
        <v>-2.8750000000000004</v>
      </c>
      <c r="U55" s="136">
        <f t="shared" si="7"/>
        <v>6.3981203107235513E-3</v>
      </c>
      <c r="V55" s="136" t="e" cm="1">
        <f t="array" ref="V55">_xlfn.IFS(
    FALSE, N("Check if X1 shading is ON"),
    $V$50&lt;&gt;"x", NA(),
    FALSE, N("Check if case is 'LEFT' and x axis value less than z score"),
    AND($G$69 = "LEFT", $T55 &lt; IF($K$69="", 0, $K$69)), $U55,
    FALSE, N("Check if case is 'RIGHT' and x axis value greater than z score"),
    AND($G$69 = "RIGHT", $T55 &gt; IF($K$69="", 0, $K$69)), $U55,
    FALSE, N("Check if case is 'TWO' and both directions"),
    AND(
        $G$69 = "TWO",
        OR($T55 &lt; -ABS($K$69), $T55 &gt; ABS($K$70))
    ), $U55,
    FALSE, N("Default case: Return NA()"),
    TRUE, NA()
)</f>
        <v>#VALUE!</v>
      </c>
      <c r="W55" s="136" t="e" cm="1">
        <f t="array" ref="W55">_xlfn.IFS(
    FALSE, N("Check if X1 shading is ON"),
    $V$50&lt;&gt;"x", NA(),
    FALSE, N("Check if case is 'LEFT' and x axis value less than z score"),
    AND($G$70 = "LEFT", $T55 &lt; IF($K$70="", 0, $K$70)), $U55,
    FALSE, N("Check if case is 'RIGHT' and x axis value greater than z score"),
    AND($G$70 = "RIGHT", $T55 &gt; IF($K$70="", 0, $K$70)), $U55,
    FALSE, N("Default case: Return NA()"),
    TRUE, NA()
)</f>
        <v>#N/A</v>
      </c>
      <c r="X55" s="136" t="e" cm="1">
        <f t="array" ref="X55">_xlfn.IFS(
    FALSE, N("Check if X1 shading is ON"),
    $X$50&lt;&gt;"x", NA(),
    FALSE, N("Check if case is 'LEFT' and x axis value less than z score"),
    AND($G$73 = "LEFT", $T55 &lt; IF($K$73="", 0, $K$73)), $U55,
    FALSE, N("Check if case is 'RIGHT' and x axis value greater than z score"),
    AND($G$73 = "RIGHT", $T55 &gt; IF($K$73="", 0, $K$73)), $U55,
    FALSE, N("Check if case is 'TWO' and both directions"),
    AND(
        $G$73 = "TWO",
        OR($T55 &lt; -ABS($K$73), $T55 &gt; ABS($K$73))
    ), $U55,
    FALSE, N("Default case: Return NA()"),
    TRUE, NA()
)</f>
        <v>#VALUE!</v>
      </c>
      <c r="Y55" s="42"/>
      <c r="Z55" s="110">
        <v>-0.83333333333333526</v>
      </c>
      <c r="AA55" s="110">
        <v>6.2000000000000006E-2</v>
      </c>
      <c r="AB55" s="110">
        <f t="shared" si="1"/>
        <v>6.2000000000000006E-2</v>
      </c>
      <c r="AC55" s="110" t="str">
        <f t="shared" si="2"/>
        <v/>
      </c>
    </row>
    <row r="56" spans="2:29" ht="15" customHeight="1" thickBot="1" x14ac:dyDescent="0.25">
      <c r="B56" s="68">
        <v>19</v>
      </c>
      <c r="C56" s="50"/>
      <c r="D56" s="51"/>
      <c r="E56" s="51"/>
      <c r="F56" s="51"/>
      <c r="G56" s="52"/>
      <c r="H56" s="52"/>
      <c r="I56" s="52"/>
      <c r="J56" s="52"/>
      <c r="K56" s="52"/>
      <c r="L56" s="52"/>
      <c r="M56" s="53"/>
      <c r="N56" s="52"/>
      <c r="O56" s="52"/>
      <c r="P56" s="54"/>
      <c r="Q56" s="5"/>
      <c r="R56" s="42"/>
      <c r="S56" s="42"/>
      <c r="T56" s="120">
        <f t="shared" si="6"/>
        <v>-2.8333333333333339</v>
      </c>
      <c r="U56" s="136">
        <f t="shared" si="7"/>
        <v>7.2060997646092168E-3</v>
      </c>
      <c r="V56" s="136" t="e" cm="1">
        <f t="array" ref="V56">_xlfn.IFS(
    FALSE, N("Check if X1 shading is ON"),
    $V$50&lt;&gt;"x", NA(),
    FALSE, N("Check if case is 'LEFT' and x axis value less than z score"),
    AND($G$69 = "LEFT", $T56 &lt; IF($K$69="", 0, $K$69)), $U56,
    FALSE, N("Check if case is 'RIGHT' and x axis value greater than z score"),
    AND($G$69 = "RIGHT", $T56 &gt; IF($K$69="", 0, $K$69)), $U56,
    FALSE, N("Check if case is 'TWO' and both directions"),
    AND(
        $G$69 = "TWO",
        OR($T56 &lt; -ABS($K$69), $T56 &gt; ABS($K$70))
    ), $U56,
    FALSE, N("Default case: Return NA()"),
    TRUE, NA()
)</f>
        <v>#VALUE!</v>
      </c>
      <c r="W56" s="136" t="e" cm="1">
        <f t="array" ref="W56">_xlfn.IFS(
    FALSE, N("Check if X1 shading is ON"),
    $V$50&lt;&gt;"x", NA(),
    FALSE, N("Check if case is 'LEFT' and x axis value less than z score"),
    AND($G$70 = "LEFT", $T56 &lt; IF($K$70="", 0, $K$70)), $U56,
    FALSE, N("Check if case is 'RIGHT' and x axis value greater than z score"),
    AND($G$70 = "RIGHT", $T56 &gt; IF($K$70="", 0, $K$70)), $U56,
    FALSE, N("Default case: Return NA()"),
    TRUE, NA()
)</f>
        <v>#N/A</v>
      </c>
      <c r="X56" s="136" t="e" cm="1">
        <f t="array" ref="X56">_xlfn.IFS(
    FALSE, N("Check if X1 shading is ON"),
    $X$50&lt;&gt;"x", NA(),
    FALSE, N("Check if case is 'LEFT' and x axis value less than z score"),
    AND($G$73 = "LEFT", $T56 &lt; IF($K$73="", 0, $K$73)), $U56,
    FALSE, N("Check if case is 'RIGHT' and x axis value greater than z score"),
    AND($G$73 = "RIGHT", $T56 &gt; IF($K$73="", 0, $K$73)), $U56,
    FALSE, N("Check if case is 'TWO' and both directions"),
    AND(
        $G$73 = "TWO",
        OR($T56 &lt; -ABS($K$73), $T56 &gt; ABS($K$73))
    ), $U56,
    FALSE, N("Default case: Return NA()"),
    TRUE, NA()
)</f>
        <v>#VALUE!</v>
      </c>
      <c r="Y56" s="42"/>
      <c r="Z56" s="110">
        <v>-0.66666666666666874</v>
      </c>
      <c r="AA56" s="110">
        <v>6.2000000000000006E-2</v>
      </c>
      <c r="AB56" s="110">
        <f t="shared" si="1"/>
        <v>6.2000000000000006E-2</v>
      </c>
      <c r="AC56" s="110" t="str">
        <f t="shared" si="2"/>
        <v/>
      </c>
    </row>
    <row r="57" spans="2:29" ht="16" x14ac:dyDescent="0.2">
      <c r="B57" s="68">
        <v>19</v>
      </c>
      <c r="C57" s="42"/>
      <c r="D57" s="44"/>
      <c r="E57" s="44"/>
      <c r="F57" s="44"/>
      <c r="G57" s="44"/>
      <c r="H57" s="49"/>
      <c r="I57" s="49"/>
      <c r="J57" s="49"/>
      <c r="K57" s="48"/>
      <c r="L57" s="55"/>
      <c r="M57" s="42"/>
      <c r="N57" s="5"/>
      <c r="O57" s="110" t="str">
        <f t="shared" ref="O57:P72" si="9">O8</f>
        <v>x</v>
      </c>
      <c r="P57" s="110" t="str">
        <f t="shared" si="9"/>
        <v>standardized scale</v>
      </c>
      <c r="Q57" s="5"/>
      <c r="R57" s="169" t="s">
        <v>93</v>
      </c>
      <c r="S57" s="5"/>
      <c r="T57" s="120">
        <f t="shared" si="6"/>
        <v>-2.7916666666666674</v>
      </c>
      <c r="U57" s="136">
        <f t="shared" si="7"/>
        <v>8.1020357469784796E-3</v>
      </c>
      <c r="V57" s="136" t="e" cm="1">
        <f t="array" ref="V57">_xlfn.IFS(
    FALSE, N("Check if X1 shading is ON"),
    $V$50&lt;&gt;"x", NA(),
    FALSE, N("Check if case is 'LEFT' and x axis value less than z score"),
    AND($G$69 = "LEFT", $T57 &lt; IF($K$69="", 0, $K$69)), $U57,
    FALSE, N("Check if case is 'RIGHT' and x axis value greater than z score"),
    AND($G$69 = "RIGHT", $T57 &gt; IF($K$69="", 0, $K$69)), $U57,
    FALSE, N("Check if case is 'TWO' and both directions"),
    AND(
        $G$69 = "TWO",
        OR($T57 &lt; -ABS($K$69), $T57 &gt; ABS($K$70))
    ), $U57,
    FALSE, N("Default case: Return NA()"),
    TRUE, NA()
)</f>
        <v>#VALUE!</v>
      </c>
      <c r="W57" s="136" t="e" cm="1">
        <f t="array" ref="W57">_xlfn.IFS(
    FALSE, N("Check if X1 shading is ON"),
    $V$50&lt;&gt;"x", NA(),
    FALSE, N("Check if case is 'LEFT' and x axis value less than z score"),
    AND($G$70 = "LEFT", $T57 &lt; IF($K$70="", 0, $K$70)), $U57,
    FALSE, N("Check if case is 'RIGHT' and x axis value greater than z score"),
    AND($G$70 = "RIGHT", $T57 &gt; IF($K$70="", 0, $K$70)), $U57,
    FALSE, N("Default case: Return NA()"),
    TRUE, NA()
)</f>
        <v>#N/A</v>
      </c>
      <c r="X57" s="136" t="e" cm="1">
        <f t="array" ref="X57">_xlfn.IFS(
    FALSE, N("Check if X1 shading is ON"),
    $X$50&lt;&gt;"x", NA(),
    FALSE, N("Check if case is 'LEFT' and x axis value less than z score"),
    AND($G$73 = "LEFT", $T57 &lt; IF($K$73="", 0, $K$73)), $U57,
    FALSE, N("Check if case is 'RIGHT' and x axis value greater than z score"),
    AND($G$73 = "RIGHT", $T57 &gt; IF($K$73="", 0, $K$73)), $U57,
    FALSE, N("Check if case is 'TWO' and both directions"),
    AND(
        $G$73 = "TWO",
        OR($T57 &lt; -ABS($K$73), $T57 &gt; ABS($K$73))
    ), $U57,
    FALSE, N("Default case: Return NA()"),
    TRUE, NA()
)</f>
        <v>#VALUE!</v>
      </c>
      <c r="Y57" s="42"/>
      <c r="Z57" s="110">
        <v>-0.50000000000000222</v>
      </c>
      <c r="AA57" s="110">
        <v>6.2000000000000006E-2</v>
      </c>
      <c r="AB57" s="110">
        <f t="shared" si="1"/>
        <v>6.2000000000000006E-2</v>
      </c>
      <c r="AC57" s="110" t="str">
        <f t="shared" si="2"/>
        <v/>
      </c>
    </row>
    <row r="58" spans="2:29" ht="16" x14ac:dyDescent="0.2">
      <c r="B58"/>
      <c r="C58" s="42"/>
      <c r="D58" s="167" t="s">
        <v>94</v>
      </c>
      <c r="E58" s="5"/>
      <c r="F58" s="44"/>
      <c r="G58" s="122" t="str">
        <f t="shared" ref="G58:L58" si="10">G49</f>
        <v>shading</v>
      </c>
      <c r="H58" s="122" t="str">
        <f t="shared" si="10"/>
        <v>hypothesized mean</v>
      </c>
      <c r="I58" s="122" t="str">
        <f t="shared" si="10"/>
        <v>expected variability</v>
      </c>
      <c r="J58" s="122" t="str">
        <f t="shared" si="10"/>
        <v>raw CV &lt;&lt;</v>
      </c>
      <c r="K58" s="122" t="str">
        <f t="shared" si="10"/>
        <v>&lt;&lt; standardized CV</v>
      </c>
      <c r="L58" s="122" t="str">
        <f t="shared" si="10"/>
        <v>&lt;&lt; probability</v>
      </c>
      <c r="M58" s="42"/>
      <c r="N58" s="5"/>
      <c r="O58" s="110" t="str">
        <f t="shared" si="9"/>
        <v>x</v>
      </c>
      <c r="P58" s="110" t="str">
        <f t="shared" si="9"/>
        <v xml:space="preserve">curve fill x, x̅ </v>
      </c>
      <c r="Q58" s="5"/>
      <c r="R58" s="113" t="s">
        <v>5</v>
      </c>
      <c r="S58" s="5"/>
      <c r="T58" s="120">
        <f t="shared" si="6"/>
        <v>-2.7500000000000009</v>
      </c>
      <c r="U58" s="136">
        <f t="shared" si="7"/>
        <v>9.0935625015910286E-3</v>
      </c>
      <c r="V58" s="136" t="e" cm="1">
        <f t="array" ref="V58">_xlfn.IFS(
    FALSE, N("Check if X1 shading is ON"),
    $V$50&lt;&gt;"x", NA(),
    FALSE, N("Check if case is 'LEFT' and x axis value less than z score"),
    AND($G$69 = "LEFT", $T58 &lt; IF($K$69="", 0, $K$69)), $U58,
    FALSE, N("Check if case is 'RIGHT' and x axis value greater than z score"),
    AND($G$69 = "RIGHT", $T58 &gt; IF($K$69="", 0, $K$69)), $U58,
    FALSE, N("Check if case is 'TWO' and both directions"),
    AND(
        $G$69 = "TWO",
        OR($T58 &lt; -ABS($K$69), $T58 &gt; ABS($K$70))
    ), $U58,
    FALSE, N("Default case: Return NA()"),
    TRUE, NA()
)</f>
        <v>#VALUE!</v>
      </c>
      <c r="W58" s="136" t="e" cm="1">
        <f t="array" ref="W58">_xlfn.IFS(
    FALSE, N("Check if X1 shading is ON"),
    $V$50&lt;&gt;"x", NA(),
    FALSE, N("Check if case is 'LEFT' and x axis value less than z score"),
    AND($G$70 = "LEFT", $T58 &lt; IF($K$70="", 0, $K$70)), $U58,
    FALSE, N("Check if case is 'RIGHT' and x axis value greater than z score"),
    AND($G$70 = "RIGHT", $T58 &gt; IF($K$70="", 0, $K$70)), $U58,
    FALSE, N("Default case: Return NA()"),
    TRUE, NA()
)</f>
        <v>#N/A</v>
      </c>
      <c r="X58" s="136" t="e" cm="1">
        <f t="array" ref="X58">_xlfn.IFS(
    FALSE, N("Check if X1 shading is ON"),
    $X$50&lt;&gt;"x", NA(),
    FALSE, N("Check if case is 'LEFT' and x axis value less than z score"),
    AND($G$73 = "LEFT", $T58 &lt; IF($K$73="", 0, $K$73)), $U58,
    FALSE, N("Check if case is 'RIGHT' and x axis value greater than z score"),
    AND($G$73 = "RIGHT", $T58 &gt; IF($K$73="", 0, $K$73)), $U58,
    FALSE, N("Check if case is 'TWO' and both directions"),
    AND(
        $G$73 = "TWO",
        OR($T58 &lt; -ABS($K$73), $T58 &gt; ABS($K$73))
    ), $U58,
    FALSE, N("Default case: Return NA()"),
    TRUE, NA()
)</f>
        <v>#VALUE!</v>
      </c>
      <c r="Y58" s="42"/>
      <c r="Z58" s="110">
        <v>-0.33333333333333548</v>
      </c>
      <c r="AA58" s="110">
        <v>6.2000000000000006E-2</v>
      </c>
      <c r="AB58" s="110">
        <f t="shared" si="1"/>
        <v>6.2000000000000006E-2</v>
      </c>
      <c r="AC58" s="110" t="str">
        <f t="shared" si="2"/>
        <v/>
      </c>
    </row>
    <row r="59" spans="2:29" ht="16" x14ac:dyDescent="0.2">
      <c r="B59"/>
      <c r="C59" s="42"/>
      <c r="D59" s="114" t="s">
        <v>24</v>
      </c>
      <c r="E59" s="168" t="s">
        <v>85</v>
      </c>
      <c r="F59" s="168" t="s">
        <v>86</v>
      </c>
      <c r="G59" s="168" t="s">
        <v>32</v>
      </c>
      <c r="H59" s="115" t="s">
        <v>16</v>
      </c>
      <c r="I59" s="114">
        <f>IFERROR(LEFT(I50, FIND(")", I50)),I50)</f>
        <v>0</v>
      </c>
      <c r="J59" s="115">
        <f>J50</f>
        <v>0</v>
      </c>
      <c r="K59" s="115">
        <f>K50</f>
        <v>0</v>
      </c>
      <c r="L59" s="115">
        <f>L50</f>
        <v>0</v>
      </c>
      <c r="M59" s="5"/>
      <c r="N59" s="5"/>
      <c r="O59" s="110" t="str">
        <f t="shared" si="9"/>
        <v>x</v>
      </c>
      <c r="P59" s="110" t="str">
        <f t="shared" si="9"/>
        <v>empirical rule</v>
      </c>
      <c r="Q59" s="5"/>
      <c r="R59" s="113" t="s">
        <v>25</v>
      </c>
      <c r="S59" s="5"/>
      <c r="T59" s="120">
        <f t="shared" si="6"/>
        <v>-2.7083333333333344</v>
      </c>
      <c r="U59" s="136">
        <f t="shared" si="7"/>
        <v>1.0188728126088616E-2</v>
      </c>
      <c r="V59" s="136" t="e" cm="1">
        <f t="array" ref="V59">_xlfn.IFS(
    FALSE, N("Check if X1 shading is ON"),
    $V$50&lt;&gt;"x", NA(),
    FALSE, N("Check if case is 'LEFT' and x axis value less than z score"),
    AND($G$69 = "LEFT", $T59 &lt; IF($K$69="", 0, $K$69)), $U59,
    FALSE, N("Check if case is 'RIGHT' and x axis value greater than z score"),
    AND($G$69 = "RIGHT", $T59 &gt; IF($K$69="", 0, $K$69)), $U59,
    FALSE, N("Check if case is 'TWO' and both directions"),
    AND(
        $G$69 = "TWO",
        OR($T59 &lt; -ABS($K$69), $T59 &gt; ABS($K$70))
    ), $U59,
    FALSE, N("Default case: Return NA()"),
    TRUE, NA()
)</f>
        <v>#VALUE!</v>
      </c>
      <c r="W59" s="136" t="e" cm="1">
        <f t="array" ref="W59">_xlfn.IFS(
    FALSE, N("Check if X1 shading is ON"),
    $V$50&lt;&gt;"x", NA(),
    FALSE, N("Check if case is 'LEFT' and x axis value less than z score"),
    AND($G$70 = "LEFT", $T59 &lt; IF($K$70="", 0, $K$70)), $U59,
    FALSE, N("Check if case is 'RIGHT' and x axis value greater than z score"),
    AND($G$70 = "RIGHT", $T59 &gt; IF($K$70="", 0, $K$70)), $U59,
    FALSE, N("Default case: Return NA()"),
    TRUE, NA()
)</f>
        <v>#N/A</v>
      </c>
      <c r="X59" s="136" t="e" cm="1">
        <f t="array" ref="X59">_xlfn.IFS(
    FALSE, N("Check if X1 shading is ON"),
    $X$50&lt;&gt;"x", NA(),
    FALSE, N("Check if case is 'LEFT' and x axis value less than z score"),
    AND($G$73 = "LEFT", $T59 &lt; IF($K$73="", 0, $K$73)), $U59,
    FALSE, N("Check if case is 'RIGHT' and x axis value greater than z score"),
    AND($G$73 = "RIGHT", $T59 &gt; IF($K$73="", 0, $K$73)), $U59,
    FALSE, N("Check if case is 'TWO' and both directions"),
    AND(
        $G$73 = "TWO",
        OR($T59 &lt; -ABS($K$73), $T59 &gt; ABS($K$73))
    ), $U59,
    FALSE, N("Default case: Return NA()"),
    TRUE, NA()
)</f>
        <v>#VALUE!</v>
      </c>
      <c r="Y59" s="42"/>
      <c r="Z59" s="110">
        <v>-0.16666666666666879</v>
      </c>
      <c r="AA59" s="110">
        <v>6.2000000000000006E-2</v>
      </c>
      <c r="AB59" s="110">
        <f t="shared" si="1"/>
        <v>6.2000000000000006E-2</v>
      </c>
      <c r="AC59" s="110" t="str">
        <f t="shared" si="2"/>
        <v/>
      </c>
    </row>
    <row r="60" spans="2:29" ht="16" x14ac:dyDescent="0.2">
      <c r="B60"/>
      <c r="C60" s="42"/>
      <c r="D60" s="113">
        <f>D51</f>
        <v>0</v>
      </c>
      <c r="E60" s="122">
        <f t="shared" ref="E60:L61" si="11">IF(E51="","",E51)</f>
        <v>0</v>
      </c>
      <c r="F60" s="122">
        <f t="shared" si="11"/>
        <v>0</v>
      </c>
      <c r="G60" s="122">
        <f t="shared" si="11"/>
        <v>0</v>
      </c>
      <c r="H60" s="123">
        <f t="shared" si="11"/>
        <v>0</v>
      </c>
      <c r="I60" s="124">
        <f t="shared" si="11"/>
        <v>0</v>
      </c>
      <c r="J60" s="123">
        <f t="shared" si="11"/>
        <v>0</v>
      </c>
      <c r="K60" s="125">
        <f t="shared" si="11"/>
        <v>0</v>
      </c>
      <c r="L60" s="126">
        <f t="shared" si="11"/>
        <v>0</v>
      </c>
      <c r="M60" s="5"/>
      <c r="N60" s="5"/>
      <c r="O60" s="110" t="str">
        <f t="shared" si="9"/>
        <v>x</v>
      </c>
      <c r="P60" s="110" t="str">
        <f t="shared" si="9"/>
        <v>cumm. %</v>
      </c>
      <c r="Q60" s="5"/>
      <c r="R60" s="113" t="s">
        <v>95</v>
      </c>
      <c r="S60" s="5"/>
      <c r="T60" s="120">
        <f t="shared" si="6"/>
        <v>-2.6666666666666679</v>
      </c>
      <c r="U60" s="136">
        <f t="shared" si="7"/>
        <v>1.1395986023797402E-2</v>
      </c>
      <c r="V60" s="136" t="e" cm="1">
        <f t="array" ref="V60">_xlfn.IFS(
    FALSE, N("Check if X1 shading is ON"),
    $V$50&lt;&gt;"x", NA(),
    FALSE, N("Check if case is 'LEFT' and x axis value less than z score"),
    AND($G$69 = "LEFT", $T60 &lt; IF($K$69="", 0, $K$69)), $U60,
    FALSE, N("Check if case is 'RIGHT' and x axis value greater than z score"),
    AND($G$69 = "RIGHT", $T60 &gt; IF($K$69="", 0, $K$69)), $U60,
    FALSE, N("Check if case is 'TWO' and both directions"),
    AND(
        $G$69 = "TWO",
        OR($T60 &lt; -ABS($K$69), $T60 &gt; ABS($K$70))
    ), $U60,
    FALSE, N("Default case: Return NA()"),
    TRUE, NA()
)</f>
        <v>#VALUE!</v>
      </c>
      <c r="W60" s="136" t="e" cm="1">
        <f t="array" ref="W60">_xlfn.IFS(
    FALSE, N("Check if X1 shading is ON"),
    $V$50&lt;&gt;"x", NA(),
    FALSE, N("Check if case is 'LEFT' and x axis value less than z score"),
    AND($G$70 = "LEFT", $T60 &lt; IF($K$70="", 0, $K$70)), $U60,
    FALSE, N("Check if case is 'RIGHT' and x axis value greater than z score"),
    AND($G$70 = "RIGHT", $T60 &gt; IF($K$70="", 0, $K$70)), $U60,
    FALSE, N("Default case: Return NA()"),
    TRUE, NA()
)</f>
        <v>#N/A</v>
      </c>
      <c r="X60" s="136" t="e" cm="1">
        <f t="array" ref="X60">_xlfn.IFS(
    FALSE, N("Check if X1 shading is ON"),
    $X$50&lt;&gt;"x", NA(),
    FALSE, N("Check if case is 'LEFT' and x axis value less than z score"),
    AND($G$73 = "LEFT", $T60 &lt; IF($K$73="", 0, $K$73)), $U60,
    FALSE, N("Check if case is 'RIGHT' and x axis value greater than z score"),
    AND($G$73 = "RIGHT", $T60 &gt; IF($K$73="", 0, $K$73)), $U60,
    FALSE, N("Check if case is 'TWO' and both directions"),
    AND(
        $G$73 = "TWO",
        OR($T60 &lt; -ABS($K$73), $T60 &gt; ABS($K$73))
    ), $U60,
    FALSE, N("Default case: Return NA()"),
    TRUE, NA()
)</f>
        <v>#VALUE!</v>
      </c>
      <c r="Y60" s="42"/>
      <c r="Z60" s="110">
        <v>0.16666666666666449</v>
      </c>
      <c r="AA60" s="110">
        <v>6.2000000000000006E-2</v>
      </c>
      <c r="AB60" s="110">
        <f t="shared" si="1"/>
        <v>6.2000000000000006E-2</v>
      </c>
      <c r="AC60" s="110" t="str">
        <f t="shared" si="2"/>
        <v/>
      </c>
    </row>
    <row r="61" spans="2:29" ht="55" customHeight="1" x14ac:dyDescent="0.2">
      <c r="B61"/>
      <c r="C61" s="42"/>
      <c r="D61" s="113">
        <f>D52</f>
        <v>0</v>
      </c>
      <c r="E61" s="122">
        <f t="shared" si="11"/>
        <v>0</v>
      </c>
      <c r="F61" s="122">
        <f t="shared" si="11"/>
        <v>0</v>
      </c>
      <c r="G61" s="122">
        <f t="shared" si="11"/>
        <v>0</v>
      </c>
      <c r="H61" s="123">
        <f t="shared" si="11"/>
        <v>0</v>
      </c>
      <c r="I61" s="124">
        <f t="shared" si="11"/>
        <v>0</v>
      </c>
      <c r="J61" s="123">
        <f t="shared" si="11"/>
        <v>0</v>
      </c>
      <c r="K61" s="125">
        <f t="shared" si="11"/>
        <v>0</v>
      </c>
      <c r="L61" s="126">
        <f t="shared" si="11"/>
        <v>0</v>
      </c>
      <c r="M61" s="42"/>
      <c r="N61" s="5"/>
      <c r="O61" s="110" t="str">
        <f t="shared" si="9"/>
        <v>x</v>
      </c>
      <c r="P61" s="110" t="str">
        <f t="shared" si="9"/>
        <v>raw scale1&amp;2</v>
      </c>
      <c r="Q61" s="5"/>
      <c r="R61" s="113" t="s">
        <v>96</v>
      </c>
      <c r="S61" s="5"/>
      <c r="T61" s="120">
        <f t="shared" si="6"/>
        <v>-2.6250000000000013</v>
      </c>
      <c r="U61" s="136">
        <f t="shared" si="7"/>
        <v>1.2724181596831387E-2</v>
      </c>
      <c r="V61" s="136" t="e" cm="1">
        <f t="array" ref="V61">_xlfn.IFS(
    FALSE, N("Check if X1 shading is ON"),
    $V$50&lt;&gt;"x", NA(),
    FALSE, N("Check if case is 'LEFT' and x axis value less than z score"),
    AND($G$69 = "LEFT", $T61 &lt; IF($K$69="", 0, $K$69)), $U61,
    FALSE, N("Check if case is 'RIGHT' and x axis value greater than z score"),
    AND($G$69 = "RIGHT", $T61 &gt; IF($K$69="", 0, $K$69)), $U61,
    FALSE, N("Check if case is 'TWO' and both directions"),
    AND(
        $G$69 = "TWO",
        OR($T61 &lt; -ABS($K$69), $T61 &gt; ABS($K$70))
    ), $U61,
    FALSE, N("Default case: Return NA()"),
    TRUE, NA()
)</f>
        <v>#VALUE!</v>
      </c>
      <c r="W61" s="136" t="e" cm="1">
        <f t="array" ref="W61">_xlfn.IFS(
    FALSE, N("Check if X1 shading is ON"),
    $V$50&lt;&gt;"x", NA(),
    FALSE, N("Check if case is 'LEFT' and x axis value less than z score"),
    AND($G$70 = "LEFT", $T61 &lt; IF($K$70="", 0, $K$70)), $U61,
    FALSE, N("Check if case is 'RIGHT' and x axis value greater than z score"),
    AND($G$70 = "RIGHT", $T61 &gt; IF($K$70="", 0, $K$70)), $U61,
    FALSE, N("Default case: Return NA()"),
    TRUE, NA()
)</f>
        <v>#N/A</v>
      </c>
      <c r="X61" s="136" t="e" cm="1">
        <f t="array" ref="X61">_xlfn.IFS(
    FALSE, N("Check if X1 shading is ON"),
    $X$50&lt;&gt;"x", NA(),
    FALSE, N("Check if case is 'LEFT' and x axis value less than z score"),
    AND($G$73 = "LEFT", $T61 &lt; IF($K$73="", 0, $K$73)), $U61,
    FALSE, N("Check if case is 'RIGHT' and x axis value greater than z score"),
    AND($G$73 = "RIGHT", $T61 &gt; IF($K$73="", 0, $K$73)), $U61,
    FALSE, N("Check if case is 'TWO' and both directions"),
    AND(
        $G$73 = "TWO",
        OR($T61 &lt; -ABS($K$73), $T61 &gt; ABS($K$73))
    ), $U61,
    FALSE, N("Default case: Return NA()"),
    TRUE, NA()
)</f>
        <v>#VALUE!</v>
      </c>
      <c r="Y61" s="42"/>
      <c r="Z61" s="110">
        <v>0.33333333333333115</v>
      </c>
      <c r="AA61" s="110">
        <v>6.2000000000000006E-2</v>
      </c>
      <c r="AB61" s="110">
        <f t="shared" si="1"/>
        <v>6.2000000000000006E-2</v>
      </c>
      <c r="AC61" s="110" t="str">
        <f t="shared" si="2"/>
        <v/>
      </c>
    </row>
    <row r="62" spans="2:29" ht="16" x14ac:dyDescent="0.2">
      <c r="B62"/>
      <c r="C62" s="42"/>
      <c r="D62" s="44"/>
      <c r="E62" s="5"/>
      <c r="F62" s="5"/>
      <c r="G62" s="5"/>
      <c r="H62" s="5"/>
      <c r="I62" s="5"/>
      <c r="J62" s="5"/>
      <c r="K62" s="5"/>
      <c r="L62" s="5"/>
      <c r="M62" s="42"/>
      <c r="N62" s="5"/>
      <c r="O62" s="110" t="str">
        <f t="shared" si="9"/>
        <v>x</v>
      </c>
      <c r="P62" s="110" t="str">
        <f t="shared" si="9"/>
        <v>stdev1&amp;2</v>
      </c>
      <c r="Q62" s="5"/>
      <c r="R62" s="113" t="s">
        <v>16</v>
      </c>
      <c r="S62" s="5"/>
      <c r="T62" s="120">
        <f t="shared" si="6"/>
        <v>-2.5833333333333348</v>
      </c>
      <c r="U62" s="136">
        <f t="shared" si="7"/>
        <v>1.4182533754437251E-2</v>
      </c>
      <c r="V62" s="136" t="e" cm="1">
        <f t="array" ref="V62">_xlfn.IFS(
    FALSE, N("Check if X1 shading is ON"),
    $V$50&lt;&gt;"x", NA(),
    FALSE, N("Check if case is 'LEFT' and x axis value less than z score"),
    AND($G$69 = "LEFT", $T62 &lt; IF($K$69="", 0, $K$69)), $U62,
    FALSE, N("Check if case is 'RIGHT' and x axis value greater than z score"),
    AND($G$69 = "RIGHT", $T62 &gt; IF($K$69="", 0, $K$69)), $U62,
    FALSE, N("Check if case is 'TWO' and both directions"),
    AND(
        $G$69 = "TWO",
        OR($T62 &lt; -ABS($K$69), $T62 &gt; ABS($K$70))
    ), $U62,
    FALSE, N("Default case: Return NA()"),
    TRUE, NA()
)</f>
        <v>#VALUE!</v>
      </c>
      <c r="W62" s="136" t="e" cm="1">
        <f t="array" ref="W62">_xlfn.IFS(
    FALSE, N("Check if X1 shading is ON"),
    $V$50&lt;&gt;"x", NA(),
    FALSE, N("Check if case is 'LEFT' and x axis value less than z score"),
    AND($G$70 = "LEFT", $T62 &lt; IF($K$70="", 0, $K$70)), $U62,
    FALSE, N("Check if case is 'RIGHT' and x axis value greater than z score"),
    AND($G$70 = "RIGHT", $T62 &gt; IF($K$70="", 0, $K$70)), $U62,
    FALSE, N("Default case: Return NA()"),
    TRUE, NA()
)</f>
        <v>#N/A</v>
      </c>
      <c r="X62" s="136" t="e" cm="1">
        <f t="array" ref="X62">_xlfn.IFS(
    FALSE, N("Check if X1 shading is ON"),
    $X$50&lt;&gt;"x", NA(),
    FALSE, N("Check if case is 'LEFT' and x axis value less than z score"),
    AND($G$73 = "LEFT", $T62 &lt; IF($K$73="", 0, $K$73)), $U62,
    FALSE, N("Check if case is 'RIGHT' and x axis value greater than z score"),
    AND($G$73 = "RIGHT", $T62 &gt; IF($K$73="", 0, $K$73)), $U62,
    FALSE, N("Check if case is 'TWO' and both directions"),
    AND(
        $G$73 = "TWO",
        OR($T62 &lt; -ABS($K$73), $T62 &gt; ABS($K$73))
    ), $U62,
    FALSE, N("Default case: Return NA()"),
    TRUE, NA()
)</f>
        <v>#VALUE!</v>
      </c>
      <c r="Y62" s="42"/>
      <c r="Z62" s="110">
        <v>0.49999999999999789</v>
      </c>
      <c r="AA62" s="110">
        <v>6.2000000000000006E-2</v>
      </c>
      <c r="AB62" s="110">
        <f t="shared" si="1"/>
        <v>6.2000000000000006E-2</v>
      </c>
      <c r="AC62" s="110" t="str">
        <f t="shared" si="2"/>
        <v/>
      </c>
    </row>
    <row r="63" spans="2:29" ht="16" x14ac:dyDescent="0.2">
      <c r="B63"/>
      <c r="C63" s="42"/>
      <c r="D63" s="44"/>
      <c r="E63" s="5"/>
      <c r="F63" s="5"/>
      <c r="G63" s="122" t="str">
        <f t="shared" ref="G63:L63" si="12">G54</f>
        <v>shading</v>
      </c>
      <c r="H63" s="122" t="str">
        <f t="shared" si="12"/>
        <v>hypothesized mean</v>
      </c>
      <c r="I63" s="122" t="str">
        <f t="shared" si="12"/>
        <v>expected variability</v>
      </c>
      <c r="J63" s="122" t="str">
        <f t="shared" si="12"/>
        <v>raw sample mean &gt;&gt;</v>
      </c>
      <c r="K63" s="122" t="str">
        <f t="shared" si="12"/>
        <v>standardized test stat &gt;&gt;</v>
      </c>
      <c r="L63" s="122" t="str">
        <f t="shared" si="12"/>
        <v>&gt;&gt; probability</v>
      </c>
      <c r="M63" s="42"/>
      <c r="N63" s="5"/>
      <c r="O63" s="110" t="str">
        <f t="shared" si="9"/>
        <v>x</v>
      </c>
      <c r="P63" s="110" t="str">
        <f t="shared" si="9"/>
        <v>pt labels</v>
      </c>
      <c r="Q63" s="5"/>
      <c r="R63" s="113" t="s">
        <v>97</v>
      </c>
      <c r="S63" s="5"/>
      <c r="T63" s="120">
        <f t="shared" si="6"/>
        <v>-2.5416666666666683</v>
      </c>
      <c r="U63" s="136">
        <f t="shared" si="7"/>
        <v>1.5780610826231802E-2</v>
      </c>
      <c r="V63" s="136" t="e" cm="1">
        <f t="array" ref="V63">_xlfn.IFS(
    FALSE, N("Check if X1 shading is ON"),
    $V$50&lt;&gt;"x", NA(),
    FALSE, N("Check if case is 'LEFT' and x axis value less than z score"),
    AND($G$69 = "LEFT", $T63 &lt; IF($K$69="", 0, $K$69)), $U63,
    FALSE, N("Check if case is 'RIGHT' and x axis value greater than z score"),
    AND($G$69 = "RIGHT", $T63 &gt; IF($K$69="", 0, $K$69)), $U63,
    FALSE, N("Check if case is 'TWO' and both directions"),
    AND(
        $G$69 = "TWO",
        OR($T63 &lt; -ABS($K$69), $T63 &gt; ABS($K$70))
    ), $U63,
    FALSE, N("Default case: Return NA()"),
    TRUE, NA()
)</f>
        <v>#VALUE!</v>
      </c>
      <c r="W63" s="136" t="e" cm="1">
        <f t="array" ref="W63">_xlfn.IFS(
    FALSE, N("Check if X1 shading is ON"),
    $V$50&lt;&gt;"x", NA(),
    FALSE, N("Check if case is 'LEFT' and x axis value less than z score"),
    AND($G$70 = "LEFT", $T63 &lt; IF($K$70="", 0, $K$70)), $U63,
    FALSE, N("Check if case is 'RIGHT' and x axis value greater than z score"),
    AND($G$70 = "RIGHT", $T63 &gt; IF($K$70="", 0, $K$70)), $U63,
    FALSE, N("Default case: Return NA()"),
    TRUE, NA()
)</f>
        <v>#N/A</v>
      </c>
      <c r="X63" s="136" t="e" cm="1">
        <f t="array" ref="X63">_xlfn.IFS(
    FALSE, N("Check if X1 shading is ON"),
    $X$50&lt;&gt;"x", NA(),
    FALSE, N("Check if case is 'LEFT' and x axis value less than z score"),
    AND($G$73 = "LEFT", $T63 &lt; IF($K$73="", 0, $K$73)), $U63,
    FALSE, N("Check if case is 'RIGHT' and x axis value greater than z score"),
    AND($G$73 = "RIGHT", $T63 &gt; IF($K$73="", 0, $K$73)), $U63,
    FALSE, N("Check if case is 'TWO' and both directions"),
    AND(
        $G$73 = "TWO",
        OR($T63 &lt; -ABS($K$73), $T63 &gt; ABS($K$73))
    ), $U63,
    FALSE, N("Default case: Return NA()"),
    TRUE, NA()
)</f>
        <v>#VALUE!</v>
      </c>
      <c r="Y63" s="42"/>
      <c r="Z63" s="110">
        <v>0.66666666666666441</v>
      </c>
      <c r="AA63" s="110">
        <v>6.2000000000000006E-2</v>
      </c>
      <c r="AB63" s="110">
        <f t="shared" si="1"/>
        <v>6.2000000000000006E-2</v>
      </c>
      <c r="AC63" s="110" t="str">
        <f t="shared" si="2"/>
        <v/>
      </c>
    </row>
    <row r="64" spans="2:29" ht="16" x14ac:dyDescent="0.2">
      <c r="B64"/>
      <c r="C64" s="42"/>
      <c r="D64" s="113">
        <f>D55</f>
        <v>0</v>
      </c>
      <c r="E64" s="122">
        <f t="shared" ref="E64:L64" si="13">IF(E55="","",E55)</f>
        <v>0</v>
      </c>
      <c r="F64" s="122" t="str">
        <f t="shared" si="13"/>
        <v>Batteries x̅</v>
      </c>
      <c r="G64" s="122">
        <f t="shared" si="13"/>
        <v>0</v>
      </c>
      <c r="H64" s="123">
        <f t="shared" si="13"/>
        <v>0</v>
      </c>
      <c r="I64" s="124">
        <f t="shared" si="13"/>
        <v>0</v>
      </c>
      <c r="J64" s="123">
        <f t="shared" si="13"/>
        <v>0</v>
      </c>
      <c r="K64" s="125">
        <f t="shared" si="13"/>
        <v>0</v>
      </c>
      <c r="L64" s="126">
        <f t="shared" si="13"/>
        <v>0</v>
      </c>
      <c r="M64" s="42"/>
      <c r="N64" s="5"/>
      <c r="O64" s="110" t="str">
        <f t="shared" si="9"/>
        <v>x</v>
      </c>
      <c r="P64" s="110" t="str">
        <f t="shared" si="9"/>
        <v>-pt probabilities</v>
      </c>
      <c r="Q64" s="5"/>
      <c r="R64" s="113" t="s">
        <v>98</v>
      </c>
      <c r="S64" s="5"/>
      <c r="T64" s="120">
        <f t="shared" si="6"/>
        <v>-2.5000000000000018</v>
      </c>
      <c r="U64" s="136">
        <f t="shared" si="7"/>
        <v>1.7528300493568461E-2</v>
      </c>
      <c r="V64" s="136" t="e" cm="1">
        <f t="array" ref="V64">_xlfn.IFS(
    FALSE, N("Check if X1 shading is ON"),
    $V$50&lt;&gt;"x", NA(),
    FALSE, N("Check if case is 'LEFT' and x axis value less than z score"),
    AND($G$69 = "LEFT", $T64 &lt; IF($K$69="", 0, $K$69)), $U64,
    FALSE, N("Check if case is 'RIGHT' and x axis value greater than z score"),
    AND($G$69 = "RIGHT", $T64 &gt; IF($K$69="", 0, $K$69)), $U64,
    FALSE, N("Check if case is 'TWO' and both directions"),
    AND(
        $G$69 = "TWO",
        OR($T64 &lt; -ABS($K$69), $T64 &gt; ABS($K$70))
    ), $U64,
    FALSE, N("Default case: Return NA()"),
    TRUE, NA()
)</f>
        <v>#VALUE!</v>
      </c>
      <c r="W64" s="136" t="e" cm="1">
        <f t="array" ref="W64">_xlfn.IFS(
    FALSE, N("Check if X1 shading is ON"),
    $V$50&lt;&gt;"x", NA(),
    FALSE, N("Check if case is 'LEFT' and x axis value less than z score"),
    AND($G$70 = "LEFT", $T64 &lt; IF($K$70="", 0, $K$70)), $U64,
    FALSE, N("Check if case is 'RIGHT' and x axis value greater than z score"),
    AND($G$70 = "RIGHT", $T64 &gt; IF($K$70="", 0, $K$70)), $U64,
    FALSE, N("Default case: Return NA()"),
    TRUE, NA()
)</f>
        <v>#N/A</v>
      </c>
      <c r="X64" s="136" t="e" cm="1">
        <f t="array" ref="X64">_xlfn.IFS(
    FALSE, N("Check if X1 shading is ON"),
    $X$50&lt;&gt;"x", NA(),
    FALSE, N("Check if case is 'LEFT' and x axis value less than z score"),
    AND($G$73 = "LEFT", $T64 &lt; IF($K$73="", 0, $K$73)), $U64,
    FALSE, N("Check if case is 'RIGHT' and x axis value greater than z score"),
    AND($G$73 = "RIGHT", $T64 &gt; IF($K$73="", 0, $K$73)), $U64,
    FALSE, N("Check if case is 'TWO' and both directions"),
    AND(
        $G$73 = "TWO",
        OR($T64 &lt; -ABS($K$73), $T64 &gt; ABS($K$73))
    ), $U64,
    FALSE, N("Default case: Return NA()"),
    TRUE, NA()
)</f>
        <v>#VALUE!</v>
      </c>
      <c r="Y64" s="42"/>
      <c r="Z64" s="110">
        <v>0.83333333333333093</v>
      </c>
      <c r="AA64" s="110">
        <v>6.2000000000000006E-2</v>
      </c>
      <c r="AB64" s="110">
        <f t="shared" si="1"/>
        <v>6.2000000000000006E-2</v>
      </c>
      <c r="AC64" s="110" t="str">
        <f t="shared" si="2"/>
        <v/>
      </c>
    </row>
    <row r="65" spans="2:29" ht="16" x14ac:dyDescent="0.2">
      <c r="B65"/>
      <c r="C65" s="42"/>
      <c r="D65" s="44"/>
      <c r="E65" s="56"/>
      <c r="F65" s="56"/>
      <c r="G65" s="5"/>
      <c r="H65" s="5"/>
      <c r="I65" s="5"/>
      <c r="J65" s="5"/>
      <c r="K65" s="5"/>
      <c r="L65" s="5"/>
      <c r="M65" s="42"/>
      <c r="N65" s="5"/>
      <c r="O65" s="110" t="str">
        <f t="shared" si="9"/>
        <v>x</v>
      </c>
      <c r="P65" s="110" t="str">
        <f t="shared" si="9"/>
        <v>shading</v>
      </c>
      <c r="Q65" s="5"/>
      <c r="R65" s="113" t="s">
        <v>99</v>
      </c>
      <c r="S65" s="5"/>
      <c r="T65" s="120">
        <f t="shared" si="6"/>
        <v>-2.4583333333333353</v>
      </c>
      <c r="U65" s="136">
        <f t="shared" si="7"/>
        <v>1.9435773384264884E-2</v>
      </c>
      <c r="V65" s="136" t="e" cm="1">
        <f t="array" ref="V65">_xlfn.IFS(
    FALSE, N("Check if X1 shading is ON"),
    $V$50&lt;&gt;"x", NA(),
    FALSE, N("Check if case is 'LEFT' and x axis value less than z score"),
    AND($G$69 = "LEFT", $T65 &lt; IF($K$69="", 0, $K$69)), $U65,
    FALSE, N("Check if case is 'RIGHT' and x axis value greater than z score"),
    AND($G$69 = "RIGHT", $T65 &gt; IF($K$69="", 0, $K$69)), $U65,
    FALSE, N("Check if case is 'TWO' and both directions"),
    AND(
        $G$69 = "TWO",
        OR($T65 &lt; -ABS($K$69), $T65 &gt; ABS($K$70))
    ), $U65,
    FALSE, N("Default case: Return NA()"),
    TRUE, NA()
)</f>
        <v>#VALUE!</v>
      </c>
      <c r="W65" s="136" t="e" cm="1">
        <f t="array" ref="W65">_xlfn.IFS(
    FALSE, N("Check if X1 shading is ON"),
    $V$50&lt;&gt;"x", NA(),
    FALSE, N("Check if case is 'LEFT' and x axis value less than z score"),
    AND($G$70 = "LEFT", $T65 &lt; IF($K$70="", 0, $K$70)), $U65,
    FALSE, N("Check if case is 'RIGHT' and x axis value greater than z score"),
    AND($G$70 = "RIGHT", $T65 &gt; IF($K$70="", 0, $K$70)), $U65,
    FALSE, N("Default case: Return NA()"),
    TRUE, NA()
)</f>
        <v>#N/A</v>
      </c>
      <c r="X65" s="136" t="e" cm="1">
        <f t="array" ref="X65">_xlfn.IFS(
    FALSE, N("Check if X1 shading is ON"),
    $X$50&lt;&gt;"x", NA(),
    FALSE, N("Check if case is 'LEFT' and x axis value less than z score"),
    AND($G$73 = "LEFT", $T65 &lt; IF($K$73="", 0, $K$73)), $U65,
    FALSE, N("Check if case is 'RIGHT' and x axis value greater than z score"),
    AND($G$73 = "RIGHT", $T65 &gt; IF($K$73="", 0, $K$73)), $U65,
    FALSE, N("Check if case is 'TWO' and both directions"),
    AND(
        $G$73 = "TWO",
        OR($T65 &lt; -ABS($K$73), $T65 &gt; ABS($K$73))
    ), $U65,
    FALSE, N("Default case: Return NA()"),
    TRUE, NA()
)</f>
        <v>#VALUE!</v>
      </c>
      <c r="Y65" s="42"/>
      <c r="Z65" s="110">
        <v>1.1666666666666643</v>
      </c>
      <c r="AA65" s="110">
        <v>6.2000000000000006E-2</v>
      </c>
      <c r="AB65" s="110">
        <f t="shared" si="1"/>
        <v>6.2000000000000006E-2</v>
      </c>
      <c r="AC65" s="110" t="str">
        <f t="shared" si="2"/>
        <v/>
      </c>
    </row>
    <row r="66" spans="2:29" ht="16" x14ac:dyDescent="0.2">
      <c r="B66"/>
      <c r="C66" s="42"/>
      <c r="D66" s="44"/>
      <c r="E66" s="44"/>
      <c r="F66" s="44"/>
      <c r="G66" s="44"/>
      <c r="H66" s="49"/>
      <c r="I66" s="49"/>
      <c r="J66" s="49"/>
      <c r="K66" s="48"/>
      <c r="L66" s="55"/>
      <c r="M66" s="42"/>
      <c r="N66" s="5"/>
      <c r="O66" s="110" t="str">
        <f t="shared" si="9"/>
        <v>x</v>
      </c>
      <c r="P66" s="110" t="str">
        <f t="shared" si="9"/>
        <v>-pt raw values</v>
      </c>
      <c r="Q66" s="5"/>
      <c r="R66" s="170" t="s">
        <v>100</v>
      </c>
      <c r="S66" s="5"/>
      <c r="T66" s="120">
        <f t="shared" si="6"/>
        <v>-2.4166666666666687</v>
      </c>
      <c r="U66" s="136">
        <f t="shared" si="7"/>
        <v>2.1513440016773546E-2</v>
      </c>
      <c r="V66" s="136" t="e" cm="1">
        <f t="array" ref="V66">_xlfn.IFS(
    FALSE, N("Check if X1 shading is ON"),
    $V$50&lt;&gt;"x", NA(),
    FALSE, N("Check if case is 'LEFT' and x axis value less than z score"),
    AND($G$69 = "LEFT", $T66 &lt; IF($K$69="", 0, $K$69)), $U66,
    FALSE, N("Check if case is 'RIGHT' and x axis value greater than z score"),
    AND($G$69 = "RIGHT", $T66 &gt; IF($K$69="", 0, $K$69)), $U66,
    FALSE, N("Check if case is 'TWO' and both directions"),
    AND(
        $G$69 = "TWO",
        OR($T66 &lt; -ABS($K$69), $T66 &gt; ABS($K$70))
    ), $U66,
    FALSE, N("Default case: Return NA()"),
    TRUE, NA()
)</f>
        <v>#VALUE!</v>
      </c>
      <c r="W66" s="136" t="e" cm="1">
        <f t="array" ref="W66">_xlfn.IFS(
    FALSE, N("Check if X1 shading is ON"),
    $V$50&lt;&gt;"x", NA(),
    FALSE, N("Check if case is 'LEFT' and x axis value less than z score"),
    AND($G$70 = "LEFT", $T66 &lt; IF($K$70="", 0, $K$70)), $U66,
    FALSE, N("Check if case is 'RIGHT' and x axis value greater than z score"),
    AND($G$70 = "RIGHT", $T66 &gt; IF($K$70="", 0, $K$70)), $U66,
    FALSE, N("Default case: Return NA()"),
    TRUE, NA()
)</f>
        <v>#N/A</v>
      </c>
      <c r="X66" s="136" t="e" cm="1">
        <f t="array" ref="X66">_xlfn.IFS(
    FALSE, N("Check if X1 shading is ON"),
    $X$50&lt;&gt;"x", NA(),
    FALSE, N("Check if case is 'LEFT' and x axis value less than z score"),
    AND($G$73 = "LEFT", $T66 &lt; IF($K$73="", 0, $K$73)), $U66,
    FALSE, N("Check if case is 'RIGHT' and x axis value greater than z score"),
    AND($G$73 = "RIGHT", $T66 &gt; IF($K$73="", 0, $K$73)), $U66,
    FALSE, N("Check if case is 'TWO' and both directions"),
    AND(
        $G$73 = "TWO",
        OR($T66 &lt; -ABS($K$73), $T66 &gt; ABS($K$73))
    ), $U66,
    FALSE, N("Default case: Return NA()"),
    TRUE, NA()
)</f>
        <v>#VALUE!</v>
      </c>
      <c r="Y66" s="42"/>
      <c r="Z66" s="110">
        <v>1.3333333333333313</v>
      </c>
      <c r="AA66" s="110">
        <v>6.2000000000000006E-2</v>
      </c>
      <c r="AB66" s="110">
        <f t="shared" si="1"/>
        <v>6.2000000000000006E-2</v>
      </c>
      <c r="AC66" s="110" t="str">
        <f t="shared" si="2"/>
        <v/>
      </c>
    </row>
    <row r="67" spans="2:29" ht="16" x14ac:dyDescent="0.2">
      <c r="B67"/>
      <c r="C67" s="42"/>
      <c r="D67" s="167" t="s">
        <v>101</v>
      </c>
      <c r="E67" s="5"/>
      <c r="F67" s="44"/>
      <c r="G67" s="57"/>
      <c r="H67" s="57"/>
      <c r="I67" s="57"/>
      <c r="J67" s="122" t="str" cm="1">
        <f t="array" ref="J67">_xlfn.IFS(
    ISNUMBER(SEARCH("0", J58)), 0,
    J58="", 0,
    ISNUMBER(SEARCH("x", J58)), "x",
    TRUE, "x"
)</f>
        <v>x</v>
      </c>
      <c r="K67" s="122" t="str" cm="1">
        <f t="array" ref="K67">_xlfn.IFS(
    ISNUMBER(SEARCH("0", K58)), 0,
    K58="", 0,
    ISNUMBER(SEARCH("x", K58)), "x",
    TRUE, "x"
)</f>
        <v>x</v>
      </c>
      <c r="L67" s="122" t="str" cm="1">
        <f t="array" ref="L67">_xlfn.IFS(
    ISNUMBER(SEARCH("0", L58)), 0,
    L58="", 0,
    ISNUMBER(SEARCH("x", L58)), "x",
    TRUE, "x"
)</f>
        <v>x</v>
      </c>
      <c r="M67" s="42"/>
      <c r="N67" s="5"/>
      <c r="O67" s="110" t="str">
        <f t="shared" si="9"/>
        <v>x</v>
      </c>
      <c r="P67" s="110" t="str">
        <f t="shared" si="9"/>
        <v>-pt standardized</v>
      </c>
      <c r="Q67" s="5"/>
      <c r="R67" s="170" t="s">
        <v>102</v>
      </c>
      <c r="S67" s="5"/>
      <c r="T67" s="120">
        <f t="shared" si="6"/>
        <v>-2.3750000000000022</v>
      </c>
      <c r="U67" s="136">
        <f t="shared" si="7"/>
        <v>2.3771900829913678E-2</v>
      </c>
      <c r="V67" s="136" t="e" cm="1">
        <f t="array" ref="V67">_xlfn.IFS(
    FALSE, N("Check if X1 shading is ON"),
    $V$50&lt;&gt;"x", NA(),
    FALSE, N("Check if case is 'LEFT' and x axis value less than z score"),
    AND($G$69 = "LEFT", $T67 &lt; IF($K$69="", 0, $K$69)), $U67,
    FALSE, N("Check if case is 'RIGHT' and x axis value greater than z score"),
    AND($G$69 = "RIGHT", $T67 &gt; IF($K$69="", 0, $K$69)), $U67,
    FALSE, N("Check if case is 'TWO' and both directions"),
    AND(
        $G$69 = "TWO",
        OR($T67 &lt; -ABS($K$69), $T67 &gt; ABS($K$70))
    ), $U67,
    FALSE, N("Default case: Return NA()"),
    TRUE, NA()
)</f>
        <v>#VALUE!</v>
      </c>
      <c r="W67" s="136" t="e" cm="1">
        <f t="array" ref="W67">_xlfn.IFS(
    FALSE, N("Check if X1 shading is ON"),
    $V$50&lt;&gt;"x", NA(),
    FALSE, N("Check if case is 'LEFT' and x axis value less than z score"),
    AND($G$70 = "LEFT", $T67 &lt; IF($K$70="", 0, $K$70)), $U67,
    FALSE, N("Check if case is 'RIGHT' and x axis value greater than z score"),
    AND($G$70 = "RIGHT", $T67 &gt; IF($K$70="", 0, $K$70)), $U67,
    FALSE, N("Default case: Return NA()"),
    TRUE, NA()
)</f>
        <v>#N/A</v>
      </c>
      <c r="X67" s="136" t="e" cm="1">
        <f t="array" ref="X67">_xlfn.IFS(
    FALSE, N("Check if X1 shading is ON"),
    $X$50&lt;&gt;"x", NA(),
    FALSE, N("Check if case is 'LEFT' and x axis value less than z score"),
    AND($G$73 = "LEFT", $T67 &lt; IF($K$73="", 0, $K$73)), $U67,
    FALSE, N("Check if case is 'RIGHT' and x axis value greater than z score"),
    AND($G$73 = "RIGHT", $T67 &gt; IF($K$73="", 0, $K$73)), $U67,
    FALSE, N("Check if case is 'TWO' and both directions"),
    AND(
        $G$73 = "TWO",
        OR($T67 &lt; -ABS($K$73), $T67 &gt; ABS($K$73))
    ), $U67,
    FALSE, N("Default case: Return NA()"),
    TRUE, NA()
)</f>
        <v>#VALUE!</v>
      </c>
      <c r="Y67" s="42"/>
      <c r="Z67" s="110">
        <v>1.4999999999999982</v>
      </c>
      <c r="AA67" s="110">
        <v>6.2000000000000006E-2</v>
      </c>
      <c r="AB67" s="110">
        <f t="shared" si="1"/>
        <v>6.2000000000000006E-2</v>
      </c>
      <c r="AC67" s="110" t="str">
        <f t="shared" si="2"/>
        <v/>
      </c>
    </row>
    <row r="68" spans="2:29" ht="16" x14ac:dyDescent="0.2">
      <c r="B68"/>
      <c r="C68" s="42"/>
      <c r="D68" s="114" t="s">
        <v>24</v>
      </c>
      <c r="E68" s="168" t="s">
        <v>85</v>
      </c>
      <c r="F68" s="168" t="s">
        <v>86</v>
      </c>
      <c r="G68" s="168" t="s">
        <v>32</v>
      </c>
      <c r="H68" s="115" t="s">
        <v>16</v>
      </c>
      <c r="I68" s="114" t="str">
        <f>IF(I59=0,"",I59)</f>
        <v/>
      </c>
      <c r="J68" s="114" t="str">
        <f t="shared" ref="J68:L68" si="14">IF(J59=0,"",J59)</f>
        <v/>
      </c>
      <c r="K68" s="114" t="str">
        <f>IF(K59=0,"",LEFT(K59,1))</f>
        <v/>
      </c>
      <c r="L68" s="114" t="str">
        <f t="shared" si="14"/>
        <v/>
      </c>
      <c r="M68" s="5"/>
      <c r="N68" s="5"/>
      <c r="O68" s="110" t="str">
        <f t="shared" si="9"/>
        <v>x</v>
      </c>
      <c r="P68" s="110" t="str">
        <f t="shared" si="9"/>
        <v>equations</v>
      </c>
      <c r="Q68" s="42"/>
      <c r="R68" s="170" t="s">
        <v>103</v>
      </c>
      <c r="S68" s="5"/>
      <c r="T68" s="120">
        <f t="shared" si="6"/>
        <v>-2.3333333333333357</v>
      </c>
      <c r="U68" s="136">
        <f t="shared" si="7"/>
        <v>2.6221889093709354E-2</v>
      </c>
      <c r="V68" s="136" t="e" cm="1">
        <f t="array" ref="V68">_xlfn.IFS(
    FALSE, N("Check if X1 shading is ON"),
    $V$50&lt;&gt;"x", NA(),
    FALSE, N("Check if case is 'LEFT' and x axis value less than z score"),
    AND($G$69 = "LEFT", $T68 &lt; IF($K$69="", 0, $K$69)), $U68,
    FALSE, N("Check if case is 'RIGHT' and x axis value greater than z score"),
    AND($G$69 = "RIGHT", $T68 &gt; IF($K$69="", 0, $K$69)), $U68,
    FALSE, N("Check if case is 'TWO' and both directions"),
    AND(
        $G$69 = "TWO",
        OR($T68 &lt; -ABS($K$69), $T68 &gt; ABS($K$70))
    ), $U68,
    FALSE, N("Default case: Return NA()"),
    TRUE, NA()
)</f>
        <v>#VALUE!</v>
      </c>
      <c r="W68" s="136" t="e" cm="1">
        <f t="array" ref="W68">_xlfn.IFS(
    FALSE, N("Check if X1 shading is ON"),
    $V$50&lt;&gt;"x", NA(),
    FALSE, N("Check if case is 'LEFT' and x axis value less than z score"),
    AND($G$70 = "LEFT", $T68 &lt; IF($K$70="", 0, $K$70)), $U68,
    FALSE, N("Check if case is 'RIGHT' and x axis value greater than z score"),
    AND($G$70 = "RIGHT", $T68 &gt; IF($K$70="", 0, $K$70)), $U68,
    FALSE, N("Default case: Return NA()"),
    TRUE, NA()
)</f>
        <v>#N/A</v>
      </c>
      <c r="X68" s="136" t="e" cm="1">
        <f t="array" ref="X68">_xlfn.IFS(
    FALSE, N("Check if X1 shading is ON"),
    $X$50&lt;&gt;"x", NA(),
    FALSE, N("Check if case is 'LEFT' and x axis value less than z score"),
    AND($G$73 = "LEFT", $T68 &lt; IF($K$73="", 0, $K$73)), $U68,
    FALSE, N("Check if case is 'RIGHT' and x axis value greater than z score"),
    AND($G$73 = "RIGHT", $T68 &gt; IF($K$73="", 0, $K$73)), $U68,
    FALSE, N("Check if case is 'TWO' and both directions"),
    AND(
        $G$73 = "TWO",
        OR($T68 &lt; -ABS($K$73), $T68 &gt; ABS($K$73))
    ), $U68,
    FALSE, N("Default case: Return NA()"),
    TRUE, NA()
)</f>
        <v>#VALUE!</v>
      </c>
      <c r="Y68" s="42"/>
      <c r="Z68" s="110">
        <v>1.6666666666666652</v>
      </c>
      <c r="AA68" s="110">
        <v>6.2000000000000006E-2</v>
      </c>
      <c r="AB68" s="110">
        <f t="shared" si="1"/>
        <v>6.2000000000000006E-2</v>
      </c>
      <c r="AC68" s="110" t="str">
        <f t="shared" si="2"/>
        <v/>
      </c>
    </row>
    <row r="69" spans="2:29" ht="16" x14ac:dyDescent="0.2">
      <c r="B69"/>
      <c r="C69" s="42"/>
      <c r="D69" s="113">
        <f>D60</f>
        <v>0</v>
      </c>
      <c r="E69" s="122" t="str">
        <f t="shared" ref="E69:F70" si="15">IF(E60=0,"",E60)</f>
        <v/>
      </c>
      <c r="F69" s="122" t="str">
        <f t="shared" si="15"/>
        <v/>
      </c>
      <c r="G69" s="122" t="str" cm="1">
        <f t="array" ref="G69">_xlfn.IFS(
    G60=0, "",
    ISNUMBER(SEARCH("LEFT", G60)), "LEFT",
    ISNUMBER(SEARCH("RIGHT", G60)), "RIGHT",
    TRUE, G60
)</f>
        <v/>
      </c>
      <c r="H69" s="127" t="str">
        <f t="shared" ref="H69:K70" si="16">IF(H60=0,"",H60)</f>
        <v/>
      </c>
      <c r="I69" s="128" t="str">
        <f t="shared" si="16"/>
        <v/>
      </c>
      <c r="J69" s="127" t="str">
        <f t="shared" si="16"/>
        <v/>
      </c>
      <c r="K69" s="129" t="str">
        <f t="shared" si="16"/>
        <v/>
      </c>
      <c r="L69" s="130">
        <f>L60</f>
        <v>0</v>
      </c>
      <c r="M69" s="5"/>
      <c r="N69" s="5"/>
      <c r="O69" s="110" t="str">
        <f t="shared" si="9"/>
        <v>x</v>
      </c>
      <c r="P69" s="110" t="str">
        <f t="shared" si="9"/>
        <v>confidence interval</v>
      </c>
      <c r="Q69" s="42"/>
      <c r="R69" s="170" t="s">
        <v>104</v>
      </c>
      <c r="S69" s="42"/>
      <c r="T69" s="120">
        <f t="shared" si="6"/>
        <v>-2.2916666666666692</v>
      </c>
      <c r="U69" s="136">
        <f t="shared" si="7"/>
        <v>2.8874206565747223E-2</v>
      </c>
      <c r="V69" s="136" t="e" cm="1">
        <f t="array" ref="V69">_xlfn.IFS(
    FALSE, N("Check if X1 shading is ON"),
    $V$50&lt;&gt;"x", NA(),
    FALSE, N("Check if case is 'LEFT' and x axis value less than z score"),
    AND($G$69 = "LEFT", $T69 &lt; IF($K$69="", 0, $K$69)), $U69,
    FALSE, N("Check if case is 'RIGHT' and x axis value greater than z score"),
    AND($G$69 = "RIGHT", $T69 &gt; IF($K$69="", 0, $K$69)), $U69,
    FALSE, N("Check if case is 'TWO' and both directions"),
    AND(
        $G$69 = "TWO",
        OR($T69 &lt; -ABS($K$69), $T69 &gt; ABS($K$70))
    ), $U69,
    FALSE, N("Default case: Return NA()"),
    TRUE, NA()
)</f>
        <v>#VALUE!</v>
      </c>
      <c r="W69" s="136" t="e" cm="1">
        <f t="array" ref="W69">_xlfn.IFS(
    FALSE, N("Check if X1 shading is ON"),
    $V$50&lt;&gt;"x", NA(),
    FALSE, N("Check if case is 'LEFT' and x axis value less than z score"),
    AND($G$70 = "LEFT", $T69 &lt; IF($K$70="", 0, $K$70)), $U69,
    FALSE, N("Check if case is 'RIGHT' and x axis value greater than z score"),
    AND($G$70 = "RIGHT", $T69 &gt; IF($K$70="", 0, $K$70)), $U69,
    FALSE, N("Default case: Return NA()"),
    TRUE, NA()
)</f>
        <v>#N/A</v>
      </c>
      <c r="X69" s="136" t="e" cm="1">
        <f t="array" ref="X69">_xlfn.IFS(
    FALSE, N("Check if X1 shading is ON"),
    $X$50&lt;&gt;"x", NA(),
    FALSE, N("Check if case is 'LEFT' and x axis value less than z score"),
    AND($G$73 = "LEFT", $T69 &lt; IF($K$73="", 0, $K$73)), $U69,
    FALSE, N("Check if case is 'RIGHT' and x axis value greater than z score"),
    AND($G$73 = "RIGHT", $T69 &gt; IF($K$73="", 0, $K$73)), $U69,
    FALSE, N("Check if case is 'TWO' and both directions"),
    AND(
        $G$73 = "TWO",
        OR($T69 &lt; -ABS($K$73), $T69 &gt; ABS($K$73))
    ), $U69,
    FALSE, N("Default case: Return NA()"),
    TRUE, NA()
)</f>
        <v>#VALUE!</v>
      </c>
      <c r="Y69" s="42"/>
      <c r="Z69" s="110">
        <v>1.8333333333333321</v>
      </c>
      <c r="AA69" s="110">
        <v>6.2000000000000006E-2</v>
      </c>
      <c r="AB69" s="110">
        <f t="shared" si="1"/>
        <v>6.2000000000000006E-2</v>
      </c>
      <c r="AC69" s="110" t="str">
        <f t="shared" si="2"/>
        <v/>
      </c>
    </row>
    <row r="70" spans="2:29" ht="16" x14ac:dyDescent="0.2">
      <c r="B70"/>
      <c r="C70" s="42"/>
      <c r="D70" s="113">
        <f>D61</f>
        <v>0</v>
      </c>
      <c r="E70" s="122" t="str">
        <f t="shared" si="15"/>
        <v/>
      </c>
      <c r="F70" s="122" t="str">
        <f t="shared" si="15"/>
        <v/>
      </c>
      <c r="G70" s="122" t="str" cm="1">
        <f t="array" ref="G70">_xlfn.IFS(
    G61=0, "",
    ISNUMBER(SEARCH("LEFT", G61)), "LEFT",
    ISNUMBER(SEARCH("RIGHT", G61)), "RIGHT",
    TRUE, G61
)</f>
        <v/>
      </c>
      <c r="H70" s="127" t="str">
        <f t="shared" si="16"/>
        <v/>
      </c>
      <c r="I70" s="128" t="str">
        <f t="shared" si="16"/>
        <v/>
      </c>
      <c r="J70" s="127" t="str">
        <f>IF(J61=0,"",J61)</f>
        <v/>
      </c>
      <c r="K70" s="129" t="str">
        <f>IF(K61=0,"",K61)</f>
        <v/>
      </c>
      <c r="L70" s="130">
        <f>L61</f>
        <v>0</v>
      </c>
      <c r="M70" s="42"/>
      <c r="N70" s="5"/>
      <c r="O70" s="110">
        <f t="shared" si="9"/>
        <v>0</v>
      </c>
      <c r="P70" s="110" t="str">
        <f t="shared" si="9"/>
        <v>raw scale3</v>
      </c>
      <c r="Q70" s="42"/>
      <c r="R70" s="170" t="s">
        <v>105</v>
      </c>
      <c r="S70" s="42"/>
      <c r="T70" s="120">
        <f t="shared" si="6"/>
        <v>-2.2500000000000027</v>
      </c>
      <c r="U70" s="136">
        <f t="shared" si="7"/>
        <v>3.1739651835667224E-2</v>
      </c>
      <c r="V70" s="136" t="e" cm="1">
        <f t="array" ref="V70">_xlfn.IFS(
    FALSE, N("Check if X1 shading is ON"),
    $V$50&lt;&gt;"x", NA(),
    FALSE, N("Check if case is 'LEFT' and x axis value less than z score"),
    AND($G$69 = "LEFT", $T70 &lt; IF($K$69="", 0, $K$69)), $U70,
    FALSE, N("Check if case is 'RIGHT' and x axis value greater than z score"),
    AND($G$69 = "RIGHT", $T70 &gt; IF($K$69="", 0, $K$69)), $U70,
    FALSE, N("Check if case is 'TWO' and both directions"),
    AND(
        $G$69 = "TWO",
        OR($T70 &lt; -ABS($K$69), $T70 &gt; ABS($K$70))
    ), $U70,
    FALSE, N("Default case: Return NA()"),
    TRUE, NA()
)</f>
        <v>#VALUE!</v>
      </c>
      <c r="W70" s="136" t="e" cm="1">
        <f t="array" ref="W70">_xlfn.IFS(
    FALSE, N("Check if X1 shading is ON"),
    $V$50&lt;&gt;"x", NA(),
    FALSE, N("Check if case is 'LEFT' and x axis value less than z score"),
    AND($G$70 = "LEFT", $T70 &lt; IF($K$70="", 0, $K$70)), $U70,
    FALSE, N("Check if case is 'RIGHT' and x axis value greater than z score"),
    AND($G$70 = "RIGHT", $T70 &gt; IF($K$70="", 0, $K$70)), $U70,
    FALSE, N("Default case: Return NA()"),
    TRUE, NA()
)</f>
        <v>#N/A</v>
      </c>
      <c r="X70" s="136" t="e" cm="1">
        <f t="array" ref="X70">_xlfn.IFS(
    FALSE, N("Check if X1 shading is ON"),
    $X$50&lt;&gt;"x", NA(),
    FALSE, N("Check if case is 'LEFT' and x axis value less than z score"),
    AND($G$73 = "LEFT", $T70 &lt; IF($K$73="", 0, $K$73)), $U70,
    FALSE, N("Check if case is 'RIGHT' and x axis value greater than z score"),
    AND($G$73 = "RIGHT", $T70 &gt; IF($K$73="", 0, $K$73)), $U70,
    FALSE, N("Check if case is 'TWO' and both directions"),
    AND(
        $G$73 = "TWO",
        OR($T70 &lt; -ABS($K$73), $T70 &gt; ABS($K$73))
    ), $U70,
    FALSE, N("Default case: Return NA()"),
    TRUE, NA()
)</f>
        <v>#VALUE!</v>
      </c>
      <c r="Y70" s="42"/>
      <c r="Z70" s="110">
        <v>-1.6666666666666696</v>
      </c>
      <c r="AA70" s="110">
        <v>8.6000000000000007E-2</v>
      </c>
      <c r="AB70" s="110">
        <f t="shared" si="1"/>
        <v>8.6000000000000007E-2</v>
      </c>
      <c r="AC70" s="110" t="str">
        <f t="shared" si="2"/>
        <v/>
      </c>
    </row>
    <row r="71" spans="2:29" ht="16" x14ac:dyDescent="0.2">
      <c r="B71"/>
      <c r="C71" s="42"/>
      <c r="D71" s="44"/>
      <c r="E71" s="5"/>
      <c r="F71" s="5"/>
      <c r="G71" s="110" t="str">
        <f>IF(AND(G69="left",G70="right"),"TWO","")</f>
        <v/>
      </c>
      <c r="H71" s="5"/>
      <c r="I71" s="5"/>
      <c r="J71" s="5"/>
      <c r="K71" s="5"/>
      <c r="L71" s="5"/>
      <c r="M71" s="42"/>
      <c r="N71" s="5"/>
      <c r="O71" s="110">
        <f t="shared" si="9"/>
        <v>0</v>
      </c>
      <c r="P71" s="110" t="str">
        <f t="shared" si="9"/>
        <v>stdev3</v>
      </c>
      <c r="Q71" s="42"/>
      <c r="R71" s="170" t="s">
        <v>106</v>
      </c>
      <c r="S71" s="5"/>
      <c r="T71" s="120">
        <f t="shared" si="6"/>
        <v>-2.2083333333333361</v>
      </c>
      <c r="U71" s="136">
        <f t="shared" si="7"/>
        <v>3.482894138763417E-2</v>
      </c>
      <c r="V71" s="136" t="e" cm="1">
        <f t="array" ref="V71">_xlfn.IFS(
    FALSE, N("Check if X1 shading is ON"),
    $V$50&lt;&gt;"x", NA(),
    FALSE, N("Check if case is 'LEFT' and x axis value less than z score"),
    AND($G$69 = "LEFT", $T71 &lt; IF($K$69="", 0, $K$69)), $U71,
    FALSE, N("Check if case is 'RIGHT' and x axis value greater than z score"),
    AND($G$69 = "RIGHT", $T71 &gt; IF($K$69="", 0, $K$69)), $U71,
    FALSE, N("Check if case is 'TWO' and both directions"),
    AND(
        $G$69 = "TWO",
        OR($T71 &lt; -ABS($K$69), $T71 &gt; ABS($K$70))
    ), $U71,
    FALSE, N("Default case: Return NA()"),
    TRUE, NA()
)</f>
        <v>#VALUE!</v>
      </c>
      <c r="W71" s="136" t="e" cm="1">
        <f t="array" ref="W71">_xlfn.IFS(
    FALSE, N("Check if X1 shading is ON"),
    $V$50&lt;&gt;"x", NA(),
    FALSE, N("Check if case is 'LEFT' and x axis value less than z score"),
    AND($G$70 = "LEFT", $T71 &lt; IF($K$70="", 0, $K$70)), $U71,
    FALSE, N("Check if case is 'RIGHT' and x axis value greater than z score"),
    AND($G$70 = "RIGHT", $T71 &gt; IF($K$70="", 0, $K$70)), $U71,
    FALSE, N("Default case: Return NA()"),
    TRUE, NA()
)</f>
        <v>#N/A</v>
      </c>
      <c r="X71" s="136" t="e" cm="1">
        <f t="array" ref="X71">_xlfn.IFS(
    FALSE, N("Check if X1 shading is ON"),
    $X$50&lt;&gt;"x", NA(),
    FALSE, N("Check if case is 'LEFT' and x axis value less than z score"),
    AND($G$73 = "LEFT", $T71 &lt; IF($K$73="", 0, $K$73)), $U71,
    FALSE, N("Check if case is 'RIGHT' and x axis value greater than z score"),
    AND($G$73 = "RIGHT", $T71 &gt; IF($K$73="", 0, $K$73)), $U71,
    FALSE, N("Check if case is 'TWO' and both directions"),
    AND(
        $G$73 = "TWO",
        OR($T71 &lt; -ABS($K$73), $T71 &gt; ABS($K$73))
    ), $U71,
    FALSE, N("Default case: Return NA()"),
    TRUE, NA()
)</f>
        <v>#VALUE!</v>
      </c>
      <c r="Y71" s="42"/>
      <c r="Z71" s="110">
        <v>-1.5000000000000027</v>
      </c>
      <c r="AA71" s="110">
        <v>8.6000000000000007E-2</v>
      </c>
      <c r="AB71" s="110">
        <f t="shared" ref="AB71:AB134" si="17">IF($AB$4="x",AA71,NA())</f>
        <v>8.6000000000000007E-2</v>
      </c>
      <c r="AC71" s="110" t="str">
        <f t="shared" ref="AC71:AC134" si="18">IF($J$68="","",$J$68)</f>
        <v/>
      </c>
    </row>
    <row r="72" spans="2:29" ht="16" x14ac:dyDescent="0.2">
      <c r="B72"/>
      <c r="C72" s="42"/>
      <c r="D72" s="44"/>
      <c r="E72" s="5"/>
      <c r="F72" s="5"/>
      <c r="G72" s="122" t="str" cm="1">
        <f t="array" ref="G72">_xlfn.IFS(
    ISNUMBER(SEARCH("0", G63)), 0,
    G63="", 0,
    ISNUMBER(SEARCH("x", G63)), "x",
    TRUE, "x"
)</f>
        <v>x</v>
      </c>
      <c r="H72" s="122" t="str" cm="1">
        <f t="array" ref="H72">_xlfn.IFS(
    ISNUMBER(SEARCH("0", H63)), 0,
    H63="", 0,
    ISNUMBER(SEARCH("x", H63)), "x",
    TRUE, "x"
)</f>
        <v>x</v>
      </c>
      <c r="I72" s="122" t="str" cm="1">
        <f t="array" ref="I72">_xlfn.IFS(
    ISNUMBER(SEARCH("0", I63)), 0,
    I63="", 0,
    ISNUMBER(SEARCH("x", I63)), "x",
    TRUE, "x"
)</f>
        <v>x</v>
      </c>
      <c r="J72" s="122" t="str" cm="1">
        <f t="array" ref="J72">_xlfn.IFS(
    ISNUMBER(SEARCH("0", J63)), 0,
    J63="", 0,
    ISNUMBER(SEARCH("x", J63)), "x",
    TRUE, "x"
)</f>
        <v>x</v>
      </c>
      <c r="K72" s="122" t="str" cm="1">
        <f t="array" ref="K72">_xlfn.IFS(
    ISNUMBER(SEARCH("0", K63)), 0,
    K63="", 0,
    ISNUMBER(SEARCH("x", K63)), "x",
    TRUE, "x"
)</f>
        <v>x</v>
      </c>
      <c r="L72" s="122" t="str" cm="1">
        <f t="array" ref="L72">_xlfn.IFS(
    ISNUMBER(SEARCH("0", L63)), 0,
    L63="", 0,
    ISNUMBER(SEARCH("x", L63)), "x",
    TRUE, "x"
)</f>
        <v>x</v>
      </c>
      <c r="M72" s="42"/>
      <c r="N72" s="5"/>
      <c r="O72" s="110" t="str">
        <f t="shared" si="9"/>
        <v>x</v>
      </c>
      <c r="P72" s="110" t="str">
        <f t="shared" si="9"/>
        <v>kudos!</v>
      </c>
      <c r="Q72" s="42"/>
      <c r="R72" s="5"/>
      <c r="S72" s="5"/>
      <c r="T72" s="120">
        <f t="shared" si="6"/>
        <v>-2.1666666666666696</v>
      </c>
      <c r="U72" s="136">
        <f t="shared" si="7"/>
        <v>3.8152623506417724E-2</v>
      </c>
      <c r="V72" s="136" t="e" cm="1">
        <f t="array" ref="V72">_xlfn.IFS(
    FALSE, N("Check if X1 shading is ON"),
    $V$50&lt;&gt;"x", NA(),
    FALSE, N("Check if case is 'LEFT' and x axis value less than z score"),
    AND($G$69 = "LEFT", $T72 &lt; IF($K$69="", 0, $K$69)), $U72,
    FALSE, N("Check if case is 'RIGHT' and x axis value greater than z score"),
    AND($G$69 = "RIGHT", $T72 &gt; IF($K$69="", 0, $K$69)), $U72,
    FALSE, N("Check if case is 'TWO' and both directions"),
    AND(
        $G$69 = "TWO",
        OR($T72 &lt; -ABS($K$69), $T72 &gt; ABS($K$70))
    ), $U72,
    FALSE, N("Default case: Return NA()"),
    TRUE, NA()
)</f>
        <v>#VALUE!</v>
      </c>
      <c r="W72" s="136" t="e" cm="1">
        <f t="array" ref="W72">_xlfn.IFS(
    FALSE, N("Check if X1 shading is ON"),
    $V$50&lt;&gt;"x", NA(),
    FALSE, N("Check if case is 'LEFT' and x axis value less than z score"),
    AND($G$70 = "LEFT", $T72 &lt; IF($K$70="", 0, $K$70)), $U72,
    FALSE, N("Check if case is 'RIGHT' and x axis value greater than z score"),
    AND($G$70 = "RIGHT", $T72 &gt; IF($K$70="", 0, $K$70)), $U72,
    FALSE, N("Default case: Return NA()"),
    TRUE, NA()
)</f>
        <v>#N/A</v>
      </c>
      <c r="X72" s="136" t="e" cm="1">
        <f t="array" ref="X72">_xlfn.IFS(
    FALSE, N("Check if X1 shading is ON"),
    $X$50&lt;&gt;"x", NA(),
    FALSE, N("Check if case is 'LEFT' and x axis value less than z score"),
    AND($G$73 = "LEFT", $T72 &lt; IF($K$73="", 0, $K$73)), $U72,
    FALSE, N("Check if case is 'RIGHT' and x axis value greater than z score"),
    AND($G$73 = "RIGHT", $T72 &gt; IF($K$73="", 0, $K$73)), $U72,
    FALSE, N("Check if case is 'TWO' and both directions"),
    AND(
        $G$73 = "TWO",
        OR($T72 &lt; -ABS($K$73), $T72 &gt; ABS($K$73))
    ), $U72,
    FALSE, N("Default case: Return NA()"),
    TRUE, NA()
)</f>
        <v>#VALUE!</v>
      </c>
      <c r="Y72" s="42"/>
      <c r="Z72" s="110">
        <v>-1.3333333333333357</v>
      </c>
      <c r="AA72" s="110">
        <v>8.6000000000000007E-2</v>
      </c>
      <c r="AB72" s="110">
        <f t="shared" si="17"/>
        <v>8.6000000000000007E-2</v>
      </c>
      <c r="AC72" s="110" t="str">
        <f t="shared" si="18"/>
        <v/>
      </c>
    </row>
    <row r="73" spans="2:29" ht="16" x14ac:dyDescent="0.2">
      <c r="B73"/>
      <c r="C73" s="42"/>
      <c r="D73" s="113">
        <f>D64</f>
        <v>0</v>
      </c>
      <c r="E73" s="122" t="str">
        <f t="shared" ref="E73:F73" si="19">IF(E64=0,"",E64)</f>
        <v/>
      </c>
      <c r="F73" s="122" t="str">
        <f t="shared" si="19"/>
        <v>Batteries x̅</v>
      </c>
      <c r="G73" s="122" t="str" cm="1">
        <f t="array" ref="G73">_xlfn.IFS(
    G64=0, "",
    ISNUMBER(SEARCH("LEFT", G64)), "LEFT",
    ISNUMBER(SEARCH("RIGHT", G64)), "RIGHT",
    TRUE, G64
)</f>
        <v/>
      </c>
      <c r="H73" s="127" t="str">
        <f t="shared" ref="H73:L73" si="20">IF(H64=0,"",H64)</f>
        <v/>
      </c>
      <c r="I73" s="128" t="str">
        <f t="shared" si="20"/>
        <v/>
      </c>
      <c r="J73" s="127" t="str">
        <f t="shared" si="20"/>
        <v/>
      </c>
      <c r="K73" s="129" t="str">
        <f t="shared" si="20"/>
        <v/>
      </c>
      <c r="L73" s="130" t="str">
        <f t="shared" si="20"/>
        <v/>
      </c>
      <c r="M73" s="42"/>
      <c r="N73" s="5"/>
      <c r="O73" s="110">
        <f t="shared" ref="O73:P73" si="21">O24</f>
        <v>2</v>
      </c>
      <c r="P73" s="110" t="str">
        <f t="shared" si="21"/>
        <v># decimals raw</v>
      </c>
      <c r="Q73" s="42"/>
      <c r="R73" s="5"/>
      <c r="S73" s="5"/>
      <c r="T73" s="120">
        <f t="shared" si="6"/>
        <v>-2.1250000000000031</v>
      </c>
      <c r="U73" s="136">
        <f t="shared" si="7"/>
        <v>4.1720985256338335E-2</v>
      </c>
      <c r="V73" s="136" t="e" cm="1">
        <f t="array" ref="V73">_xlfn.IFS(
    FALSE, N("Check if X1 shading is ON"),
    $V$50&lt;&gt;"x", NA(),
    FALSE, N("Check if case is 'LEFT' and x axis value less than z score"),
    AND($G$69 = "LEFT", $T73 &lt; IF($K$69="", 0, $K$69)), $U73,
    FALSE, N("Check if case is 'RIGHT' and x axis value greater than z score"),
    AND($G$69 = "RIGHT", $T73 &gt; IF($K$69="", 0, $K$69)), $U73,
    FALSE, N("Check if case is 'TWO' and both directions"),
    AND(
        $G$69 = "TWO",
        OR($T73 &lt; -ABS($K$69), $T73 &gt; ABS($K$70))
    ), $U73,
    FALSE, N("Default case: Return NA()"),
    TRUE, NA()
)</f>
        <v>#VALUE!</v>
      </c>
      <c r="W73" s="136" t="e" cm="1">
        <f t="array" ref="W73">_xlfn.IFS(
    FALSE, N("Check if X1 shading is ON"),
    $V$50&lt;&gt;"x", NA(),
    FALSE, N("Check if case is 'LEFT' and x axis value less than z score"),
    AND($G$70 = "LEFT", $T73 &lt; IF($K$70="", 0, $K$70)), $U73,
    FALSE, N("Check if case is 'RIGHT' and x axis value greater than z score"),
    AND($G$70 = "RIGHT", $T73 &gt; IF($K$70="", 0, $K$70)), $U73,
    FALSE, N("Default case: Return NA()"),
    TRUE, NA()
)</f>
        <v>#N/A</v>
      </c>
      <c r="X73" s="136" t="e" cm="1">
        <f t="array" ref="X73">_xlfn.IFS(
    FALSE, N("Check if X1 shading is ON"),
    $X$50&lt;&gt;"x", NA(),
    FALSE, N("Check if case is 'LEFT' and x axis value less than z score"),
    AND($G$73 = "LEFT", $T73 &lt; IF($K$73="", 0, $K$73)), $U73,
    FALSE, N("Check if case is 'RIGHT' and x axis value greater than z score"),
    AND($G$73 = "RIGHT", $T73 &gt; IF($K$73="", 0, $K$73)), $U73,
    FALSE, N("Check if case is 'TWO' and both directions"),
    AND(
        $G$73 = "TWO",
        OR($T73 &lt; -ABS($K$73), $T73 &gt; ABS($K$73))
    ), $U73,
    FALSE, N("Default case: Return NA()"),
    TRUE, NA()
)</f>
        <v>#VALUE!</v>
      </c>
      <c r="Y73" s="42"/>
      <c r="Z73" s="110">
        <v>-1.1666666666666687</v>
      </c>
      <c r="AA73" s="110">
        <v>8.6000000000000007E-2</v>
      </c>
      <c r="AB73" s="110">
        <f t="shared" si="17"/>
        <v>8.6000000000000007E-2</v>
      </c>
      <c r="AC73" s="110" t="str">
        <f t="shared" si="18"/>
        <v/>
      </c>
    </row>
    <row r="74" spans="2:29" ht="16" x14ac:dyDescent="0.2">
      <c r="B74"/>
      <c r="C74" s="42"/>
      <c r="D74" s="44"/>
      <c r="E74" s="56"/>
      <c r="F74" s="56"/>
      <c r="G74" s="5"/>
      <c r="H74" s="5"/>
      <c r="I74" s="5"/>
      <c r="J74" s="5"/>
      <c r="K74" s="5"/>
      <c r="L74" s="5"/>
      <c r="M74" s="42"/>
      <c r="N74" s="5"/>
      <c r="O74" s="5"/>
      <c r="P74" s="42"/>
      <c r="Q74" s="42"/>
      <c r="R74" s="5"/>
      <c r="S74" s="5"/>
      <c r="T74" s="120">
        <f t="shared" si="6"/>
        <v>-2.0833333333333366</v>
      </c>
      <c r="U74" s="136">
        <f t="shared" si="7"/>
        <v>4.5543952872905295E-2</v>
      </c>
      <c r="V74" s="136" t="e" cm="1">
        <f t="array" ref="V74">_xlfn.IFS(
    FALSE, N("Check if X1 shading is ON"),
    $V$50&lt;&gt;"x", NA(),
    FALSE, N("Check if case is 'LEFT' and x axis value less than z score"),
    AND($G$69 = "LEFT", $T74 &lt; IF($K$69="", 0, $K$69)), $U74,
    FALSE, N("Check if case is 'RIGHT' and x axis value greater than z score"),
    AND($G$69 = "RIGHT", $T74 &gt; IF($K$69="", 0, $K$69)), $U74,
    FALSE, N("Check if case is 'TWO' and both directions"),
    AND(
        $G$69 = "TWO",
        OR($T74 &lt; -ABS($K$69), $T74 &gt; ABS($K$70))
    ), $U74,
    FALSE, N("Default case: Return NA()"),
    TRUE, NA()
)</f>
        <v>#VALUE!</v>
      </c>
      <c r="W74" s="136" t="e" cm="1">
        <f t="array" ref="W74">_xlfn.IFS(
    FALSE, N("Check if X1 shading is ON"),
    $V$50&lt;&gt;"x", NA(),
    FALSE, N("Check if case is 'LEFT' and x axis value less than z score"),
    AND($G$70 = "LEFT", $T74 &lt; IF($K$70="", 0, $K$70)), $U74,
    FALSE, N("Check if case is 'RIGHT' and x axis value greater than z score"),
    AND($G$70 = "RIGHT", $T74 &gt; IF($K$70="", 0, $K$70)), $U74,
    FALSE, N("Default case: Return NA()"),
    TRUE, NA()
)</f>
        <v>#N/A</v>
      </c>
      <c r="X74" s="136" t="e" cm="1">
        <f t="array" ref="X74">_xlfn.IFS(
    FALSE, N("Check if X1 shading is ON"),
    $X$50&lt;&gt;"x", NA(),
    FALSE, N("Check if case is 'LEFT' and x axis value less than z score"),
    AND($G$73 = "LEFT", $T74 &lt; IF($K$73="", 0, $K$73)), $U74,
    FALSE, N("Check if case is 'RIGHT' and x axis value greater than z score"),
    AND($G$73 = "RIGHT", $T74 &gt; IF($K$73="", 0, $K$73)), $U74,
    FALSE, N("Check if case is 'TWO' and both directions"),
    AND(
        $G$73 = "TWO",
        OR($T74 &lt; -ABS($K$73), $T74 &gt; ABS($K$73))
    ), $U74,
    FALSE, N("Default case: Return NA()"),
    TRUE, NA()
)</f>
        <v>#VALUE!</v>
      </c>
      <c r="Y74" s="42"/>
      <c r="Z74" s="110">
        <v>-0.83333333333333526</v>
      </c>
      <c r="AA74" s="110">
        <v>8.6000000000000007E-2</v>
      </c>
      <c r="AB74" s="110">
        <f t="shared" si="17"/>
        <v>8.6000000000000007E-2</v>
      </c>
      <c r="AC74" s="110" t="str">
        <f t="shared" si="18"/>
        <v/>
      </c>
    </row>
    <row r="75" spans="2:29" ht="16" x14ac:dyDescent="0.2">
      <c r="B75"/>
      <c r="C75" s="42"/>
      <c r="D75" s="44"/>
      <c r="E75" s="58"/>
      <c r="F75" s="171" t="s">
        <v>107</v>
      </c>
      <c r="G75" s="172" t="s">
        <v>108</v>
      </c>
      <c r="H75" s="59"/>
      <c r="I75" s="49"/>
      <c r="J75" s="5"/>
      <c r="K75" s="48"/>
      <c r="L75" s="55"/>
      <c r="M75" s="42"/>
      <c r="N75" s="5"/>
      <c r="O75" s="5"/>
      <c r="P75" s="42"/>
      <c r="Q75" s="42"/>
      <c r="R75" s="5"/>
      <c r="S75" s="5"/>
      <c r="T75" s="120">
        <f t="shared" si="6"/>
        <v>-2.0416666666666701</v>
      </c>
      <c r="U75" s="136">
        <f t="shared" si="7"/>
        <v>4.9630986023358713E-2</v>
      </c>
      <c r="V75" s="136" t="e" cm="1">
        <f t="array" ref="V75">_xlfn.IFS(
    FALSE, N("Check if X1 shading is ON"),
    $V$50&lt;&gt;"x", NA(),
    FALSE, N("Check if case is 'LEFT' and x axis value less than z score"),
    AND($G$69 = "LEFT", $T75 &lt; IF($K$69="", 0, $K$69)), $U75,
    FALSE, N("Check if case is 'RIGHT' and x axis value greater than z score"),
    AND($G$69 = "RIGHT", $T75 &gt; IF($K$69="", 0, $K$69)), $U75,
    FALSE, N("Check if case is 'TWO' and both directions"),
    AND(
        $G$69 = "TWO",
        OR($T75 &lt; -ABS($K$69), $T75 &gt; ABS($K$70))
    ), $U75,
    FALSE, N("Default case: Return NA()"),
    TRUE, NA()
)</f>
        <v>#VALUE!</v>
      </c>
      <c r="W75" s="136" t="e" cm="1">
        <f t="array" ref="W75">_xlfn.IFS(
    FALSE, N("Check if X1 shading is ON"),
    $V$50&lt;&gt;"x", NA(),
    FALSE, N("Check if case is 'LEFT' and x axis value less than z score"),
    AND($G$70 = "LEFT", $T75 &lt; IF($K$70="", 0, $K$70)), $U75,
    FALSE, N("Check if case is 'RIGHT' and x axis value greater than z score"),
    AND($G$70 = "RIGHT", $T75 &gt; IF($K$70="", 0, $K$70)), $U75,
    FALSE, N("Default case: Return NA()"),
    TRUE, NA()
)</f>
        <v>#N/A</v>
      </c>
      <c r="X75" s="136" t="e" cm="1">
        <f t="array" ref="X75">_xlfn.IFS(
    FALSE, N("Check if X1 shading is ON"),
    $X$50&lt;&gt;"x", NA(),
    FALSE, N("Check if case is 'LEFT' and x axis value less than z score"),
    AND($G$73 = "LEFT", $T75 &lt; IF($K$73="", 0, $K$73)), $U75,
    FALSE, N("Check if case is 'RIGHT' and x axis value greater than z score"),
    AND($G$73 = "RIGHT", $T75 &gt; IF($K$73="", 0, $K$73)), $U75,
    FALSE, N("Check if case is 'TWO' and both directions"),
    AND(
        $G$73 = "TWO",
        OR($T75 &lt; -ABS($K$73), $T75 &gt; ABS($K$73))
    ), $U75,
    FALSE, N("Default case: Return NA()"),
    TRUE, NA()
)</f>
        <v>#VALUE!</v>
      </c>
      <c r="Y75" s="42"/>
      <c r="Z75" s="110">
        <v>-0.66666666666666874</v>
      </c>
      <c r="AA75" s="110">
        <v>8.6000000000000007E-2</v>
      </c>
      <c r="AB75" s="110">
        <f t="shared" si="17"/>
        <v>8.6000000000000007E-2</v>
      </c>
      <c r="AC75" s="110" t="str">
        <f t="shared" si="18"/>
        <v/>
      </c>
    </row>
    <row r="76" spans="2:29" ht="40" x14ac:dyDescent="0.2">
      <c r="B76"/>
      <c r="C76" s="42"/>
      <c r="D76" s="140" t="s">
        <v>109</v>
      </c>
      <c r="E76" s="113" t="str">
        <f>L68</f>
        <v/>
      </c>
      <c r="F76" s="173" t="s">
        <v>110</v>
      </c>
      <c r="G76" s="174" t="s">
        <v>111</v>
      </c>
      <c r="H76" s="5"/>
      <c r="I76" s="5"/>
      <c r="J76" s="175" t="s">
        <v>112</v>
      </c>
      <c r="K76" s="113" t="s">
        <v>5</v>
      </c>
      <c r="L76" s="113" t="s">
        <v>113</v>
      </c>
      <c r="M76" s="121" t="s">
        <v>114</v>
      </c>
      <c r="N76" s="5"/>
      <c r="O76" s="5"/>
      <c r="P76" s="42"/>
      <c r="Q76" s="42"/>
      <c r="R76" s="5"/>
      <c r="S76" s="5"/>
      <c r="T76" s="120">
        <f t="shared" si="6"/>
        <v>-2.0000000000000036</v>
      </c>
      <c r="U76" s="136">
        <f t="shared" si="7"/>
        <v>5.3990966513187674E-2</v>
      </c>
      <c r="V76" s="136" t="e" cm="1">
        <f t="array" ref="V76">_xlfn.IFS(
    FALSE, N("Check if X1 shading is ON"),
    $V$50&lt;&gt;"x", NA(),
    FALSE, N("Check if case is 'LEFT' and x axis value less than z score"),
    AND($G$69 = "LEFT", $T76 &lt; IF($K$69="", 0, $K$69)), $U76,
    FALSE, N("Check if case is 'RIGHT' and x axis value greater than z score"),
    AND($G$69 = "RIGHT", $T76 &gt; IF($K$69="", 0, $K$69)), $U76,
    FALSE, N("Check if case is 'TWO' and both directions"),
    AND(
        $G$69 = "TWO",
        OR($T76 &lt; -ABS($K$69), $T76 &gt; ABS($K$70))
    ), $U76,
    FALSE, N("Default case: Return NA()"),
    TRUE, NA()
)</f>
        <v>#VALUE!</v>
      </c>
      <c r="W76" s="136" t="e" cm="1">
        <f t="array" ref="W76">_xlfn.IFS(
    FALSE, N("Check if X1 shading is ON"),
    $V$50&lt;&gt;"x", NA(),
    FALSE, N("Check if case is 'LEFT' and x axis value less than z score"),
    AND($G$70 = "LEFT", $T76 &lt; IF($K$70="", 0, $K$70)), $U76,
    FALSE, N("Check if case is 'RIGHT' and x axis value greater than z score"),
    AND($G$70 = "RIGHT", $T76 &gt; IF($K$70="", 0, $K$70)), $U76,
    FALSE, N("Default case: Return NA()"),
    TRUE, NA()
)</f>
        <v>#N/A</v>
      </c>
      <c r="X76" s="136" t="e" cm="1">
        <f t="array" ref="X76">_xlfn.IFS(
    FALSE, N("Check if X1 shading is ON"),
    $X$50&lt;&gt;"x", NA(),
    FALSE, N("Check if case is 'LEFT' and x axis value less than z score"),
    AND($G$73 = "LEFT", $T76 &lt; IF($K$73="", 0, $K$73)), $U76,
    FALSE, N("Check if case is 'RIGHT' and x axis value greater than z score"),
    AND($G$73 = "RIGHT", $T76 &gt; IF($K$73="", 0, $K$73)), $U76,
    FALSE, N("Check if case is 'TWO' and both directions"),
    AND(
        $G$73 = "TWO",
        OR($T76 &lt; -ABS($K$73), $T76 &gt; ABS($K$73))
    ), $U76,
    FALSE, N("Default case: Return NA()"),
    TRUE, NA()
)</f>
        <v>#VALUE!</v>
      </c>
      <c r="Y76" s="42"/>
      <c r="Z76" s="110">
        <v>-0.50000000000000222</v>
      </c>
      <c r="AA76" s="110">
        <v>8.6000000000000007E-2</v>
      </c>
      <c r="AB76" s="110">
        <f t="shared" si="17"/>
        <v>8.6000000000000007E-2</v>
      </c>
      <c r="AC76" s="110" t="str">
        <f t="shared" si="18"/>
        <v/>
      </c>
    </row>
    <row r="77" spans="2:29" ht="16" x14ac:dyDescent="0.2">
      <c r="B77"/>
      <c r="C77" s="42"/>
      <c r="D77" s="44"/>
      <c r="E77" s="113" t="str">
        <f>D68</f>
        <v>n</v>
      </c>
      <c r="F77" s="113">
        <f>D69</f>
        <v>0</v>
      </c>
      <c r="G77" s="131" t="str">
        <f>IF(
    AND(E76 &lt;&gt; "P(x)", F77 &lt;&gt; 0),
    " " &amp; E77 &amp; "=" &amp; F77,
    ""
)</f>
        <v/>
      </c>
      <c r="H77" s="132" t="str">
        <f>IF(L68="","",E76 &amp; G77 &amp;  G78)</f>
        <v/>
      </c>
      <c r="I77" s="5"/>
      <c r="J77" s="7"/>
      <c r="K77" s="110">
        <v>0</v>
      </c>
      <c r="L77" s="110">
        <v>0.09</v>
      </c>
      <c r="M77" s="110" t="str">
        <f>H27</f>
        <v>μAdvertised (μ0)</v>
      </c>
      <c r="N77" s="5"/>
      <c r="O77" s="5"/>
      <c r="P77" s="42"/>
      <c r="Q77" s="42"/>
      <c r="R77" s="5"/>
      <c r="S77" s="5"/>
      <c r="T77" s="120">
        <f t="shared" si="6"/>
        <v>-1.9583333333333368</v>
      </c>
      <c r="U77" s="136">
        <f t="shared" si="7"/>
        <v>5.8632082139484169E-2</v>
      </c>
      <c r="V77" s="136" t="e" cm="1">
        <f t="array" ref="V77">_xlfn.IFS(
    FALSE, N("Check if X1 shading is ON"),
    $V$50&lt;&gt;"x", NA(),
    FALSE, N("Check if case is 'LEFT' and x axis value less than z score"),
    AND($G$69 = "LEFT", $T77 &lt; IF($K$69="", 0, $K$69)), $U77,
    FALSE, N("Check if case is 'RIGHT' and x axis value greater than z score"),
    AND($G$69 = "RIGHT", $T77 &gt; IF($K$69="", 0, $K$69)), $U77,
    FALSE, N("Check if case is 'TWO' and both directions"),
    AND(
        $G$69 = "TWO",
        OR($T77 &lt; -ABS($K$69), $T77 &gt; ABS($K$70))
    ), $U77,
    FALSE, N("Default case: Return NA()"),
    TRUE, NA()
)</f>
        <v>#VALUE!</v>
      </c>
      <c r="W77" s="136" t="e" cm="1">
        <f t="array" ref="W77">_xlfn.IFS(
    FALSE, N("Check if X1 shading is ON"),
    $V$50&lt;&gt;"x", NA(),
    FALSE, N("Check if case is 'LEFT' and x axis value less than z score"),
    AND($G$70 = "LEFT", $T77 &lt; IF($K$70="", 0, $K$70)), $U77,
    FALSE, N("Check if case is 'RIGHT' and x axis value greater than z score"),
    AND($G$70 = "RIGHT", $T77 &gt; IF($K$70="", 0, $K$70)), $U77,
    FALSE, N("Default case: Return NA()"),
    TRUE, NA()
)</f>
        <v>#N/A</v>
      </c>
      <c r="X77" s="136" t="e" cm="1">
        <f t="array" ref="X77">_xlfn.IFS(
    FALSE, N("Check if X1 shading is ON"),
    $X$50&lt;&gt;"x", NA(),
    FALSE, N("Check if case is 'LEFT' and x axis value less than z score"),
    AND($G$73 = "LEFT", $T77 &lt; IF($K$73="", 0, $K$73)), $U77,
    FALSE, N("Check if case is 'RIGHT' and x axis value greater than z score"),
    AND($G$73 = "RIGHT", $T77 &gt; IF($K$73="", 0, $K$73)), $U77,
    FALSE, N("Check if case is 'TWO' and both directions"),
    AND(
        $G$73 = "TWO",
        OR($T77 &lt; -ABS($K$73), $T77 &gt; ABS($K$73))
    ), $U77,
    FALSE, N("Default case: Return NA()"),
    TRUE, NA()
)</f>
        <v>#VALUE!</v>
      </c>
      <c r="Y77" s="42"/>
      <c r="Z77" s="110">
        <v>-0.33333333333333548</v>
      </c>
      <c r="AA77" s="110">
        <v>8.6000000000000007E-2</v>
      </c>
      <c r="AB77" s="110">
        <f t="shared" si="17"/>
        <v>8.6000000000000007E-2</v>
      </c>
      <c r="AC77" s="110" t="str">
        <f t="shared" si="18"/>
        <v/>
      </c>
    </row>
    <row r="78" spans="2:29" ht="16" x14ac:dyDescent="0.2">
      <c r="B78"/>
      <c r="C78" s="42"/>
      <c r="D78" s="42"/>
      <c r="E78" s="113" t="s">
        <v>97</v>
      </c>
      <c r="F78" s="176">
        <f>IFERROR(L69+L70,0)</f>
        <v>0</v>
      </c>
      <c r="G78" s="131" t="str">
        <f>IF(
    AND(E76 &lt;&gt; "P(x)", F78 &lt;&gt; 0),
    " " &amp; E78 &amp; "=" &amp; TEXT(F78, "#,##0.0%"),
    ""
)</f>
        <v/>
      </c>
      <c r="H78" s="42"/>
      <c r="I78" s="5"/>
      <c r="J78" s="5"/>
      <c r="K78" s="5"/>
      <c r="L78" s="7"/>
      <c r="M78" s="5"/>
      <c r="N78" s="5"/>
      <c r="O78" s="5"/>
      <c r="P78" s="5"/>
      <c r="Q78" s="42"/>
      <c r="R78" s="5"/>
      <c r="S78" s="5"/>
      <c r="T78" s="120">
        <f t="shared" si="6"/>
        <v>-1.9166666666666701</v>
      </c>
      <c r="U78" s="136">
        <f t="shared" si="7"/>
        <v>6.3561706516961941E-2</v>
      </c>
      <c r="V78" s="136" t="e" cm="1">
        <f t="array" ref="V78">_xlfn.IFS(
    FALSE, N("Check if X1 shading is ON"),
    $V$50&lt;&gt;"x", NA(),
    FALSE, N("Check if case is 'LEFT' and x axis value less than z score"),
    AND($G$69 = "LEFT", $T78 &lt; IF($K$69="", 0, $K$69)), $U78,
    FALSE, N("Check if case is 'RIGHT' and x axis value greater than z score"),
    AND($G$69 = "RIGHT", $T78 &gt; IF($K$69="", 0, $K$69)), $U78,
    FALSE, N("Check if case is 'TWO' and both directions"),
    AND(
        $G$69 = "TWO",
        OR($T78 &lt; -ABS($K$69), $T78 &gt; ABS($K$70))
    ), $U78,
    FALSE, N("Default case: Return NA()"),
    TRUE, NA()
)</f>
        <v>#VALUE!</v>
      </c>
      <c r="W78" s="136" t="e" cm="1">
        <f t="array" ref="W78">_xlfn.IFS(
    FALSE, N("Check if X1 shading is ON"),
    $V$50&lt;&gt;"x", NA(),
    FALSE, N("Check if case is 'LEFT' and x axis value less than z score"),
    AND($G$70 = "LEFT", $T78 &lt; IF($K$70="", 0, $K$70)), $U78,
    FALSE, N("Check if case is 'RIGHT' and x axis value greater than z score"),
    AND($G$70 = "RIGHT", $T78 &gt; IF($K$70="", 0, $K$70)), $U78,
    FALSE, N("Default case: Return NA()"),
    TRUE, NA()
)</f>
        <v>#N/A</v>
      </c>
      <c r="X78" s="136" t="e" cm="1">
        <f t="array" ref="X78">_xlfn.IFS(
    FALSE, N("Check if X1 shading is ON"),
    $X$50&lt;&gt;"x", NA(),
    FALSE, N("Check if case is 'LEFT' and x axis value less than z score"),
    AND($G$73 = "LEFT", $T78 &lt; IF($K$73="", 0, $K$73)), $U78,
    FALSE, N("Check if case is 'RIGHT' and x axis value greater than z score"),
    AND($G$73 = "RIGHT", $T78 &gt; IF($K$73="", 0, $K$73)), $U78,
    FALSE, N("Check if case is 'TWO' and both directions"),
    AND(
        $G$73 = "TWO",
        OR($T78 &lt; -ABS($K$73), $T78 &gt; ABS($K$73))
    ), $U78,
    FALSE, N("Default case: Return NA()"),
    TRUE, NA()
)</f>
        <v>#VALUE!</v>
      </c>
      <c r="Y78" s="42"/>
      <c r="Z78" s="110">
        <v>-0.16666666666666879</v>
      </c>
      <c r="AA78" s="110">
        <v>8.6000000000000007E-2</v>
      </c>
      <c r="AB78" s="110">
        <f t="shared" si="17"/>
        <v>8.6000000000000007E-2</v>
      </c>
      <c r="AC78" s="110" t="str">
        <f t="shared" si="18"/>
        <v/>
      </c>
    </row>
    <row r="79" spans="2:29" ht="16" x14ac:dyDescent="0.2">
      <c r="B79"/>
      <c r="C79" s="42"/>
      <c r="D79" s="5"/>
      <c r="E79" s="5"/>
      <c r="F79" s="5"/>
      <c r="G79" s="5"/>
      <c r="H79" s="5"/>
      <c r="I79" s="5"/>
      <c r="J79" s="5"/>
      <c r="K79" s="5"/>
      <c r="L79" s="5"/>
      <c r="M79" s="5"/>
      <c r="N79" s="5"/>
      <c r="O79" s="5"/>
      <c r="P79" s="5"/>
      <c r="Q79" s="42"/>
      <c r="R79" s="5"/>
      <c r="S79" s="5"/>
      <c r="T79" s="120">
        <f t="shared" si="6"/>
        <v>-1.8750000000000033</v>
      </c>
      <c r="U79" s="136">
        <f t="shared" si="7"/>
        <v>6.8786275826691473E-2</v>
      </c>
      <c r="V79" s="136" t="e" cm="1">
        <f t="array" ref="V79">_xlfn.IFS(
    FALSE, N("Check if X1 shading is ON"),
    $V$50&lt;&gt;"x", NA(),
    FALSE, N("Check if case is 'LEFT' and x axis value less than z score"),
    AND($G$69 = "LEFT", $T79 &lt; IF($K$69="", 0, $K$69)), $U79,
    FALSE, N("Check if case is 'RIGHT' and x axis value greater than z score"),
    AND($G$69 = "RIGHT", $T79 &gt; IF($K$69="", 0, $K$69)), $U79,
    FALSE, N("Check if case is 'TWO' and both directions"),
    AND(
        $G$69 = "TWO",
        OR($T79 &lt; -ABS($K$69), $T79 &gt; ABS($K$70))
    ), $U79,
    FALSE, N("Default case: Return NA()"),
    TRUE, NA()
)</f>
        <v>#VALUE!</v>
      </c>
      <c r="W79" s="136" t="e" cm="1">
        <f t="array" ref="W79">_xlfn.IFS(
    FALSE, N("Check if X1 shading is ON"),
    $V$50&lt;&gt;"x", NA(),
    FALSE, N("Check if case is 'LEFT' and x axis value less than z score"),
    AND($G$70 = "LEFT", $T79 &lt; IF($K$70="", 0, $K$70)), $U79,
    FALSE, N("Check if case is 'RIGHT' and x axis value greater than z score"),
    AND($G$70 = "RIGHT", $T79 &gt; IF($K$70="", 0, $K$70)), $U79,
    FALSE, N("Default case: Return NA()"),
    TRUE, NA()
)</f>
        <v>#N/A</v>
      </c>
      <c r="X79" s="136" t="e" cm="1">
        <f t="array" ref="X79">_xlfn.IFS(
    FALSE, N("Check if X1 shading is ON"),
    $X$50&lt;&gt;"x", NA(),
    FALSE, N("Check if case is 'LEFT' and x axis value less than z score"),
    AND($G$73 = "LEFT", $T79 &lt; IF($K$73="", 0, $K$73)), $U79,
    FALSE, N("Check if case is 'RIGHT' and x axis value greater than z score"),
    AND($G$73 = "RIGHT", $T79 &gt; IF($K$73="", 0, $K$73)), $U79,
    FALSE, N("Check if case is 'TWO' and both directions"),
    AND(
        $G$73 = "TWO",
        OR($T79 &lt; -ABS($K$73), $T79 &gt; ABS($K$73))
    ), $U79,
    FALSE, N("Default case: Return NA()"),
    TRUE, NA()
)</f>
        <v>#VALUE!</v>
      </c>
      <c r="Y79" s="42"/>
      <c r="Z79" s="110">
        <v>0.16666666666666449</v>
      </c>
      <c r="AA79" s="110">
        <v>8.6000000000000007E-2</v>
      </c>
      <c r="AB79" s="110">
        <f t="shared" si="17"/>
        <v>8.6000000000000007E-2</v>
      </c>
      <c r="AC79" s="110" t="str">
        <f t="shared" si="18"/>
        <v/>
      </c>
    </row>
    <row r="80" spans="2:29" ht="16" x14ac:dyDescent="0.2">
      <c r="B80"/>
      <c r="C80" s="42"/>
      <c r="D80" s="5"/>
      <c r="E80" s="5"/>
      <c r="F80" s="5"/>
      <c r="G80" s="5"/>
      <c r="H80" s="5"/>
      <c r="I80" s="5"/>
      <c r="J80" s="5"/>
      <c r="K80" s="5"/>
      <c r="L80" s="5"/>
      <c r="M80" s="5"/>
      <c r="N80" s="5"/>
      <c r="O80" s="5"/>
      <c r="P80" s="5"/>
      <c r="Q80" s="42"/>
      <c r="R80" s="5"/>
      <c r="S80" s="5"/>
      <c r="T80" s="120">
        <f t="shared" si="6"/>
        <v>-1.8333333333333366</v>
      </c>
      <c r="U80" s="136">
        <f t="shared" si="7"/>
        <v>7.4311163558992643E-2</v>
      </c>
      <c r="V80" s="136" t="e" cm="1">
        <f t="array" ref="V80">_xlfn.IFS(
    FALSE, N("Check if X1 shading is ON"),
    $V$50&lt;&gt;"x", NA(),
    FALSE, N("Check if case is 'LEFT' and x axis value less than z score"),
    AND($G$69 = "LEFT", $T80 &lt; IF($K$69="", 0, $K$69)), $U80,
    FALSE, N("Check if case is 'RIGHT' and x axis value greater than z score"),
    AND($G$69 = "RIGHT", $T80 &gt; IF($K$69="", 0, $K$69)), $U80,
    FALSE, N("Check if case is 'TWO' and both directions"),
    AND(
        $G$69 = "TWO",
        OR($T80 &lt; -ABS($K$69), $T80 &gt; ABS($K$70))
    ), $U80,
    FALSE, N("Default case: Return NA()"),
    TRUE, NA()
)</f>
        <v>#VALUE!</v>
      </c>
      <c r="W80" s="136" t="e" cm="1">
        <f t="array" ref="W80">_xlfn.IFS(
    FALSE, N("Check if X1 shading is ON"),
    $V$50&lt;&gt;"x", NA(),
    FALSE, N("Check if case is 'LEFT' and x axis value less than z score"),
    AND($G$70 = "LEFT", $T80 &lt; IF($K$70="", 0, $K$70)), $U80,
    FALSE, N("Check if case is 'RIGHT' and x axis value greater than z score"),
    AND($G$70 = "RIGHT", $T80 &gt; IF($K$70="", 0, $K$70)), $U80,
    FALSE, N("Default case: Return NA()"),
    TRUE, NA()
)</f>
        <v>#N/A</v>
      </c>
      <c r="X80" s="136" t="e" cm="1">
        <f t="array" ref="X80">_xlfn.IFS(
    FALSE, N("Check if X1 shading is ON"),
    $X$50&lt;&gt;"x", NA(),
    FALSE, N("Check if case is 'LEFT' and x axis value less than z score"),
    AND($G$73 = "LEFT", $T80 &lt; IF($K$73="", 0, $K$73)), $U80,
    FALSE, N("Check if case is 'RIGHT' and x axis value greater than z score"),
    AND($G$73 = "RIGHT", $T80 &gt; IF($K$73="", 0, $K$73)), $U80,
    FALSE, N("Check if case is 'TWO' and both directions"),
    AND(
        $G$73 = "TWO",
        OR($T80 &lt; -ABS($K$73), $T80 &gt; ABS($K$73))
    ), $U80,
    FALSE, N("Default case: Return NA()"),
    TRUE, NA()
)</f>
        <v>#VALUE!</v>
      </c>
      <c r="Y80" s="42"/>
      <c r="Z80" s="110">
        <v>0.33333333333333115</v>
      </c>
      <c r="AA80" s="110">
        <v>8.6000000000000007E-2</v>
      </c>
      <c r="AB80" s="110">
        <f t="shared" si="17"/>
        <v>8.6000000000000007E-2</v>
      </c>
      <c r="AC80" s="110" t="str">
        <f t="shared" si="18"/>
        <v/>
      </c>
    </row>
    <row r="81" spans="2:29" ht="16" x14ac:dyDescent="0.2">
      <c r="B81"/>
      <c r="C81" s="42"/>
      <c r="D81" s="177" t="s">
        <v>115</v>
      </c>
      <c r="E81" s="7"/>
      <c r="F81" s="5"/>
      <c r="G81" s="5"/>
      <c r="H81" s="5"/>
      <c r="I81" s="44"/>
      <c r="J81" s="42"/>
      <c r="K81" s="42"/>
      <c r="L81" s="60"/>
      <c r="M81" s="5"/>
      <c r="N81" s="5"/>
      <c r="O81" s="5"/>
      <c r="P81" s="5"/>
      <c r="Q81" s="42"/>
      <c r="R81" s="5"/>
      <c r="S81" s="5"/>
      <c r="T81" s="120">
        <f t="shared" si="6"/>
        <v>-1.7916666666666698</v>
      </c>
      <c r="U81" s="136">
        <f t="shared" si="7"/>
        <v>8.0140554438265552E-2</v>
      </c>
      <c r="V81" s="136" t="e" cm="1">
        <f t="array" ref="V81">_xlfn.IFS(
    FALSE, N("Check if X1 shading is ON"),
    $V$50&lt;&gt;"x", NA(),
    FALSE, N("Check if case is 'LEFT' and x axis value less than z score"),
    AND($G$69 = "LEFT", $T81 &lt; IF($K$69="", 0, $K$69)), $U81,
    FALSE, N("Check if case is 'RIGHT' and x axis value greater than z score"),
    AND($G$69 = "RIGHT", $T81 &gt; IF($K$69="", 0, $K$69)), $U81,
    FALSE, N("Check if case is 'TWO' and both directions"),
    AND(
        $G$69 = "TWO",
        OR($T81 &lt; -ABS($K$69), $T81 &gt; ABS($K$70))
    ), $U81,
    FALSE, N("Default case: Return NA()"),
    TRUE, NA()
)</f>
        <v>#VALUE!</v>
      </c>
      <c r="W81" s="136" t="e" cm="1">
        <f t="array" ref="W81">_xlfn.IFS(
    FALSE, N("Check if X1 shading is ON"),
    $V$50&lt;&gt;"x", NA(),
    FALSE, N("Check if case is 'LEFT' and x axis value less than z score"),
    AND($G$70 = "LEFT", $T81 &lt; IF($K$70="", 0, $K$70)), $U81,
    FALSE, N("Check if case is 'RIGHT' and x axis value greater than z score"),
    AND($G$70 = "RIGHT", $T81 &gt; IF($K$70="", 0, $K$70)), $U81,
    FALSE, N("Default case: Return NA()"),
    TRUE, NA()
)</f>
        <v>#N/A</v>
      </c>
      <c r="X81" s="136" t="e" cm="1">
        <f t="array" ref="X81">_xlfn.IFS(
    FALSE, N("Check if X1 shading is ON"),
    $X$50&lt;&gt;"x", NA(),
    FALSE, N("Check if case is 'LEFT' and x axis value less than z score"),
    AND($G$73 = "LEFT", $T81 &lt; IF($K$73="", 0, $K$73)), $U81,
    FALSE, N("Check if case is 'RIGHT' and x axis value greater than z score"),
    AND($G$73 = "RIGHT", $T81 &gt; IF($K$73="", 0, $K$73)), $U81,
    FALSE, N("Check if case is 'TWO' and both directions"),
    AND(
        $G$73 = "TWO",
        OR($T81 &lt; -ABS($K$73), $T81 &gt; ABS($K$73))
    ), $U81,
    FALSE, N("Default case: Return NA()"),
    TRUE, NA()
)</f>
        <v>#VALUE!</v>
      </c>
      <c r="Y81" s="42"/>
      <c r="Z81" s="110">
        <v>0.49999999999999789</v>
      </c>
      <c r="AA81" s="110">
        <v>8.6000000000000007E-2</v>
      </c>
      <c r="AB81" s="110">
        <f t="shared" si="17"/>
        <v>8.6000000000000007E-2</v>
      </c>
      <c r="AC81" s="110" t="str">
        <f t="shared" si="18"/>
        <v/>
      </c>
    </row>
    <row r="82" spans="2:29" ht="16" x14ac:dyDescent="0.2">
      <c r="B82"/>
      <c r="C82" s="42"/>
      <c r="D82" s="114" t="s">
        <v>116</v>
      </c>
      <c r="E82" s="143" t="s">
        <v>117</v>
      </c>
      <c r="F82" s="143" t="s">
        <v>5</v>
      </c>
      <c r="G82" s="114" t="s">
        <v>113</v>
      </c>
      <c r="H82" s="114" t="s">
        <v>118</v>
      </c>
      <c r="I82" s="178" t="s">
        <v>117</v>
      </c>
      <c r="J82" s="178" t="s">
        <v>5</v>
      </c>
      <c r="K82" s="178" t="s">
        <v>113</v>
      </c>
      <c r="L82" s="178" t="s">
        <v>119</v>
      </c>
      <c r="M82" s="5"/>
      <c r="N82" s="5"/>
      <c r="O82" s="5"/>
      <c r="P82" s="5"/>
      <c r="Q82" s="42"/>
      <c r="R82" s="5"/>
      <c r="S82" s="5"/>
      <c r="T82" s="120">
        <f t="shared" si="6"/>
        <v>-1.7500000000000031</v>
      </c>
      <c r="U82" s="136">
        <f t="shared" si="7"/>
        <v>8.6277318826511032E-2</v>
      </c>
      <c r="V82" s="136" t="e" cm="1">
        <f t="array" ref="V82">_xlfn.IFS(
    FALSE, N("Check if X1 shading is ON"),
    $V$50&lt;&gt;"x", NA(),
    FALSE, N("Check if case is 'LEFT' and x axis value less than z score"),
    AND($G$69 = "LEFT", $T82 &lt; IF($K$69="", 0, $K$69)), $U82,
    FALSE, N("Check if case is 'RIGHT' and x axis value greater than z score"),
    AND($G$69 = "RIGHT", $T82 &gt; IF($K$69="", 0, $K$69)), $U82,
    FALSE, N("Check if case is 'TWO' and both directions"),
    AND(
        $G$69 = "TWO",
        OR($T82 &lt; -ABS($K$69), $T82 &gt; ABS($K$70))
    ), $U82,
    FALSE, N("Default case: Return NA()"),
    TRUE, NA()
)</f>
        <v>#VALUE!</v>
      </c>
      <c r="W82" s="136" t="e" cm="1">
        <f t="array" ref="W82">_xlfn.IFS(
    FALSE, N("Check if X1 shading is ON"),
    $V$50&lt;&gt;"x", NA(),
    FALSE, N("Check if case is 'LEFT' and x axis value less than z score"),
    AND($G$70 = "LEFT", $T82 &lt; IF($K$70="", 0, $K$70)), $U82,
    FALSE, N("Check if case is 'RIGHT' and x axis value greater than z score"),
    AND($G$70 = "RIGHT", $T82 &gt; IF($K$70="", 0, $K$70)), $U82,
    FALSE, N("Default case: Return NA()"),
    TRUE, NA()
)</f>
        <v>#N/A</v>
      </c>
      <c r="X82" s="136" t="e" cm="1">
        <f t="array" ref="X82">_xlfn.IFS(
    FALSE, N("Check if X1 shading is ON"),
    $X$50&lt;&gt;"x", NA(),
    FALSE, N("Check if case is 'LEFT' and x axis value less than z score"),
    AND($G$73 = "LEFT", $T82 &lt; IF($K$73="", 0, $K$73)), $U82,
    FALSE, N("Check if case is 'RIGHT' and x axis value greater than z score"),
    AND($G$73 = "RIGHT", $T82 &gt; IF($K$73="", 0, $K$73)), $U82,
    FALSE, N("Check if case is 'TWO' and both directions"),
    AND(
        $G$73 = "TWO",
        OR($T82 &lt; -ABS($K$73), $T82 &gt; ABS($K$73))
    ), $U82,
    FALSE, N("Default case: Return NA()"),
    TRUE, NA()
)</f>
        <v>#VALUE!</v>
      </c>
      <c r="Y82" s="42"/>
      <c r="Z82" s="110">
        <v>0.66666666666666441</v>
      </c>
      <c r="AA82" s="110">
        <v>8.6000000000000007E-2</v>
      </c>
      <c r="AB82" s="110">
        <f t="shared" si="17"/>
        <v>8.6000000000000007E-2</v>
      </c>
      <c r="AC82" s="110" t="str">
        <f t="shared" si="18"/>
        <v/>
      </c>
    </row>
    <row r="83" spans="2:29" ht="136" x14ac:dyDescent="0.2">
      <c r="B83"/>
      <c r="C83" s="42"/>
      <c r="D83" s="179" t="str">
        <f>O68</f>
        <v>x</v>
      </c>
      <c r="E83" s="180">
        <v>0.49</v>
      </c>
      <c r="F83" s="133">
        <v>-3.5</v>
      </c>
      <c r="G83" s="181">
        <f>IF(
    $D$83="x",
    E83,
    NA()
)</f>
        <v>0.49</v>
      </c>
      <c r="H83" s="182" t="str" cm="1">
        <f t="array" ref="H83">_xlfn.IFS($E$69="normal pop",H85,$E$69="normal μ0",H86,$E$69="T μ0",H87,TRUE,"")</f>
        <v/>
      </c>
      <c r="I83" s="180">
        <v>0.49</v>
      </c>
      <c r="J83" s="133">
        <v>3.5</v>
      </c>
      <c r="K83" s="133">
        <f>IF(
    $D$83="x",
    I83,
    NA()
)</f>
        <v>0.49</v>
      </c>
      <c r="L83" s="182" t="str" cm="1">
        <f t="array" ref="L83">_xlfn.IFS($E$69="normal pop",L85,$E$69="normal μ0",L86,$E$69="T μ0",L87,TRUE,"")</f>
        <v/>
      </c>
      <c r="M83" s="5"/>
      <c r="N83" s="42"/>
      <c r="O83" s="5"/>
      <c r="P83" s="5"/>
      <c r="Q83" s="42"/>
      <c r="R83" s="42"/>
      <c r="S83" s="42"/>
      <c r="T83" s="120">
        <f t="shared" si="6"/>
        <v>-1.7083333333333364</v>
      </c>
      <c r="U83" s="136">
        <f t="shared" si="7"/>
        <v>9.2722889001515207E-2</v>
      </c>
      <c r="V83" s="136" t="e" cm="1">
        <f t="array" ref="V83">_xlfn.IFS(
    FALSE, N("Check if X1 shading is ON"),
    $V$50&lt;&gt;"x", NA(),
    FALSE, N("Check if case is 'LEFT' and x axis value less than z score"),
    AND($G$69 = "LEFT", $T83 &lt; IF($K$69="", 0, $K$69)), $U83,
    FALSE, N("Check if case is 'RIGHT' and x axis value greater than z score"),
    AND($G$69 = "RIGHT", $T83 &gt; IF($K$69="", 0, $K$69)), $U83,
    FALSE, N("Check if case is 'TWO' and both directions"),
    AND(
        $G$69 = "TWO",
        OR($T83 &lt; -ABS($K$69), $T83 &gt; ABS($K$70))
    ), $U83,
    FALSE, N("Default case: Return NA()"),
    TRUE, NA()
)</f>
        <v>#VALUE!</v>
      </c>
      <c r="W83" s="136" t="e" cm="1">
        <f t="array" ref="W83">_xlfn.IFS(
    FALSE, N("Check if X1 shading is ON"),
    $V$50&lt;&gt;"x", NA(),
    FALSE, N("Check if case is 'LEFT' and x axis value less than z score"),
    AND($G$70 = "LEFT", $T83 &lt; IF($K$70="", 0, $K$70)), $U83,
    FALSE, N("Check if case is 'RIGHT' and x axis value greater than z score"),
    AND($G$70 = "RIGHT", $T83 &gt; IF($K$70="", 0, $K$70)), $U83,
    FALSE, N("Default case: Return NA()"),
    TRUE, NA()
)</f>
        <v>#N/A</v>
      </c>
      <c r="X83" s="136" t="e" cm="1">
        <f t="array" ref="X83">_xlfn.IFS(
    FALSE, N("Check if X1 shading is ON"),
    $X$50&lt;&gt;"x", NA(),
    FALSE, N("Check if case is 'LEFT' and x axis value less than z score"),
    AND($G$73 = "LEFT", $T83 &lt; IF($K$73="", 0, $K$73)), $U83,
    FALSE, N("Check if case is 'RIGHT' and x axis value greater than z score"),
    AND($G$73 = "RIGHT", $T83 &gt; IF($K$73="", 0, $K$73)), $U83,
    FALSE, N("Check if case is 'TWO' and both directions"),
    AND(
        $G$73 = "TWO",
        OR($T83 &lt; -ABS($K$73), $T83 &gt; ABS($K$73))
    ), $U83,
    FALSE, N("Default case: Return NA()"),
    TRUE, NA()
)</f>
        <v>#VALUE!</v>
      </c>
      <c r="Y83" s="42"/>
      <c r="Z83" s="110">
        <v>0.83333333333333093</v>
      </c>
      <c r="AA83" s="110">
        <v>8.6000000000000007E-2</v>
      </c>
      <c r="AB83" s="110">
        <f t="shared" si="17"/>
        <v>8.6000000000000007E-2</v>
      </c>
      <c r="AC83" s="110" t="str">
        <f t="shared" si="18"/>
        <v/>
      </c>
    </row>
    <row r="84" spans="2:29" ht="16" x14ac:dyDescent="0.2">
      <c r="B84"/>
      <c r="C84" s="42"/>
      <c r="D84" s="61"/>
      <c r="E84" s="42"/>
      <c r="F84" s="42"/>
      <c r="G84" s="42"/>
      <c r="H84" s="42"/>
      <c r="I84" s="44"/>
      <c r="J84" s="42"/>
      <c r="K84" s="42"/>
      <c r="L84" s="42"/>
      <c r="M84" s="5"/>
      <c r="N84" s="42"/>
      <c r="O84" s="42"/>
      <c r="P84" s="42"/>
      <c r="Q84" s="42"/>
      <c r="R84" s="42"/>
      <c r="S84" s="42"/>
      <c r="T84" s="120">
        <f t="shared" si="6"/>
        <v>-1.6666666666666696</v>
      </c>
      <c r="U84" s="136">
        <f t="shared" si="7"/>
        <v>9.9477138792748207E-2</v>
      </c>
      <c r="V84" s="136" t="e" cm="1">
        <f t="array" ref="V84">_xlfn.IFS(
    FALSE, N("Check if X1 shading is ON"),
    $V$50&lt;&gt;"x", NA(),
    FALSE, N("Check if case is 'LEFT' and x axis value less than z score"),
    AND($G$69 = "LEFT", $T84 &lt; IF($K$69="", 0, $K$69)), $U84,
    FALSE, N("Check if case is 'RIGHT' and x axis value greater than z score"),
    AND($G$69 = "RIGHT", $T84 &gt; IF($K$69="", 0, $K$69)), $U84,
    FALSE, N("Check if case is 'TWO' and both directions"),
    AND(
        $G$69 = "TWO",
        OR($T84 &lt; -ABS($K$69), $T84 &gt; ABS($K$70))
    ), $U84,
    FALSE, N("Default case: Return NA()"),
    TRUE, NA()
)</f>
        <v>#VALUE!</v>
      </c>
      <c r="W84" s="136" t="e" cm="1">
        <f t="array" ref="W84">_xlfn.IFS(
    FALSE, N("Check if X1 shading is ON"),
    $V$50&lt;&gt;"x", NA(),
    FALSE, N("Check if case is 'LEFT' and x axis value less than z score"),
    AND($G$70 = "LEFT", $T84 &lt; IF($K$70="", 0, $K$70)), $U84,
    FALSE, N("Check if case is 'RIGHT' and x axis value greater than z score"),
    AND($G$70 = "RIGHT", $T84 &gt; IF($K$70="", 0, $K$70)), $U84,
    FALSE, N("Default case: Return NA()"),
    TRUE, NA()
)</f>
        <v>#N/A</v>
      </c>
      <c r="X84" s="136" t="e" cm="1">
        <f t="array" ref="X84">_xlfn.IFS(
    FALSE, N("Check if X1 shading is ON"),
    $X$50&lt;&gt;"x", NA(),
    FALSE, N("Check if case is 'LEFT' and x axis value less than z score"),
    AND($G$73 = "LEFT", $T84 &lt; IF($K$73="", 0, $K$73)), $U84,
    FALSE, N("Check if case is 'RIGHT' and x axis value greater than z score"),
    AND($G$73 = "RIGHT", $T84 &gt; IF($K$73="", 0, $K$73)), $U84,
    FALSE, N("Check if case is 'TWO' and both directions"),
    AND(
        $G$73 = "TWO",
        OR($T84 &lt; -ABS($K$73), $T84 &gt; ABS($K$73))
    ), $U84,
    FALSE, N("Default case: Return NA()"),
    TRUE, NA()
)</f>
        <v>#VALUE!</v>
      </c>
      <c r="Y84" s="42"/>
      <c r="Z84" s="110">
        <v>1.1666666666666643</v>
      </c>
      <c r="AA84" s="110">
        <v>8.6000000000000007E-2</v>
      </c>
      <c r="AB84" s="110">
        <f t="shared" si="17"/>
        <v>8.6000000000000007E-2</v>
      </c>
      <c r="AC84" s="110" t="str">
        <f t="shared" si="18"/>
        <v/>
      </c>
    </row>
    <row r="85" spans="2:29" ht="153" x14ac:dyDescent="0.2">
      <c r="B85"/>
      <c r="C85" s="42"/>
      <c r="D85" s="44"/>
      <c r="E85" s="7"/>
      <c r="F85" s="7"/>
      <c r="G85" s="133" t="s">
        <v>0</v>
      </c>
      <c r="H85" s="182" t="s">
        <v>120</v>
      </c>
      <c r="I85" s="44"/>
      <c r="J85" s="42"/>
      <c r="K85" s="44"/>
      <c r="L85" s="182" t="s">
        <v>121</v>
      </c>
      <c r="M85" s="5"/>
      <c r="N85" s="42"/>
      <c r="O85" s="42"/>
      <c r="P85" s="42"/>
      <c r="Q85" s="42"/>
      <c r="R85" s="42"/>
      <c r="S85" s="42"/>
      <c r="T85" s="120">
        <f t="shared" si="6"/>
        <v>-1.6250000000000029</v>
      </c>
      <c r="U85" s="136">
        <f t="shared" si="7"/>
        <v>0.10653826813058456</v>
      </c>
      <c r="V85" s="136" t="e" cm="1">
        <f t="array" ref="V85">_xlfn.IFS(
    FALSE, N("Check if X1 shading is ON"),
    $V$50&lt;&gt;"x", NA(),
    FALSE, N("Check if case is 'LEFT' and x axis value less than z score"),
    AND($G$69 = "LEFT", $T85 &lt; IF($K$69="", 0, $K$69)), $U85,
    FALSE, N("Check if case is 'RIGHT' and x axis value greater than z score"),
    AND($G$69 = "RIGHT", $T85 &gt; IF($K$69="", 0, $K$69)), $U85,
    FALSE, N("Check if case is 'TWO' and both directions"),
    AND(
        $G$69 = "TWO",
        OR($T85 &lt; -ABS($K$69), $T85 &gt; ABS($K$70))
    ), $U85,
    FALSE, N("Default case: Return NA()"),
    TRUE, NA()
)</f>
        <v>#VALUE!</v>
      </c>
      <c r="W85" s="136" t="e" cm="1">
        <f t="array" ref="W85">_xlfn.IFS(
    FALSE, N("Check if X1 shading is ON"),
    $V$50&lt;&gt;"x", NA(),
    FALSE, N("Check if case is 'LEFT' and x axis value less than z score"),
    AND($G$70 = "LEFT", $T85 &lt; IF($K$70="", 0, $K$70)), $U85,
    FALSE, N("Check if case is 'RIGHT' and x axis value greater than z score"),
    AND($G$70 = "RIGHT", $T85 &gt; IF($K$70="", 0, $K$70)), $U85,
    FALSE, N("Default case: Return NA()"),
    TRUE, NA()
)</f>
        <v>#N/A</v>
      </c>
      <c r="X85" s="136" t="e" cm="1">
        <f t="array" ref="X85">_xlfn.IFS(
    FALSE, N("Check if X1 shading is ON"),
    $X$50&lt;&gt;"x", NA(),
    FALSE, N("Check if case is 'LEFT' and x axis value less than z score"),
    AND($G$73 = "LEFT", $T85 &lt; IF($K$73="", 0, $K$73)), $U85,
    FALSE, N("Check if case is 'RIGHT' and x axis value greater than z score"),
    AND($G$73 = "RIGHT", $T85 &gt; IF($K$73="", 0, $K$73)), $U85,
    FALSE, N("Check if case is 'TWO' and both directions"),
    AND(
        $G$73 = "TWO",
        OR($T85 &lt; -ABS($K$73), $T85 &gt; ABS($K$73))
    ), $U85,
    FALSE, N("Default case: Return NA()"),
    TRUE, NA()
)</f>
        <v>#VALUE!</v>
      </c>
      <c r="Y85" s="42"/>
      <c r="Z85" s="110">
        <v>1.3333333333333313</v>
      </c>
      <c r="AA85" s="110">
        <v>8.6000000000000007E-2</v>
      </c>
      <c r="AB85" s="110">
        <f t="shared" si="17"/>
        <v>8.6000000000000007E-2</v>
      </c>
      <c r="AC85" s="110" t="str">
        <f t="shared" si="18"/>
        <v/>
      </c>
    </row>
    <row r="86" spans="2:29" ht="153" x14ac:dyDescent="0.2">
      <c r="B86"/>
      <c r="C86" s="42"/>
      <c r="D86" s="44"/>
      <c r="E86" s="7"/>
      <c r="F86" s="7"/>
      <c r="G86" s="133" t="s">
        <v>122</v>
      </c>
      <c r="H86" s="182" t="s">
        <v>123</v>
      </c>
      <c r="I86" s="44"/>
      <c r="J86" s="42"/>
      <c r="K86" s="44"/>
      <c r="L86" s="182" t="s">
        <v>124</v>
      </c>
      <c r="M86" s="5"/>
      <c r="N86" s="42"/>
      <c r="O86" s="42"/>
      <c r="P86" s="42"/>
      <c r="Q86" s="42"/>
      <c r="R86" s="42"/>
      <c r="S86" s="42"/>
      <c r="T86" s="120">
        <f t="shared" si="6"/>
        <v>-1.5833333333333361</v>
      </c>
      <c r="U86" s="136">
        <f t="shared" si="7"/>
        <v>0.11390269412019136</v>
      </c>
      <c r="V86" s="136" t="e" cm="1">
        <f t="array" ref="V86">_xlfn.IFS(
    FALSE, N("Check if X1 shading is ON"),
    $V$50&lt;&gt;"x", NA(),
    FALSE, N("Check if case is 'LEFT' and x axis value less than z score"),
    AND($G$69 = "LEFT", $T86 &lt; IF($K$69="", 0, $K$69)), $U86,
    FALSE, N("Check if case is 'RIGHT' and x axis value greater than z score"),
    AND($G$69 = "RIGHT", $T86 &gt; IF($K$69="", 0, $K$69)), $U86,
    FALSE, N("Check if case is 'TWO' and both directions"),
    AND(
        $G$69 = "TWO",
        OR($T86 &lt; -ABS($K$69), $T86 &gt; ABS($K$70))
    ), $U86,
    FALSE, N("Default case: Return NA()"),
    TRUE, NA()
)</f>
        <v>#VALUE!</v>
      </c>
      <c r="W86" s="136" t="e" cm="1">
        <f t="array" ref="W86">_xlfn.IFS(
    FALSE, N("Check if X1 shading is ON"),
    $V$50&lt;&gt;"x", NA(),
    FALSE, N("Check if case is 'LEFT' and x axis value less than z score"),
    AND($G$70 = "LEFT", $T86 &lt; IF($K$70="", 0, $K$70)), $U86,
    FALSE, N("Check if case is 'RIGHT' and x axis value greater than z score"),
    AND($G$70 = "RIGHT", $T86 &gt; IF($K$70="", 0, $K$70)), $U86,
    FALSE, N("Default case: Return NA()"),
    TRUE, NA()
)</f>
        <v>#N/A</v>
      </c>
      <c r="X86" s="136" t="e" cm="1">
        <f t="array" ref="X86">_xlfn.IFS(
    FALSE, N("Check if X1 shading is ON"),
    $X$50&lt;&gt;"x", NA(),
    FALSE, N("Check if case is 'LEFT' and x axis value less than z score"),
    AND($G$73 = "LEFT", $T86 &lt; IF($K$73="", 0, $K$73)), $U86,
    FALSE, N("Check if case is 'RIGHT' and x axis value greater than z score"),
    AND($G$73 = "RIGHT", $T86 &gt; IF($K$73="", 0, $K$73)), $U86,
    FALSE, N("Check if case is 'TWO' and both directions"),
    AND(
        $G$73 = "TWO",
        OR($T86 &lt; -ABS($K$73), $T86 &gt; ABS($K$73))
    ), $U86,
    FALSE, N("Default case: Return NA()"),
    TRUE, NA()
)</f>
        <v>#VALUE!</v>
      </c>
      <c r="Y86" s="42"/>
      <c r="Z86" s="110">
        <v>1.4999999999999982</v>
      </c>
      <c r="AA86" s="110">
        <v>8.6000000000000007E-2</v>
      </c>
      <c r="AB86" s="110">
        <f t="shared" si="17"/>
        <v>8.6000000000000007E-2</v>
      </c>
      <c r="AC86" s="110" t="str">
        <f t="shared" si="18"/>
        <v/>
      </c>
    </row>
    <row r="87" spans="2:29" ht="136" x14ac:dyDescent="0.2">
      <c r="B87"/>
      <c r="C87" s="42"/>
      <c r="D87" s="42"/>
      <c r="E87" s="42"/>
      <c r="F87" s="42"/>
      <c r="G87" s="133" t="s">
        <v>125</v>
      </c>
      <c r="H87" s="182" t="s">
        <v>126</v>
      </c>
      <c r="I87" s="42"/>
      <c r="J87" s="42"/>
      <c r="K87" s="42"/>
      <c r="L87" s="182" t="s">
        <v>127</v>
      </c>
      <c r="M87" s="5"/>
      <c r="N87" s="42"/>
      <c r="O87" s="42"/>
      <c r="P87" s="42"/>
      <c r="Q87" s="42"/>
      <c r="R87" s="42"/>
      <c r="S87" s="42"/>
      <c r="T87" s="120">
        <f t="shared" si="6"/>
        <v>-1.5416666666666694</v>
      </c>
      <c r="U87" s="136">
        <f t="shared" si="7"/>
        <v>0.12156495028818042</v>
      </c>
      <c r="V87" s="136" t="e" cm="1">
        <f t="array" ref="V87">_xlfn.IFS(
    FALSE, N("Check if X1 shading is ON"),
    $V$50&lt;&gt;"x", NA(),
    FALSE, N("Check if case is 'LEFT' and x axis value less than z score"),
    AND($G$69 = "LEFT", $T87 &lt; IF($K$69="", 0, $K$69)), $U87,
    FALSE, N("Check if case is 'RIGHT' and x axis value greater than z score"),
    AND($G$69 = "RIGHT", $T87 &gt; IF($K$69="", 0, $K$69)), $U87,
    FALSE, N("Check if case is 'TWO' and both directions"),
    AND(
        $G$69 = "TWO",
        OR($T87 &lt; -ABS($K$69), $T87 &gt; ABS($K$70))
    ), $U87,
    FALSE, N("Default case: Return NA()"),
    TRUE, NA()
)</f>
        <v>#VALUE!</v>
      </c>
      <c r="W87" s="136" t="e" cm="1">
        <f t="array" ref="W87">_xlfn.IFS(
    FALSE, N("Check if X1 shading is ON"),
    $V$50&lt;&gt;"x", NA(),
    FALSE, N("Check if case is 'LEFT' and x axis value less than z score"),
    AND($G$70 = "LEFT", $T87 &lt; IF($K$70="", 0, $K$70)), $U87,
    FALSE, N("Check if case is 'RIGHT' and x axis value greater than z score"),
    AND($G$70 = "RIGHT", $T87 &gt; IF($K$70="", 0, $K$70)), $U87,
    FALSE, N("Default case: Return NA()"),
    TRUE, NA()
)</f>
        <v>#N/A</v>
      </c>
      <c r="X87" s="136" t="e" cm="1">
        <f t="array" ref="X87">_xlfn.IFS(
    FALSE, N("Check if X1 shading is ON"),
    $X$50&lt;&gt;"x", NA(),
    FALSE, N("Check if case is 'LEFT' and x axis value less than z score"),
    AND($G$73 = "LEFT", $T87 &lt; IF($K$73="", 0, $K$73)), $U87,
    FALSE, N("Check if case is 'RIGHT' and x axis value greater than z score"),
    AND($G$73 = "RIGHT", $T87 &gt; IF($K$73="", 0, $K$73)), $U87,
    FALSE, N("Check if case is 'TWO' and both directions"),
    AND(
        $G$73 = "TWO",
        OR($T87 &lt; -ABS($K$73), $T87 &gt; ABS($K$73))
    ), $U87,
    FALSE, N("Default case: Return NA()"),
    TRUE, NA()
)</f>
        <v>#VALUE!</v>
      </c>
      <c r="Y87" s="42"/>
      <c r="Z87" s="110">
        <v>1.6666666666666652</v>
      </c>
      <c r="AA87" s="110">
        <v>8.6000000000000007E-2</v>
      </c>
      <c r="AB87" s="110">
        <f t="shared" si="17"/>
        <v>8.6000000000000007E-2</v>
      </c>
      <c r="AC87" s="110" t="str">
        <f t="shared" si="18"/>
        <v/>
      </c>
    </row>
    <row r="88" spans="2:29" ht="16" x14ac:dyDescent="0.2">
      <c r="B88"/>
      <c r="C88" s="42"/>
      <c r="D88" s="5"/>
      <c r="E88" s="5"/>
      <c r="F88" s="5"/>
      <c r="G88" s="5"/>
      <c r="H88" s="5"/>
      <c r="I88" s="5"/>
      <c r="J88" s="5"/>
      <c r="K88" s="5"/>
      <c r="L88" s="5"/>
      <c r="M88" s="5"/>
      <c r="N88" s="42"/>
      <c r="O88" s="42"/>
      <c r="P88" s="42"/>
      <c r="Q88" s="42"/>
      <c r="R88" s="42"/>
      <c r="S88" s="42"/>
      <c r="T88" s="120">
        <f t="shared" si="6"/>
        <v>-1.5000000000000027</v>
      </c>
      <c r="U88" s="136">
        <f t="shared" si="7"/>
        <v>0.12951759566589122</v>
      </c>
      <c r="V88" s="136" t="e" cm="1">
        <f t="array" ref="V88">_xlfn.IFS(
    FALSE, N("Check if X1 shading is ON"),
    $V$50&lt;&gt;"x", NA(),
    FALSE, N("Check if case is 'LEFT' and x axis value less than z score"),
    AND($G$69 = "LEFT", $T88 &lt; IF($K$69="", 0, $K$69)), $U88,
    FALSE, N("Check if case is 'RIGHT' and x axis value greater than z score"),
    AND($G$69 = "RIGHT", $T88 &gt; IF($K$69="", 0, $K$69)), $U88,
    FALSE, N("Check if case is 'TWO' and both directions"),
    AND(
        $G$69 = "TWO",
        OR($T88 &lt; -ABS($K$69), $T88 &gt; ABS($K$70))
    ), $U88,
    FALSE, N("Default case: Return NA()"),
    TRUE, NA()
)</f>
        <v>#VALUE!</v>
      </c>
      <c r="W88" s="136" t="e" cm="1">
        <f t="array" ref="W88">_xlfn.IFS(
    FALSE, N("Check if X1 shading is ON"),
    $V$50&lt;&gt;"x", NA(),
    FALSE, N("Check if case is 'LEFT' and x axis value less than z score"),
    AND($G$70 = "LEFT", $T88 &lt; IF($K$70="", 0, $K$70)), $U88,
    FALSE, N("Check if case is 'RIGHT' and x axis value greater than z score"),
    AND($G$70 = "RIGHT", $T88 &gt; IF($K$70="", 0, $K$70)), $U88,
    FALSE, N("Default case: Return NA()"),
    TRUE, NA()
)</f>
        <v>#N/A</v>
      </c>
      <c r="X88" s="136" t="e" cm="1">
        <f t="array" ref="X88">_xlfn.IFS(
    FALSE, N("Check if X1 shading is ON"),
    $X$50&lt;&gt;"x", NA(),
    FALSE, N("Check if case is 'LEFT' and x axis value less than z score"),
    AND($G$73 = "LEFT", $T88 &lt; IF($K$73="", 0, $K$73)), $U88,
    FALSE, N("Check if case is 'RIGHT' and x axis value greater than z score"),
    AND($G$73 = "RIGHT", $T88 &gt; IF($K$73="", 0, $K$73)), $U88,
    FALSE, N("Check if case is 'TWO' and both directions"),
    AND(
        $G$73 = "TWO",
        OR($T88 &lt; -ABS($K$73), $T88 &gt; ABS($K$73))
    ), $U88,
    FALSE, N("Default case: Return NA()"),
    TRUE, NA()
)</f>
        <v>#VALUE!</v>
      </c>
      <c r="Y88" s="42"/>
      <c r="Z88" s="110">
        <v>-1.5000000000000027</v>
      </c>
      <c r="AA88" s="110">
        <v>0.11</v>
      </c>
      <c r="AB88" s="110">
        <f t="shared" si="17"/>
        <v>0.11</v>
      </c>
      <c r="AC88" s="110" t="str">
        <f t="shared" si="18"/>
        <v/>
      </c>
    </row>
    <row r="89" spans="2:29" ht="16" x14ac:dyDescent="0.2">
      <c r="B89"/>
      <c r="C89" s="42"/>
      <c r="D89" s="5"/>
      <c r="E89" s="5"/>
      <c r="F89" s="5"/>
      <c r="G89" s="5"/>
      <c r="H89" s="5"/>
      <c r="I89" s="5"/>
      <c r="J89" s="5"/>
      <c r="K89" s="5"/>
      <c r="L89" s="5"/>
      <c r="M89" s="5"/>
      <c r="N89" s="42"/>
      <c r="O89" s="42"/>
      <c r="P89" s="42"/>
      <c r="Q89" s="42"/>
      <c r="R89" s="42"/>
      <c r="S89" s="42"/>
      <c r="T89" s="120">
        <f t="shared" si="6"/>
        <v>-1.4583333333333359</v>
      </c>
      <c r="U89" s="136">
        <f t="shared" si="7"/>
        <v>0.13775113536619732</v>
      </c>
      <c r="V89" s="136" t="e" cm="1">
        <f t="array" ref="V89">_xlfn.IFS(
    FALSE, N("Check if X1 shading is ON"),
    $V$50&lt;&gt;"x", NA(),
    FALSE, N("Check if case is 'LEFT' and x axis value less than z score"),
    AND($G$69 = "LEFT", $T89 &lt; IF($K$69="", 0, $K$69)), $U89,
    FALSE, N("Check if case is 'RIGHT' and x axis value greater than z score"),
    AND($G$69 = "RIGHT", $T89 &gt; IF($K$69="", 0, $K$69)), $U89,
    FALSE, N("Check if case is 'TWO' and both directions"),
    AND(
        $G$69 = "TWO",
        OR($T89 &lt; -ABS($K$69), $T89 &gt; ABS($K$70))
    ), $U89,
    FALSE, N("Default case: Return NA()"),
    TRUE, NA()
)</f>
        <v>#VALUE!</v>
      </c>
      <c r="W89" s="136" t="e" cm="1">
        <f t="array" ref="W89">_xlfn.IFS(
    FALSE, N("Check if X1 shading is ON"),
    $V$50&lt;&gt;"x", NA(),
    FALSE, N("Check if case is 'LEFT' and x axis value less than z score"),
    AND($G$70 = "LEFT", $T89 &lt; IF($K$70="", 0, $K$70)), $U89,
    FALSE, N("Check if case is 'RIGHT' and x axis value greater than z score"),
    AND($G$70 = "RIGHT", $T89 &gt; IF($K$70="", 0, $K$70)), $U89,
    FALSE, N("Default case: Return NA()"),
    TRUE, NA()
)</f>
        <v>#N/A</v>
      </c>
      <c r="X89" s="136" t="e" cm="1">
        <f t="array" ref="X89">_xlfn.IFS(
    FALSE, N("Check if X1 shading is ON"),
    $X$50&lt;&gt;"x", NA(),
    FALSE, N("Check if case is 'LEFT' and x axis value less than z score"),
    AND($G$73 = "LEFT", $T89 &lt; IF($K$73="", 0, $K$73)), $U89,
    FALSE, N("Check if case is 'RIGHT' and x axis value greater than z score"),
    AND($G$73 = "RIGHT", $T89 &gt; IF($K$73="", 0, $K$73)), $U89,
    FALSE, N("Check if case is 'TWO' and both directions"),
    AND(
        $G$73 = "TWO",
        OR($T89 &lt; -ABS($K$73), $T89 &gt; ABS($K$73))
    ), $U89,
    FALSE, N("Default case: Return NA()"),
    TRUE, NA()
)</f>
        <v>#VALUE!</v>
      </c>
      <c r="Y89" s="42"/>
      <c r="Z89" s="110">
        <v>-1.3333333333333357</v>
      </c>
      <c r="AA89" s="110">
        <v>0.11</v>
      </c>
      <c r="AB89" s="110">
        <f t="shared" si="17"/>
        <v>0.11</v>
      </c>
      <c r="AC89" s="110" t="str">
        <f t="shared" si="18"/>
        <v/>
      </c>
    </row>
    <row r="90" spans="2:29" ht="16" x14ac:dyDescent="0.2">
      <c r="B90"/>
      <c r="C90" s="42"/>
      <c r="D90" s="177" t="s">
        <v>128</v>
      </c>
      <c r="E90" s="7"/>
      <c r="F90" s="5"/>
      <c r="G90" s="5"/>
      <c r="H90" s="5"/>
      <c r="I90" s="44"/>
      <c r="J90" s="42"/>
      <c r="K90" s="48"/>
      <c r="L90" s="55"/>
      <c r="M90" s="42"/>
      <c r="N90" s="42"/>
      <c r="O90" s="42"/>
      <c r="P90" s="42"/>
      <c r="Q90" s="42"/>
      <c r="R90" s="42"/>
      <c r="S90" s="42"/>
      <c r="T90" s="120">
        <f t="shared" si="6"/>
        <v>-1.4166666666666692</v>
      </c>
      <c r="U90" s="136">
        <f t="shared" si="7"/>
        <v>0.14625395427953519</v>
      </c>
      <c r="V90" s="136" t="e" cm="1">
        <f t="array" ref="V90">_xlfn.IFS(
    FALSE, N("Check if X1 shading is ON"),
    $V$50&lt;&gt;"x", NA(),
    FALSE, N("Check if case is 'LEFT' and x axis value less than z score"),
    AND($G$69 = "LEFT", $T90 &lt; IF($K$69="", 0, $K$69)), $U90,
    FALSE, N("Check if case is 'RIGHT' and x axis value greater than z score"),
    AND($G$69 = "RIGHT", $T90 &gt; IF($K$69="", 0, $K$69)), $U90,
    FALSE, N("Check if case is 'TWO' and both directions"),
    AND(
        $G$69 = "TWO",
        OR($T90 &lt; -ABS($K$69), $T90 &gt; ABS($K$70))
    ), $U90,
    FALSE, N("Default case: Return NA()"),
    TRUE, NA()
)</f>
        <v>#VALUE!</v>
      </c>
      <c r="W90" s="136" t="e" cm="1">
        <f t="array" ref="W90">_xlfn.IFS(
    FALSE, N("Check if X1 shading is ON"),
    $V$50&lt;&gt;"x", NA(),
    FALSE, N("Check if case is 'LEFT' and x axis value less than z score"),
    AND($G$70 = "LEFT", $T90 &lt; IF($K$70="", 0, $K$70)), $U90,
    FALSE, N("Check if case is 'RIGHT' and x axis value greater than z score"),
    AND($G$70 = "RIGHT", $T90 &gt; IF($K$70="", 0, $K$70)), $U90,
    FALSE, N("Default case: Return NA()"),
    TRUE, NA()
)</f>
        <v>#N/A</v>
      </c>
      <c r="X90" s="136" t="e" cm="1">
        <f t="array" ref="X90">_xlfn.IFS(
    FALSE, N("Check if X1 shading is ON"),
    $X$50&lt;&gt;"x", NA(),
    FALSE, N("Check if case is 'LEFT' and x axis value less than z score"),
    AND($G$73 = "LEFT", $T90 &lt; IF($K$73="", 0, $K$73)), $U90,
    FALSE, N("Check if case is 'RIGHT' and x axis value greater than z score"),
    AND($G$73 = "RIGHT", $T90 &gt; IF($K$73="", 0, $K$73)), $U90,
    FALSE, N("Check if case is 'TWO' and both directions"),
    AND(
        $G$73 = "TWO",
        OR($T90 &lt; -ABS($K$73), $T90 &gt; ABS($K$73))
    ), $U90,
    FALSE, N("Default case: Return NA()"),
    TRUE, NA()
)</f>
        <v>#VALUE!</v>
      </c>
      <c r="Y90" s="42"/>
      <c r="Z90" s="110">
        <v>-1.1666666666666687</v>
      </c>
      <c r="AA90" s="110">
        <v>0.11</v>
      </c>
      <c r="AB90" s="110">
        <f t="shared" si="17"/>
        <v>0.11</v>
      </c>
      <c r="AC90" s="110" t="str">
        <f t="shared" si="18"/>
        <v/>
      </c>
    </row>
    <row r="91" spans="2:29" ht="16" x14ac:dyDescent="0.2">
      <c r="B91"/>
      <c r="C91" s="42"/>
      <c r="D91" s="114" t="s">
        <v>116</v>
      </c>
      <c r="E91" s="143" t="s">
        <v>117</v>
      </c>
      <c r="F91" s="143" t="s">
        <v>5</v>
      </c>
      <c r="G91" s="114" t="s">
        <v>113</v>
      </c>
      <c r="H91" s="178" t="s">
        <v>129</v>
      </c>
      <c r="I91" s="178" t="s">
        <v>130</v>
      </c>
      <c r="J91" s="114" t="s">
        <v>114</v>
      </c>
      <c r="K91" s="48"/>
      <c r="L91" s="55"/>
      <c r="M91" s="42"/>
      <c r="N91" s="42"/>
      <c r="O91" s="42"/>
      <c r="P91" s="42"/>
      <c r="Q91" s="42"/>
      <c r="R91" s="42"/>
      <c r="S91" s="42"/>
      <c r="T91" s="120">
        <f t="shared" si="6"/>
        <v>-1.3750000000000024</v>
      </c>
      <c r="U91" s="136">
        <f t="shared" si="7"/>
        <v>0.15501226545829269</v>
      </c>
      <c r="V91" s="136" t="e" cm="1">
        <f t="array" ref="V91">_xlfn.IFS(
    FALSE, N("Check if X1 shading is ON"),
    $V$50&lt;&gt;"x", NA(),
    FALSE, N("Check if case is 'LEFT' and x axis value less than z score"),
    AND($G$69 = "LEFT", $T91 &lt; IF($K$69="", 0, $K$69)), $U91,
    FALSE, N("Check if case is 'RIGHT' and x axis value greater than z score"),
    AND($G$69 = "RIGHT", $T91 &gt; IF($K$69="", 0, $K$69)), $U91,
    FALSE, N("Check if case is 'TWO' and both directions"),
    AND(
        $G$69 = "TWO",
        OR($T91 &lt; -ABS($K$69), $T91 &gt; ABS($K$70))
    ), $U91,
    FALSE, N("Default case: Return NA()"),
    TRUE, NA()
)</f>
        <v>#VALUE!</v>
      </c>
      <c r="W91" s="136" t="e" cm="1">
        <f t="array" ref="W91">_xlfn.IFS(
    FALSE, N("Check if X1 shading is ON"),
    $V$50&lt;&gt;"x", NA(),
    FALSE, N("Check if case is 'LEFT' and x axis value less than z score"),
    AND($G$70 = "LEFT", $T91 &lt; IF($K$70="", 0, $K$70)), $U91,
    FALSE, N("Check if case is 'RIGHT' and x axis value greater than z score"),
    AND($G$70 = "RIGHT", $T91 &gt; IF($K$70="", 0, $K$70)), $U91,
    FALSE, N("Default case: Return NA()"),
    TRUE, NA()
)</f>
        <v>#N/A</v>
      </c>
      <c r="X91" s="136" t="e" cm="1">
        <f t="array" ref="X91">_xlfn.IFS(
    FALSE, N("Check if X1 shading is ON"),
    $X$50&lt;&gt;"x", NA(),
    FALSE, N("Check if case is 'LEFT' and x axis value less than z score"),
    AND($G$73 = "LEFT", $T91 &lt; IF($K$73="", 0, $K$73)), $U91,
    FALSE, N("Check if case is 'RIGHT' and x axis value greater than z score"),
    AND($G$73 = "RIGHT", $T91 &gt; IF($K$73="", 0, $K$73)), $U91,
    FALSE, N("Check if case is 'TWO' and both directions"),
    AND(
        $G$73 = "TWO",
        OR($T91 &lt; -ABS($K$73), $T91 &gt; ABS($K$73))
    ), $U91,
    FALSE, N("Default case: Return NA()"),
    TRUE, NA()
)</f>
        <v>#VALUE!</v>
      </c>
      <c r="Y91" s="42"/>
      <c r="Z91" s="110">
        <v>-0.83333333333333526</v>
      </c>
      <c r="AA91" s="110">
        <v>0.11</v>
      </c>
      <c r="AB91" s="110">
        <f t="shared" si="17"/>
        <v>0.11</v>
      </c>
      <c r="AC91" s="110" t="str">
        <f t="shared" si="18"/>
        <v/>
      </c>
    </row>
    <row r="92" spans="2:29" ht="17" x14ac:dyDescent="0.2">
      <c r="B92"/>
      <c r="C92" s="42"/>
      <c r="D92" s="113" t="str" cm="1">
        <f t="array" aca="1" ref="D92" ca="1">IFERROR(
    IF(
        OR(
            AND(ISNUMBER(INDIRECT("A2")), ISNUMBER(INDIRECT("B2")), INDIRECT("A2") &gt; 0, INDIRECT("B2") &gt; 0, INDIRECT("A2") = INDIRECT("B2")),
            AND(ISNUMBER(INDIRECT("B2")), ISNUMBER(INDIRECT("C2")), INDIRECT("B2") &gt; 0, INDIRECT("C2") &gt; 0, INDIRECT("B2") = INDIRECT("C2")),
            AND(ISNUMBER(INDIRECT("C2")), ISNUMBER(INDIRECT("D2")), INDIRECT("C2") &gt; 0, INDIRECT("D2") &gt; 0, INDIRECT("C2") = INDIRECT("D2")),
            AND(ISNUMBER(INDIRECT("D2")), ISNUMBER(INDIRECT("E2")), INDIRECT("D2") &gt; 0, INDIRECT("E2") &gt; 0, INDIRECT("D2") = INDIRECT("E2"))
        ),
        O72,
        "0"
    ),
    ""
)</f>
        <v>0</v>
      </c>
      <c r="E92" s="110">
        <v>0.17</v>
      </c>
      <c r="F92" s="113">
        <v>0</v>
      </c>
      <c r="G92" s="113" t="e">
        <f ca="1">IF(D92="x",E92,NA())</f>
        <v>#N/A</v>
      </c>
      <c r="H92" s="113">
        <f ca="1">RANDBETWEEN(1,10)</f>
        <v>1</v>
      </c>
      <c r="I92" s="182" t="s">
        <v>131</v>
      </c>
      <c r="J92" s="183" t="str" cm="1">
        <f t="array" aca="1" ref="J92" ca="1">INDEX(I92:I101,H92,1)</f>
        <v>SLAY!</v>
      </c>
      <c r="K92" s="5"/>
      <c r="L92" s="5"/>
      <c r="M92" s="5"/>
      <c r="N92" s="42"/>
      <c r="O92" s="42"/>
      <c r="P92" s="42"/>
      <c r="Q92" s="42"/>
      <c r="R92" s="42"/>
      <c r="S92" s="42"/>
      <c r="T92" s="120">
        <f t="shared" si="6"/>
        <v>-1.3333333333333357</v>
      </c>
      <c r="U92" s="136">
        <f t="shared" si="7"/>
        <v>0.1640100746759931</v>
      </c>
      <c r="V92" s="136" t="e" cm="1">
        <f t="array" ref="V92">_xlfn.IFS(
    FALSE, N("Check if X1 shading is ON"),
    $V$50&lt;&gt;"x", NA(),
    FALSE, N("Check if case is 'LEFT' and x axis value less than z score"),
    AND($G$69 = "LEFT", $T92 &lt; IF($K$69="", 0, $K$69)), $U92,
    FALSE, N("Check if case is 'RIGHT' and x axis value greater than z score"),
    AND($G$69 = "RIGHT", $T92 &gt; IF($K$69="", 0, $K$69)), $U92,
    FALSE, N("Check if case is 'TWO' and both directions"),
    AND(
        $G$69 = "TWO",
        OR($T92 &lt; -ABS($K$69), $T92 &gt; ABS($K$70))
    ), $U92,
    FALSE, N("Default case: Return NA()"),
    TRUE, NA()
)</f>
        <v>#VALUE!</v>
      </c>
      <c r="W92" s="136" t="e" cm="1">
        <f t="array" ref="W92">_xlfn.IFS(
    FALSE, N("Check if X1 shading is ON"),
    $V$50&lt;&gt;"x", NA(),
    FALSE, N("Check if case is 'LEFT' and x axis value less than z score"),
    AND($G$70 = "LEFT", $T92 &lt; IF($K$70="", 0, $K$70)), $U92,
    FALSE, N("Check if case is 'RIGHT' and x axis value greater than z score"),
    AND($G$70 = "RIGHT", $T92 &gt; IF($K$70="", 0, $K$70)), $U92,
    FALSE, N("Default case: Return NA()"),
    TRUE, NA()
)</f>
        <v>#N/A</v>
      </c>
      <c r="X92" s="136" t="e" cm="1">
        <f t="array" ref="X92">_xlfn.IFS(
    FALSE, N("Check if X1 shading is ON"),
    $X$50&lt;&gt;"x", NA(),
    FALSE, N("Check if case is 'LEFT' and x axis value less than z score"),
    AND($G$73 = "LEFT", $T92 &lt; IF($K$73="", 0, $K$73)), $U92,
    FALSE, N("Check if case is 'RIGHT' and x axis value greater than z score"),
    AND($G$73 = "RIGHT", $T92 &gt; IF($K$73="", 0, $K$73)), $U92,
    FALSE, N("Check if case is 'TWO' and both directions"),
    AND(
        $G$73 = "TWO",
        OR($T92 &lt; -ABS($K$73), $T92 &gt; ABS($K$73))
    ), $U92,
    FALSE, N("Default case: Return NA()"),
    TRUE, NA()
)</f>
        <v>#VALUE!</v>
      </c>
      <c r="Y92" s="42"/>
      <c r="Z92" s="110">
        <v>-0.66666666666666874</v>
      </c>
      <c r="AA92" s="110">
        <v>0.11</v>
      </c>
      <c r="AB92" s="110">
        <f t="shared" si="17"/>
        <v>0.11</v>
      </c>
      <c r="AC92" s="110" t="str">
        <f t="shared" si="18"/>
        <v/>
      </c>
    </row>
    <row r="93" spans="2:29" ht="16" x14ac:dyDescent="0.2">
      <c r="B93"/>
      <c r="C93" s="42"/>
      <c r="D93" s="44"/>
      <c r="E93" s="7"/>
      <c r="F93" s="44"/>
      <c r="G93" s="44"/>
      <c r="H93" s="42"/>
      <c r="I93" s="133" t="s">
        <v>132</v>
      </c>
      <c r="J93" s="42"/>
      <c r="K93" s="5"/>
      <c r="L93" s="5"/>
      <c r="M93" s="5"/>
      <c r="N93" s="42"/>
      <c r="O93" s="42"/>
      <c r="P93" s="42"/>
      <c r="Q93" s="42"/>
      <c r="R93" s="42"/>
      <c r="S93" s="42"/>
      <c r="T93" s="120">
        <f t="shared" si="6"/>
        <v>-1.291666666666669</v>
      </c>
      <c r="U93" s="136">
        <f t="shared" si="7"/>
        <v>0.17322916253851786</v>
      </c>
      <c r="V93" s="136" t="e" cm="1">
        <f t="array" ref="V93">_xlfn.IFS(
    FALSE, N("Check if X1 shading is ON"),
    $V$50&lt;&gt;"x", NA(),
    FALSE, N("Check if case is 'LEFT' and x axis value less than z score"),
    AND($G$69 = "LEFT", $T93 &lt; IF($K$69="", 0, $K$69)), $U93,
    FALSE, N("Check if case is 'RIGHT' and x axis value greater than z score"),
    AND($G$69 = "RIGHT", $T93 &gt; IF($K$69="", 0, $K$69)), $U93,
    FALSE, N("Check if case is 'TWO' and both directions"),
    AND(
        $G$69 = "TWO",
        OR($T93 &lt; -ABS($K$69), $T93 &gt; ABS($K$70))
    ), $U93,
    FALSE, N("Default case: Return NA()"),
    TRUE, NA()
)</f>
        <v>#VALUE!</v>
      </c>
      <c r="W93" s="136" t="e" cm="1">
        <f t="array" ref="W93">_xlfn.IFS(
    FALSE, N("Check if X1 shading is ON"),
    $V$50&lt;&gt;"x", NA(),
    FALSE, N("Check if case is 'LEFT' and x axis value less than z score"),
    AND($G$70 = "LEFT", $T93 &lt; IF($K$70="", 0, $K$70)), $U93,
    FALSE, N("Check if case is 'RIGHT' and x axis value greater than z score"),
    AND($G$70 = "RIGHT", $T93 &gt; IF($K$70="", 0, $K$70)), $U93,
    FALSE, N("Default case: Return NA()"),
    TRUE, NA()
)</f>
        <v>#N/A</v>
      </c>
      <c r="X93" s="136" t="e" cm="1">
        <f t="array" ref="X93">_xlfn.IFS(
    FALSE, N("Check if X1 shading is ON"),
    $X$50&lt;&gt;"x", NA(),
    FALSE, N("Check if case is 'LEFT' and x axis value less than z score"),
    AND($G$73 = "LEFT", $T93 &lt; IF($K$73="", 0, $K$73)), $U93,
    FALSE, N("Check if case is 'RIGHT' and x axis value greater than z score"),
    AND($G$73 = "RIGHT", $T93 &gt; IF($K$73="", 0, $K$73)), $U93,
    FALSE, N("Check if case is 'TWO' and both directions"),
    AND(
        $G$73 = "TWO",
        OR($T93 &lt; -ABS($K$73), $T93 &gt; ABS($K$73))
    ), $U93,
    FALSE, N("Default case: Return NA()"),
    TRUE, NA()
)</f>
        <v>#VALUE!</v>
      </c>
      <c r="Y93" s="42"/>
      <c r="Z93" s="110">
        <v>-0.50000000000000222</v>
      </c>
      <c r="AA93" s="110">
        <v>0.11</v>
      </c>
      <c r="AB93" s="110">
        <f t="shared" si="17"/>
        <v>0.11</v>
      </c>
      <c r="AC93" s="110" t="str">
        <f t="shared" si="18"/>
        <v/>
      </c>
    </row>
    <row r="94" spans="2:29" ht="16" x14ac:dyDescent="0.2">
      <c r="B94"/>
      <c r="C94" s="42"/>
      <c r="D94" s="44"/>
      <c r="E94" s="5"/>
      <c r="F94" s="7"/>
      <c r="G94" s="44"/>
      <c r="H94" s="42"/>
      <c r="I94" s="133" t="s">
        <v>133</v>
      </c>
      <c r="J94" s="42"/>
      <c r="K94" s="5"/>
      <c r="L94" s="5"/>
      <c r="M94" s="5"/>
      <c r="N94" s="42"/>
      <c r="O94" s="42"/>
      <c r="P94" s="42"/>
      <c r="Q94" s="42"/>
      <c r="R94" s="42"/>
      <c r="S94" s="42"/>
      <c r="T94" s="120">
        <f t="shared" si="6"/>
        <v>-1.2500000000000022</v>
      </c>
      <c r="U94" s="136">
        <f t="shared" si="7"/>
        <v>0.18264908538902141</v>
      </c>
      <c r="V94" s="136" t="e" cm="1">
        <f t="array" ref="V94">_xlfn.IFS(
    FALSE, N("Check if X1 shading is ON"),
    $V$50&lt;&gt;"x", NA(),
    FALSE, N("Check if case is 'LEFT' and x axis value less than z score"),
    AND($G$69 = "LEFT", $T94 &lt; IF($K$69="", 0, $K$69)), $U94,
    FALSE, N("Check if case is 'RIGHT' and x axis value greater than z score"),
    AND($G$69 = "RIGHT", $T94 &gt; IF($K$69="", 0, $K$69)), $U94,
    FALSE, N("Check if case is 'TWO' and both directions"),
    AND(
        $G$69 = "TWO",
        OR($T94 &lt; -ABS($K$69), $T94 &gt; ABS($K$70))
    ), $U94,
    FALSE, N("Default case: Return NA()"),
    TRUE, NA()
)</f>
        <v>#VALUE!</v>
      </c>
      <c r="W94" s="136" t="e" cm="1">
        <f t="array" ref="W94">_xlfn.IFS(
    FALSE, N("Check if X1 shading is ON"),
    $V$50&lt;&gt;"x", NA(),
    FALSE, N("Check if case is 'LEFT' and x axis value less than z score"),
    AND($G$70 = "LEFT", $T94 &lt; IF($K$70="", 0, $K$70)), $U94,
    FALSE, N("Check if case is 'RIGHT' and x axis value greater than z score"),
    AND($G$70 = "RIGHT", $T94 &gt; IF($K$70="", 0, $K$70)), $U94,
    FALSE, N("Default case: Return NA()"),
    TRUE, NA()
)</f>
        <v>#N/A</v>
      </c>
      <c r="X94" s="136" t="e" cm="1">
        <f t="array" ref="X94">_xlfn.IFS(
    FALSE, N("Check if X1 shading is ON"),
    $X$50&lt;&gt;"x", NA(),
    FALSE, N("Check if case is 'LEFT' and x axis value less than z score"),
    AND($G$73 = "LEFT", $T94 &lt; IF($K$73="", 0, $K$73)), $U94,
    FALSE, N("Check if case is 'RIGHT' and x axis value greater than z score"),
    AND($G$73 = "RIGHT", $T94 &gt; IF($K$73="", 0, $K$73)), $U94,
    FALSE, N("Check if case is 'TWO' and both directions"),
    AND(
        $G$73 = "TWO",
        OR($T94 &lt; -ABS($K$73), $T94 &gt; ABS($K$73))
    ), $U94,
    FALSE, N("Default case: Return NA()"),
    TRUE, NA()
)</f>
        <v>#VALUE!</v>
      </c>
      <c r="Y94" s="42"/>
      <c r="Z94" s="110">
        <v>-0.33333333333333548</v>
      </c>
      <c r="AA94" s="110">
        <v>0.11</v>
      </c>
      <c r="AB94" s="110">
        <f t="shared" si="17"/>
        <v>0.11</v>
      </c>
      <c r="AC94" s="110" t="str">
        <f t="shared" si="18"/>
        <v/>
      </c>
    </row>
    <row r="95" spans="2:29" ht="16" x14ac:dyDescent="0.2">
      <c r="B95"/>
      <c r="C95" s="42"/>
      <c r="D95" s="44"/>
      <c r="E95" s="5"/>
      <c r="F95" s="7"/>
      <c r="G95" s="44"/>
      <c r="H95" s="42"/>
      <c r="I95" s="133" t="s">
        <v>134</v>
      </c>
      <c r="J95" s="42"/>
      <c r="K95" s="5"/>
      <c r="L95" s="5"/>
      <c r="M95" s="5"/>
      <c r="N95" s="42"/>
      <c r="O95" s="42"/>
      <c r="P95" s="42"/>
      <c r="Q95" s="42"/>
      <c r="R95" s="42"/>
      <c r="S95" s="42"/>
      <c r="T95" s="120">
        <f t="shared" si="6"/>
        <v>-1.2083333333333355</v>
      </c>
      <c r="U95" s="136">
        <f t="shared" si="7"/>
        <v>0.19224719608678109</v>
      </c>
      <c r="V95" s="136" t="e" cm="1">
        <f t="array" ref="V95">_xlfn.IFS(
    FALSE, N("Check if X1 shading is ON"),
    $V$50&lt;&gt;"x", NA(),
    FALSE, N("Check if case is 'LEFT' and x axis value less than z score"),
    AND($G$69 = "LEFT", $T95 &lt; IF($K$69="", 0, $K$69)), $U95,
    FALSE, N("Check if case is 'RIGHT' and x axis value greater than z score"),
    AND($G$69 = "RIGHT", $T95 &gt; IF($K$69="", 0, $K$69)), $U95,
    FALSE, N("Check if case is 'TWO' and both directions"),
    AND(
        $G$69 = "TWO",
        OR($T95 &lt; -ABS($K$69), $T95 &gt; ABS($K$70))
    ), $U95,
    FALSE, N("Default case: Return NA()"),
    TRUE, NA()
)</f>
        <v>#VALUE!</v>
      </c>
      <c r="W95" s="136" t="e" cm="1">
        <f t="array" ref="W95">_xlfn.IFS(
    FALSE, N("Check if X1 shading is ON"),
    $V$50&lt;&gt;"x", NA(),
    FALSE, N("Check if case is 'LEFT' and x axis value less than z score"),
    AND($G$70 = "LEFT", $T95 &lt; IF($K$70="", 0, $K$70)), $U95,
    FALSE, N("Check if case is 'RIGHT' and x axis value greater than z score"),
    AND($G$70 = "RIGHT", $T95 &gt; IF($K$70="", 0, $K$70)), $U95,
    FALSE, N("Default case: Return NA()"),
    TRUE, NA()
)</f>
        <v>#N/A</v>
      </c>
      <c r="X95" s="136" t="e" cm="1">
        <f t="array" ref="X95">_xlfn.IFS(
    FALSE, N("Check if X1 shading is ON"),
    $X$50&lt;&gt;"x", NA(),
    FALSE, N("Check if case is 'LEFT' and x axis value less than z score"),
    AND($G$73 = "LEFT", $T95 &lt; IF($K$73="", 0, $K$73)), $U95,
    FALSE, N("Check if case is 'RIGHT' and x axis value greater than z score"),
    AND($G$73 = "RIGHT", $T95 &gt; IF($K$73="", 0, $K$73)), $U95,
    FALSE, N("Check if case is 'TWO' and both directions"),
    AND(
        $G$73 = "TWO",
        OR($T95 &lt; -ABS($K$73), $T95 &gt; ABS($K$73))
    ), $U95,
    FALSE, N("Default case: Return NA()"),
    TRUE, NA()
)</f>
        <v>#VALUE!</v>
      </c>
      <c r="Y95" s="42"/>
      <c r="Z95" s="110">
        <v>-0.16666666666666879</v>
      </c>
      <c r="AA95" s="110">
        <v>0.11</v>
      </c>
      <c r="AB95" s="110">
        <f t="shared" si="17"/>
        <v>0.11</v>
      </c>
      <c r="AC95" s="110" t="str">
        <f t="shared" si="18"/>
        <v/>
      </c>
    </row>
    <row r="96" spans="2:29" ht="16" x14ac:dyDescent="0.2">
      <c r="B96"/>
      <c r="C96" s="42"/>
      <c r="D96" s="44"/>
      <c r="E96" s="5"/>
      <c r="F96" s="7"/>
      <c r="G96" s="44"/>
      <c r="H96" s="42"/>
      <c r="I96" s="133" t="s">
        <v>135</v>
      </c>
      <c r="J96" s="42"/>
      <c r="K96" s="5"/>
      <c r="L96" s="5"/>
      <c r="M96" s="5"/>
      <c r="N96" s="42"/>
      <c r="O96" s="42"/>
      <c r="P96" s="42"/>
      <c r="Q96" s="42"/>
      <c r="R96" s="42"/>
      <c r="S96" s="42"/>
      <c r="T96" s="120">
        <f t="shared" si="6"/>
        <v>-1.1666666666666687</v>
      </c>
      <c r="U96" s="136">
        <f t="shared" si="7"/>
        <v>0.20199868555405839</v>
      </c>
      <c r="V96" s="136" t="e" cm="1">
        <f t="array" ref="V96">_xlfn.IFS(
    FALSE, N("Check if X1 shading is ON"),
    $V$50&lt;&gt;"x", NA(),
    FALSE, N("Check if case is 'LEFT' and x axis value less than z score"),
    AND($G$69 = "LEFT", $T96 &lt; IF($K$69="", 0, $K$69)), $U96,
    FALSE, N("Check if case is 'RIGHT' and x axis value greater than z score"),
    AND($G$69 = "RIGHT", $T96 &gt; IF($K$69="", 0, $K$69)), $U96,
    FALSE, N("Check if case is 'TWO' and both directions"),
    AND(
        $G$69 = "TWO",
        OR($T96 &lt; -ABS($K$69), $T96 &gt; ABS($K$70))
    ), $U96,
    FALSE, N("Default case: Return NA()"),
    TRUE, NA()
)</f>
        <v>#VALUE!</v>
      </c>
      <c r="W96" s="136" t="e" cm="1">
        <f t="array" ref="W96">_xlfn.IFS(
    FALSE, N("Check if X1 shading is ON"),
    $V$50&lt;&gt;"x", NA(),
    FALSE, N("Check if case is 'LEFT' and x axis value less than z score"),
    AND($G$70 = "LEFT", $T96 &lt; IF($K$70="", 0, $K$70)), $U96,
    FALSE, N("Check if case is 'RIGHT' and x axis value greater than z score"),
    AND($G$70 = "RIGHT", $T96 &gt; IF($K$70="", 0, $K$70)), $U96,
    FALSE, N("Default case: Return NA()"),
    TRUE, NA()
)</f>
        <v>#N/A</v>
      </c>
      <c r="X96" s="136" t="e" cm="1">
        <f t="array" ref="X96">_xlfn.IFS(
    FALSE, N("Check if X1 shading is ON"),
    $X$50&lt;&gt;"x", NA(),
    FALSE, N("Check if case is 'LEFT' and x axis value less than z score"),
    AND($G$73 = "LEFT", $T96 &lt; IF($K$73="", 0, $K$73)), $U96,
    FALSE, N("Check if case is 'RIGHT' and x axis value greater than z score"),
    AND($G$73 = "RIGHT", $T96 &gt; IF($K$73="", 0, $K$73)), $U96,
    FALSE, N("Check if case is 'TWO' and both directions"),
    AND(
        $G$73 = "TWO",
        OR($T96 &lt; -ABS($K$73), $T96 &gt; ABS($K$73))
    ), $U96,
    FALSE, N("Default case: Return NA()"),
    TRUE, NA()
)</f>
        <v>#VALUE!</v>
      </c>
      <c r="Y96" s="42"/>
      <c r="Z96" s="110">
        <v>0.16666666666666449</v>
      </c>
      <c r="AA96" s="110">
        <v>0.11</v>
      </c>
      <c r="AB96" s="110">
        <f t="shared" si="17"/>
        <v>0.11</v>
      </c>
      <c r="AC96" s="110" t="str">
        <f t="shared" si="18"/>
        <v/>
      </c>
    </row>
    <row r="97" spans="2:29" ht="16" x14ac:dyDescent="0.2">
      <c r="B97"/>
      <c r="C97" s="42"/>
      <c r="D97" s="44"/>
      <c r="E97" s="5"/>
      <c r="F97" s="7"/>
      <c r="G97" s="44"/>
      <c r="H97" s="42"/>
      <c r="I97" s="133" t="s">
        <v>136</v>
      </c>
      <c r="J97" s="42"/>
      <c r="K97" s="5"/>
      <c r="L97" s="5"/>
      <c r="M97" s="5"/>
      <c r="N97" s="42"/>
      <c r="O97" s="42"/>
      <c r="P97" s="42"/>
      <c r="Q97" s="42"/>
      <c r="R97" s="42"/>
      <c r="S97" s="42"/>
      <c r="T97" s="120">
        <f t="shared" si="6"/>
        <v>-1.125000000000002</v>
      </c>
      <c r="U97" s="136">
        <f t="shared" si="7"/>
        <v>0.21187664577569898</v>
      </c>
      <c r="V97" s="136" t="e" cm="1">
        <f t="array" ref="V97">_xlfn.IFS(
    FALSE, N("Check if X1 shading is ON"),
    $V$50&lt;&gt;"x", NA(),
    FALSE, N("Check if case is 'LEFT' and x axis value less than z score"),
    AND($G$69 = "LEFT", $T97 &lt; IF($K$69="", 0, $K$69)), $U97,
    FALSE, N("Check if case is 'RIGHT' and x axis value greater than z score"),
    AND($G$69 = "RIGHT", $T97 &gt; IF($K$69="", 0, $K$69)), $U97,
    FALSE, N("Check if case is 'TWO' and both directions"),
    AND(
        $G$69 = "TWO",
        OR($T97 &lt; -ABS($K$69), $T97 &gt; ABS($K$70))
    ), $U97,
    FALSE, N("Default case: Return NA()"),
    TRUE, NA()
)</f>
        <v>#VALUE!</v>
      </c>
      <c r="W97" s="136" t="e" cm="1">
        <f t="array" ref="W97">_xlfn.IFS(
    FALSE, N("Check if X1 shading is ON"),
    $V$50&lt;&gt;"x", NA(),
    FALSE, N("Check if case is 'LEFT' and x axis value less than z score"),
    AND($G$70 = "LEFT", $T97 &lt; IF($K$70="", 0, $K$70)), $U97,
    FALSE, N("Check if case is 'RIGHT' and x axis value greater than z score"),
    AND($G$70 = "RIGHT", $T97 &gt; IF($K$70="", 0, $K$70)), $U97,
    FALSE, N("Default case: Return NA()"),
    TRUE, NA()
)</f>
        <v>#N/A</v>
      </c>
      <c r="X97" s="136" t="e" cm="1">
        <f t="array" ref="X97">_xlfn.IFS(
    FALSE, N("Check if X1 shading is ON"),
    $X$50&lt;&gt;"x", NA(),
    FALSE, N("Check if case is 'LEFT' and x axis value less than z score"),
    AND($G$73 = "LEFT", $T97 &lt; IF($K$73="", 0, $K$73)), $U97,
    FALSE, N("Check if case is 'RIGHT' and x axis value greater than z score"),
    AND($G$73 = "RIGHT", $T97 &gt; IF($K$73="", 0, $K$73)), $U97,
    FALSE, N("Check if case is 'TWO' and both directions"),
    AND(
        $G$73 = "TWO",
        OR($T97 &lt; -ABS($K$73), $T97 &gt; ABS($K$73))
    ), $U97,
    FALSE, N("Default case: Return NA()"),
    TRUE, NA()
)</f>
        <v>#VALUE!</v>
      </c>
      <c r="Y97" s="42"/>
      <c r="Z97" s="110">
        <v>0.33333333333333115</v>
      </c>
      <c r="AA97" s="110">
        <v>0.11</v>
      </c>
      <c r="AB97" s="110">
        <f t="shared" si="17"/>
        <v>0.11</v>
      </c>
      <c r="AC97" s="110" t="str">
        <f t="shared" si="18"/>
        <v/>
      </c>
    </row>
    <row r="98" spans="2:29" ht="16" x14ac:dyDescent="0.2">
      <c r="B98"/>
      <c r="C98" s="42"/>
      <c r="D98" s="44"/>
      <c r="E98" s="7"/>
      <c r="F98" s="7"/>
      <c r="G98" s="44"/>
      <c r="H98" s="42"/>
      <c r="I98" s="133" t="s">
        <v>137</v>
      </c>
      <c r="J98" s="42"/>
      <c r="K98" s="5"/>
      <c r="L98" s="5"/>
      <c r="M98" s="5"/>
      <c r="N98" s="42"/>
      <c r="O98" s="42"/>
      <c r="P98" s="42"/>
      <c r="Q98" s="42"/>
      <c r="R98" s="42"/>
      <c r="S98" s="42"/>
      <c r="T98" s="120">
        <f t="shared" si="6"/>
        <v>-1.0833333333333353</v>
      </c>
      <c r="U98" s="136">
        <f t="shared" si="7"/>
        <v>0.22185215470573549</v>
      </c>
      <c r="V98" s="136" t="e" cm="1">
        <f t="array" ref="V98">_xlfn.IFS(
    FALSE, N("Check if X1 shading is ON"),
    $V$50&lt;&gt;"x", NA(),
    FALSE, N("Check if case is 'LEFT' and x axis value less than z score"),
    AND($G$69 = "LEFT", $T98 &lt; IF($K$69="", 0, $K$69)), $U98,
    FALSE, N("Check if case is 'RIGHT' and x axis value greater than z score"),
    AND($G$69 = "RIGHT", $T98 &gt; IF($K$69="", 0, $K$69)), $U98,
    FALSE, N("Check if case is 'TWO' and both directions"),
    AND(
        $G$69 = "TWO",
        OR($T98 &lt; -ABS($K$69), $T98 &gt; ABS($K$70))
    ), $U98,
    FALSE, N("Default case: Return NA()"),
    TRUE, NA()
)</f>
        <v>#VALUE!</v>
      </c>
      <c r="W98" s="136" t="e" cm="1">
        <f t="array" ref="W98">_xlfn.IFS(
    FALSE, N("Check if X1 shading is ON"),
    $V$50&lt;&gt;"x", NA(),
    FALSE, N("Check if case is 'LEFT' and x axis value less than z score"),
    AND($G$70 = "LEFT", $T98 &lt; IF($K$70="", 0, $K$70)), $U98,
    FALSE, N("Check if case is 'RIGHT' and x axis value greater than z score"),
    AND($G$70 = "RIGHT", $T98 &gt; IF($K$70="", 0, $K$70)), $U98,
    FALSE, N("Default case: Return NA()"),
    TRUE, NA()
)</f>
        <v>#N/A</v>
      </c>
      <c r="X98" s="136" t="e" cm="1">
        <f t="array" ref="X98">_xlfn.IFS(
    FALSE, N("Check if X1 shading is ON"),
    $X$50&lt;&gt;"x", NA(),
    FALSE, N("Check if case is 'LEFT' and x axis value less than z score"),
    AND($G$73 = "LEFT", $T98 &lt; IF($K$73="", 0, $K$73)), $U98,
    FALSE, N("Check if case is 'RIGHT' and x axis value greater than z score"),
    AND($G$73 = "RIGHT", $T98 &gt; IF($K$73="", 0, $K$73)), $U98,
    FALSE, N("Check if case is 'TWO' and both directions"),
    AND(
        $G$73 = "TWO",
        OR($T98 &lt; -ABS($K$73), $T98 &gt; ABS($K$73))
    ), $U98,
    FALSE, N("Default case: Return NA()"),
    TRUE, NA()
)</f>
        <v>#VALUE!</v>
      </c>
      <c r="Y98" s="42"/>
      <c r="Z98" s="110">
        <v>0.49999999999999789</v>
      </c>
      <c r="AA98" s="110">
        <v>0.11</v>
      </c>
      <c r="AB98" s="110">
        <f t="shared" si="17"/>
        <v>0.11</v>
      </c>
      <c r="AC98" s="110" t="str">
        <f t="shared" si="18"/>
        <v/>
      </c>
    </row>
    <row r="99" spans="2:29" ht="16" x14ac:dyDescent="0.2">
      <c r="B99"/>
      <c r="C99" s="42"/>
      <c r="D99" s="44"/>
      <c r="E99" s="7"/>
      <c r="F99" s="7"/>
      <c r="G99" s="44"/>
      <c r="H99" s="42"/>
      <c r="I99" s="133" t="s">
        <v>138</v>
      </c>
      <c r="J99" s="42"/>
      <c r="K99" s="5"/>
      <c r="L99" s="5"/>
      <c r="M99" s="5"/>
      <c r="N99" s="42"/>
      <c r="O99" s="42"/>
      <c r="P99" s="42"/>
      <c r="Q99" s="42"/>
      <c r="R99" s="42"/>
      <c r="S99" s="42"/>
      <c r="T99" s="120">
        <f t="shared" si="6"/>
        <v>-1.0416666666666685</v>
      </c>
      <c r="U99" s="136">
        <f t="shared" si="7"/>
        <v>0.23189438328624226</v>
      </c>
      <c r="V99" s="136" t="e" cm="1">
        <f t="array" ref="V99">_xlfn.IFS(
    FALSE, N("Check if X1 shading is ON"),
    $V$50&lt;&gt;"x", NA(),
    FALSE, N("Check if case is 'LEFT' and x axis value less than z score"),
    AND($G$69 = "LEFT", $T99 &lt; IF($K$69="", 0, $K$69)), $U99,
    FALSE, N("Check if case is 'RIGHT' and x axis value greater than z score"),
    AND($G$69 = "RIGHT", $T99 &gt; IF($K$69="", 0, $K$69)), $U99,
    FALSE, N("Check if case is 'TWO' and both directions"),
    AND(
        $G$69 = "TWO",
        OR($T99 &lt; -ABS($K$69), $T99 &gt; ABS($K$70))
    ), $U99,
    FALSE, N("Default case: Return NA()"),
    TRUE, NA()
)</f>
        <v>#VALUE!</v>
      </c>
      <c r="W99" s="136" t="e" cm="1">
        <f t="array" ref="W99">_xlfn.IFS(
    FALSE, N("Check if X1 shading is ON"),
    $V$50&lt;&gt;"x", NA(),
    FALSE, N("Check if case is 'LEFT' and x axis value less than z score"),
    AND($G$70 = "LEFT", $T99 &lt; IF($K$70="", 0, $K$70)), $U99,
    FALSE, N("Check if case is 'RIGHT' and x axis value greater than z score"),
    AND($G$70 = "RIGHT", $T99 &gt; IF($K$70="", 0, $K$70)), $U99,
    FALSE, N("Default case: Return NA()"),
    TRUE, NA()
)</f>
        <v>#N/A</v>
      </c>
      <c r="X99" s="136" t="e" cm="1">
        <f t="array" ref="X99">_xlfn.IFS(
    FALSE, N("Check if X1 shading is ON"),
    $X$50&lt;&gt;"x", NA(),
    FALSE, N("Check if case is 'LEFT' and x axis value less than z score"),
    AND($G$73 = "LEFT", $T99 &lt; IF($K$73="", 0, $K$73)), $U99,
    FALSE, N("Check if case is 'RIGHT' and x axis value greater than z score"),
    AND($G$73 = "RIGHT", $T99 &gt; IF($K$73="", 0, $K$73)), $U99,
    FALSE, N("Check if case is 'TWO' and both directions"),
    AND(
        $G$73 = "TWO",
        OR($T99 &lt; -ABS($K$73), $T99 &gt; ABS($K$73))
    ), $U99,
    FALSE, N("Default case: Return NA()"),
    TRUE, NA()
)</f>
        <v>#VALUE!</v>
      </c>
      <c r="Y99" s="42"/>
      <c r="Z99" s="110">
        <v>0.66666666666666441</v>
      </c>
      <c r="AA99" s="110">
        <v>0.11</v>
      </c>
      <c r="AB99" s="110">
        <f t="shared" si="17"/>
        <v>0.11</v>
      </c>
      <c r="AC99" s="110" t="str">
        <f t="shared" si="18"/>
        <v/>
      </c>
    </row>
    <row r="100" spans="2:29" ht="16" x14ac:dyDescent="0.2">
      <c r="B100"/>
      <c r="C100" s="42"/>
      <c r="D100" s="44"/>
      <c r="E100" s="7"/>
      <c r="F100" s="7"/>
      <c r="G100" s="44"/>
      <c r="H100" s="42"/>
      <c r="I100" s="133" t="s">
        <v>139</v>
      </c>
      <c r="J100" s="42"/>
      <c r="K100" s="5"/>
      <c r="L100" s="5"/>
      <c r="M100" s="5"/>
      <c r="N100" s="42"/>
      <c r="O100" s="42"/>
      <c r="P100" s="42"/>
      <c r="Q100" s="42"/>
      <c r="R100" s="42"/>
      <c r="S100" s="42"/>
      <c r="T100" s="120">
        <f t="shared" si="6"/>
        <v>-1.0000000000000018</v>
      </c>
      <c r="U100" s="136">
        <f t="shared" si="7"/>
        <v>0.24197072451914292</v>
      </c>
      <c r="V100" s="136" t="e" cm="1">
        <f t="array" ref="V100">_xlfn.IFS(
    FALSE, N("Check if X1 shading is ON"),
    $V$50&lt;&gt;"x", NA(),
    FALSE, N("Check if case is 'LEFT' and x axis value less than z score"),
    AND($G$69 = "LEFT", $T100 &lt; IF($K$69="", 0, $K$69)), $U100,
    FALSE, N("Check if case is 'RIGHT' and x axis value greater than z score"),
    AND($G$69 = "RIGHT", $T100 &gt; IF($K$69="", 0, $K$69)), $U100,
    FALSE, N("Check if case is 'TWO' and both directions"),
    AND(
        $G$69 = "TWO",
        OR($T100 &lt; -ABS($K$69), $T100 &gt; ABS($K$70))
    ), $U100,
    FALSE, N("Default case: Return NA()"),
    TRUE, NA()
)</f>
        <v>#VALUE!</v>
      </c>
      <c r="W100" s="136" t="e" cm="1">
        <f t="array" ref="W100">_xlfn.IFS(
    FALSE, N("Check if X1 shading is ON"),
    $V$50&lt;&gt;"x", NA(),
    FALSE, N("Check if case is 'LEFT' and x axis value less than z score"),
    AND($G$70 = "LEFT", $T100 &lt; IF($K$70="", 0, $K$70)), $U100,
    FALSE, N("Check if case is 'RIGHT' and x axis value greater than z score"),
    AND($G$70 = "RIGHT", $T100 &gt; IF($K$70="", 0, $K$70)), $U100,
    FALSE, N("Default case: Return NA()"),
    TRUE, NA()
)</f>
        <v>#N/A</v>
      </c>
      <c r="X100" s="136" t="e" cm="1">
        <f t="array" ref="X100">_xlfn.IFS(
    FALSE, N("Check if X1 shading is ON"),
    $X$50&lt;&gt;"x", NA(),
    FALSE, N("Check if case is 'LEFT' and x axis value less than z score"),
    AND($G$73 = "LEFT", $T100 &lt; IF($K$73="", 0, $K$73)), $U100,
    FALSE, N("Check if case is 'RIGHT' and x axis value greater than z score"),
    AND($G$73 = "RIGHT", $T100 &gt; IF($K$73="", 0, $K$73)), $U100,
    FALSE, N("Check if case is 'TWO' and both directions"),
    AND(
        $G$73 = "TWO",
        OR($T100 &lt; -ABS($K$73), $T100 &gt; ABS($K$73))
    ), $U100,
    FALSE, N("Default case: Return NA()"),
    TRUE, NA()
)</f>
        <v>#VALUE!</v>
      </c>
      <c r="Y100" s="42"/>
      <c r="Z100" s="110">
        <v>0.83333333333333093</v>
      </c>
      <c r="AA100" s="110">
        <v>0.11</v>
      </c>
      <c r="AB100" s="110">
        <f t="shared" si="17"/>
        <v>0.11</v>
      </c>
      <c r="AC100" s="110" t="str">
        <f t="shared" si="18"/>
        <v/>
      </c>
    </row>
    <row r="101" spans="2:29" ht="16" x14ac:dyDescent="0.2">
      <c r="B101"/>
      <c r="C101" s="42"/>
      <c r="D101" s="44"/>
      <c r="E101" s="7"/>
      <c r="F101" s="7"/>
      <c r="G101" s="44"/>
      <c r="H101" s="42"/>
      <c r="I101" s="133" t="s">
        <v>140</v>
      </c>
      <c r="J101" s="42"/>
      <c r="K101" s="5"/>
      <c r="L101" s="5"/>
      <c r="M101" s="5"/>
      <c r="N101" s="42"/>
      <c r="O101" s="42"/>
      <c r="P101" s="42"/>
      <c r="Q101" s="42"/>
      <c r="R101" s="42"/>
      <c r="S101" s="42"/>
      <c r="T101" s="120">
        <f t="shared" si="6"/>
        <v>-0.95833333333333515</v>
      </c>
      <c r="U101" s="136">
        <f t="shared" si="7"/>
        <v>0.25204694425504476</v>
      </c>
      <c r="V101" s="136" t="e" cm="1">
        <f t="array" ref="V101">_xlfn.IFS(
    FALSE, N("Check if X1 shading is ON"),
    $V$50&lt;&gt;"x", NA(),
    FALSE, N("Check if case is 'LEFT' and x axis value less than z score"),
    AND($G$69 = "LEFT", $T101 &lt; IF($K$69="", 0, $K$69)), $U101,
    FALSE, N("Check if case is 'RIGHT' and x axis value greater than z score"),
    AND($G$69 = "RIGHT", $T101 &gt; IF($K$69="", 0, $K$69)), $U101,
    FALSE, N("Check if case is 'TWO' and both directions"),
    AND(
        $G$69 = "TWO",
        OR($T101 &lt; -ABS($K$69), $T101 &gt; ABS($K$70))
    ), $U101,
    FALSE, N("Default case: Return NA()"),
    TRUE, NA()
)</f>
        <v>#VALUE!</v>
      </c>
      <c r="W101" s="136" t="e" cm="1">
        <f t="array" ref="W101">_xlfn.IFS(
    FALSE, N("Check if X1 shading is ON"),
    $V$50&lt;&gt;"x", NA(),
    FALSE, N("Check if case is 'LEFT' and x axis value less than z score"),
    AND($G$70 = "LEFT", $T101 &lt; IF($K$70="", 0, $K$70)), $U101,
    FALSE, N("Check if case is 'RIGHT' and x axis value greater than z score"),
    AND($G$70 = "RIGHT", $T101 &gt; IF($K$70="", 0, $K$70)), $U101,
    FALSE, N("Default case: Return NA()"),
    TRUE, NA()
)</f>
        <v>#N/A</v>
      </c>
      <c r="X101" s="136" t="e" cm="1">
        <f t="array" ref="X101">_xlfn.IFS(
    FALSE, N("Check if X1 shading is ON"),
    $X$50&lt;&gt;"x", NA(),
    FALSE, N("Check if case is 'LEFT' and x axis value less than z score"),
    AND($G$73 = "LEFT", $T101 &lt; IF($K$73="", 0, $K$73)), $U101,
    FALSE, N("Check if case is 'RIGHT' and x axis value greater than z score"),
    AND($G$73 = "RIGHT", $T101 &gt; IF($K$73="", 0, $K$73)), $U101,
    FALSE, N("Check if case is 'TWO' and both directions"),
    AND(
        $G$73 = "TWO",
        OR($T101 &lt; -ABS($K$73), $T101 &gt; ABS($K$73))
    ), $U101,
    FALSE, N("Default case: Return NA()"),
    TRUE, NA()
)</f>
        <v>#VALUE!</v>
      </c>
      <c r="Y101" s="42"/>
      <c r="Z101" s="110">
        <v>1.1666666666666643</v>
      </c>
      <c r="AA101" s="110">
        <v>0.11</v>
      </c>
      <c r="AB101" s="110">
        <f t="shared" si="17"/>
        <v>0.11</v>
      </c>
      <c r="AC101" s="110" t="str">
        <f t="shared" si="18"/>
        <v/>
      </c>
    </row>
    <row r="102" spans="2:29" ht="16" x14ac:dyDescent="0.2">
      <c r="B102"/>
      <c r="C102" s="42"/>
      <c r="D102" s="5"/>
      <c r="E102" s="5"/>
      <c r="F102" s="5"/>
      <c r="G102" s="5"/>
      <c r="H102" s="5"/>
      <c r="I102" s="5"/>
      <c r="J102" s="5"/>
      <c r="K102" s="5"/>
      <c r="L102" s="5"/>
      <c r="M102" s="42"/>
      <c r="N102" s="42"/>
      <c r="O102" s="42"/>
      <c r="P102" s="42"/>
      <c r="Q102" s="42"/>
      <c r="R102" s="42"/>
      <c r="S102" s="42"/>
      <c r="T102" s="120">
        <f t="shared" si="6"/>
        <v>-0.91666666666666852</v>
      </c>
      <c r="U102" s="136">
        <f t="shared" si="7"/>
        <v>0.262087353078301</v>
      </c>
      <c r="V102" s="136" t="e" cm="1">
        <f t="array" ref="V102">_xlfn.IFS(
    FALSE, N("Check if X1 shading is ON"),
    $V$50&lt;&gt;"x", NA(),
    FALSE, N("Check if case is 'LEFT' and x axis value less than z score"),
    AND($G$69 = "LEFT", $T102 &lt; IF($K$69="", 0, $K$69)), $U102,
    FALSE, N("Check if case is 'RIGHT' and x axis value greater than z score"),
    AND($G$69 = "RIGHT", $T102 &gt; IF($K$69="", 0, $K$69)), $U102,
    FALSE, N("Check if case is 'TWO' and both directions"),
    AND(
        $G$69 = "TWO",
        OR($T102 &lt; -ABS($K$69), $T102 &gt; ABS($K$70))
    ), $U102,
    FALSE, N("Default case: Return NA()"),
    TRUE, NA()
)</f>
        <v>#VALUE!</v>
      </c>
      <c r="W102" s="136" t="e" cm="1">
        <f t="array" ref="W102">_xlfn.IFS(
    FALSE, N("Check if X1 shading is ON"),
    $V$50&lt;&gt;"x", NA(),
    FALSE, N("Check if case is 'LEFT' and x axis value less than z score"),
    AND($G$70 = "LEFT", $T102 &lt; IF($K$70="", 0, $K$70)), $U102,
    FALSE, N("Check if case is 'RIGHT' and x axis value greater than z score"),
    AND($G$70 = "RIGHT", $T102 &gt; IF($K$70="", 0, $K$70)), $U102,
    FALSE, N("Default case: Return NA()"),
    TRUE, NA()
)</f>
        <v>#N/A</v>
      </c>
      <c r="X102" s="136" t="e" cm="1">
        <f t="array" ref="X102">_xlfn.IFS(
    FALSE, N("Check if X1 shading is ON"),
    $X$50&lt;&gt;"x", NA(),
    FALSE, N("Check if case is 'LEFT' and x axis value less than z score"),
    AND($G$73 = "LEFT", $T102 &lt; IF($K$73="", 0, $K$73)), $U102,
    FALSE, N("Check if case is 'RIGHT' and x axis value greater than z score"),
    AND($G$73 = "RIGHT", $T102 &gt; IF($K$73="", 0, $K$73)), $U102,
    FALSE, N("Check if case is 'TWO' and both directions"),
    AND(
        $G$73 = "TWO",
        OR($T102 &lt; -ABS($K$73), $T102 &gt; ABS($K$73))
    ), $U102,
    FALSE, N("Default case: Return NA()"),
    TRUE, NA()
)</f>
        <v>#VALUE!</v>
      </c>
      <c r="Y102" s="42"/>
      <c r="Z102" s="110">
        <v>1.3333333333333313</v>
      </c>
      <c r="AA102" s="110">
        <v>0.11</v>
      </c>
      <c r="AB102" s="110">
        <f t="shared" si="17"/>
        <v>0.11</v>
      </c>
      <c r="AC102" s="110" t="str">
        <f t="shared" si="18"/>
        <v/>
      </c>
    </row>
    <row r="103" spans="2:29" ht="16" x14ac:dyDescent="0.2">
      <c r="B103"/>
      <c r="C103" s="42"/>
      <c r="D103" s="5"/>
      <c r="E103" s="5"/>
      <c r="F103" s="5"/>
      <c r="G103" s="5"/>
      <c r="H103" s="5"/>
      <c r="I103" s="5"/>
      <c r="J103" s="5"/>
      <c r="K103" s="5"/>
      <c r="L103" s="5"/>
      <c r="M103" s="42"/>
      <c r="N103" s="42"/>
      <c r="O103" s="42"/>
      <c r="P103" s="42"/>
      <c r="Q103" s="42"/>
      <c r="R103" s="42"/>
      <c r="S103" s="42"/>
      <c r="T103" s="120">
        <f t="shared" si="6"/>
        <v>-0.87500000000000189</v>
      </c>
      <c r="U103" s="136">
        <f t="shared" si="7"/>
        <v>0.27205499837854308</v>
      </c>
      <c r="V103" s="136" t="e" cm="1">
        <f t="array" ref="V103">_xlfn.IFS(
    FALSE, N("Check if X1 shading is ON"),
    $V$50&lt;&gt;"x", NA(),
    FALSE, N("Check if case is 'LEFT' and x axis value less than z score"),
    AND($G$69 = "LEFT", $T103 &lt; IF($K$69="", 0, $K$69)), $U103,
    FALSE, N("Check if case is 'RIGHT' and x axis value greater than z score"),
    AND($G$69 = "RIGHT", $T103 &gt; IF($K$69="", 0, $K$69)), $U103,
    FALSE, N("Check if case is 'TWO' and both directions"),
    AND(
        $G$69 = "TWO",
        OR($T103 &lt; -ABS($K$69), $T103 &gt; ABS($K$70))
    ), $U103,
    FALSE, N("Default case: Return NA()"),
    TRUE, NA()
)</f>
        <v>#VALUE!</v>
      </c>
      <c r="W103" s="136" t="e" cm="1">
        <f t="array" ref="W103">_xlfn.IFS(
    FALSE, N("Check if X1 shading is ON"),
    $V$50&lt;&gt;"x", NA(),
    FALSE, N("Check if case is 'LEFT' and x axis value less than z score"),
    AND($G$70 = "LEFT", $T103 &lt; IF($K$70="", 0, $K$70)), $U103,
    FALSE, N("Check if case is 'RIGHT' and x axis value greater than z score"),
    AND($G$70 = "RIGHT", $T103 &gt; IF($K$70="", 0, $K$70)), $U103,
    FALSE, N("Default case: Return NA()"),
    TRUE, NA()
)</f>
        <v>#N/A</v>
      </c>
      <c r="X103" s="136" t="e" cm="1">
        <f t="array" ref="X103">_xlfn.IFS(
    FALSE, N("Check if X1 shading is ON"),
    $X$50&lt;&gt;"x", NA(),
    FALSE, N("Check if case is 'LEFT' and x axis value less than z score"),
    AND($G$73 = "LEFT", $T103 &lt; IF($K$73="", 0, $K$73)), $U103,
    FALSE, N("Check if case is 'RIGHT' and x axis value greater than z score"),
    AND($G$73 = "RIGHT", $T103 &gt; IF($K$73="", 0, $K$73)), $U103,
    FALSE, N("Check if case is 'TWO' and both directions"),
    AND(
        $G$73 = "TWO",
        OR($T103 &lt; -ABS($K$73), $T103 &gt; ABS($K$73))
    ), $U103,
    FALSE, N("Default case: Return NA()"),
    TRUE, NA()
)</f>
        <v>#VALUE!</v>
      </c>
      <c r="Y103" s="42"/>
      <c r="Z103" s="110">
        <v>1.4999999999999982</v>
      </c>
      <c r="AA103" s="110">
        <v>0.11</v>
      </c>
      <c r="AB103" s="110">
        <f t="shared" si="17"/>
        <v>0.11</v>
      </c>
      <c r="AC103" s="110" t="str">
        <f t="shared" si="18"/>
        <v/>
      </c>
    </row>
    <row r="104" spans="2:29" ht="16" x14ac:dyDescent="0.2">
      <c r="B104"/>
      <c r="C104" s="42"/>
      <c r="D104" s="184" t="s">
        <v>141</v>
      </c>
      <c r="E104" s="61"/>
      <c r="F104" s="61"/>
      <c r="G104" s="133" t="str">
        <f>IF(
    AND(
        $G$69 &lt;&gt; "TWO",
        O63 = "x"
    ),
    "x",
    0
)</f>
        <v>x</v>
      </c>
      <c r="H104" s="62"/>
      <c r="I104" s="61"/>
      <c r="J104" s="133" t="str">
        <f>O66</f>
        <v>x</v>
      </c>
      <c r="K104" s="133" t="str">
        <f>O67</f>
        <v>x</v>
      </c>
      <c r="L104" s="133" t="str">
        <f>O64</f>
        <v>x</v>
      </c>
      <c r="M104" s="63"/>
      <c r="N104" s="42"/>
      <c r="O104" s="42"/>
      <c r="P104" s="42"/>
      <c r="Q104" s="42"/>
      <c r="R104" s="42"/>
      <c r="S104" s="42"/>
      <c r="T104" s="120">
        <f t="shared" si="6"/>
        <v>-0.83333333333333526</v>
      </c>
      <c r="U104" s="136">
        <f t="shared" si="7"/>
        <v>0.2819118754103021</v>
      </c>
      <c r="V104" s="136" t="e" cm="1">
        <f t="array" ref="V104">_xlfn.IFS(
    FALSE, N("Check if X1 shading is ON"),
    $V$50&lt;&gt;"x", NA(),
    FALSE, N("Check if case is 'LEFT' and x axis value less than z score"),
    AND($G$69 = "LEFT", $T104 &lt; IF($K$69="", 0, $K$69)), $U104,
    FALSE, N("Check if case is 'RIGHT' and x axis value greater than z score"),
    AND($G$69 = "RIGHT", $T104 &gt; IF($K$69="", 0, $K$69)), $U104,
    FALSE, N("Check if case is 'TWO' and both directions"),
    AND(
        $G$69 = "TWO",
        OR($T104 &lt; -ABS($K$69), $T104 &gt; ABS($K$70))
    ), $U104,
    FALSE, N("Default case: Return NA()"),
    TRUE, NA()
)</f>
        <v>#VALUE!</v>
      </c>
      <c r="W104" s="136" t="e" cm="1">
        <f t="array" ref="W104">_xlfn.IFS(
    FALSE, N("Check if X1 shading is ON"),
    $V$50&lt;&gt;"x", NA(),
    FALSE, N("Check if case is 'LEFT' and x axis value less than z score"),
    AND($G$70 = "LEFT", $T104 &lt; IF($K$70="", 0, $K$70)), $U104,
    FALSE, N("Check if case is 'RIGHT' and x axis value greater than z score"),
    AND($G$70 = "RIGHT", $T104 &gt; IF($K$70="", 0, $K$70)), $U104,
    FALSE, N("Default case: Return NA()"),
    TRUE, NA()
)</f>
        <v>#N/A</v>
      </c>
      <c r="X104" s="136" t="e" cm="1">
        <f t="array" ref="X104">_xlfn.IFS(
    FALSE, N("Check if X1 shading is ON"),
    $X$50&lt;&gt;"x", NA(),
    FALSE, N("Check if case is 'LEFT' and x axis value less than z score"),
    AND($G$73 = "LEFT", $T104 &lt; IF($K$73="", 0, $K$73)), $U104,
    FALSE, N("Check if case is 'RIGHT' and x axis value greater than z score"),
    AND($G$73 = "RIGHT", $T104 &gt; IF($K$73="", 0, $K$73)), $U104,
    FALSE, N("Check if case is 'TWO' and both directions"),
    AND(
        $G$73 = "TWO",
        OR($T104 &lt; -ABS($K$73), $T104 &gt; ABS($K$73))
    ), $U104,
    FALSE, N("Default case: Return NA()"),
    TRUE, NA()
)</f>
        <v>#VALUE!</v>
      </c>
      <c r="Y104" s="42"/>
      <c r="Z104" s="110">
        <v>-1.3333333333333357</v>
      </c>
      <c r="AA104" s="110">
        <v>0.13400000000000001</v>
      </c>
      <c r="AB104" s="110">
        <f t="shared" si="17"/>
        <v>0.13400000000000001</v>
      </c>
      <c r="AC104" s="110" t="str">
        <f t="shared" si="18"/>
        <v/>
      </c>
    </row>
    <row r="105" spans="2:29" ht="24" customHeight="1" x14ac:dyDescent="0.2">
      <c r="B105"/>
      <c r="C105" s="42"/>
      <c r="D105" s="61"/>
      <c r="E105" s="64"/>
      <c r="F105" s="185" t="s">
        <v>5</v>
      </c>
      <c r="G105" s="178" t="s">
        <v>113</v>
      </c>
      <c r="H105" s="133" t="s">
        <v>142</v>
      </c>
      <c r="I105" s="186" t="s">
        <v>143</v>
      </c>
      <c r="J105" s="134" t="s">
        <v>5</v>
      </c>
      <c r="K105" s="134" t="str">
        <f>K68</f>
        <v/>
      </c>
      <c r="L105" s="179" t="s">
        <v>144</v>
      </c>
      <c r="M105" s="178" t="s">
        <v>114</v>
      </c>
      <c r="N105" s="42"/>
      <c r="O105" s="42"/>
      <c r="P105" s="42"/>
      <c r="Q105" s="42"/>
      <c r="R105" s="42"/>
      <c r="S105" s="42"/>
      <c r="T105" s="120">
        <f t="shared" si="6"/>
        <v>-0.79166666666666863</v>
      </c>
      <c r="U105" s="136">
        <f t="shared" si="7"/>
        <v>0.29161915585865517</v>
      </c>
      <c r="V105" s="136" t="e" cm="1">
        <f t="array" ref="V105">_xlfn.IFS(
    FALSE, N("Check if X1 shading is ON"),
    $V$50&lt;&gt;"x", NA(),
    FALSE, N("Check if case is 'LEFT' and x axis value less than z score"),
    AND($G$69 = "LEFT", $T105 &lt; IF($K$69="", 0, $K$69)), $U105,
    FALSE, N("Check if case is 'RIGHT' and x axis value greater than z score"),
    AND($G$69 = "RIGHT", $T105 &gt; IF($K$69="", 0, $K$69)), $U105,
    FALSE, N("Check if case is 'TWO' and both directions"),
    AND(
        $G$69 = "TWO",
        OR($T105 &lt; -ABS($K$69), $T105 &gt; ABS($K$70))
    ), $U105,
    FALSE, N("Default case: Return NA()"),
    TRUE, NA()
)</f>
        <v>#VALUE!</v>
      </c>
      <c r="W105" s="136" t="e" cm="1">
        <f t="array" ref="W105">_xlfn.IFS(
    FALSE, N("Check if X1 shading is ON"),
    $V$50&lt;&gt;"x", NA(),
    FALSE, N("Check if case is 'LEFT' and x axis value less than z score"),
    AND($G$70 = "LEFT", $T105 &lt; IF($K$70="", 0, $K$70)), $U105,
    FALSE, N("Check if case is 'RIGHT' and x axis value greater than z score"),
    AND($G$70 = "RIGHT", $T105 &gt; IF($K$70="", 0, $K$70)), $U105,
    FALSE, N("Default case: Return NA()"),
    TRUE, NA()
)</f>
        <v>#N/A</v>
      </c>
      <c r="X105" s="136" t="e" cm="1">
        <f t="array" ref="X105">_xlfn.IFS(
    FALSE, N("Check if X1 shading is ON"),
    $X$50&lt;&gt;"x", NA(),
    FALSE, N("Check if case is 'LEFT' and x axis value less than z score"),
    AND($G$73 = "LEFT", $T105 &lt; IF($K$73="", 0, $K$73)), $U105,
    FALSE, N("Check if case is 'RIGHT' and x axis value greater than z score"),
    AND($G$73 = "RIGHT", $T105 &gt; IF($K$73="", 0, $K$73)), $U105,
    FALSE, N("Check if case is 'TWO' and both directions"),
    AND(
        $G$73 = "TWO",
        OR($T105 &lt; -ABS($K$73), $T105 &gt; ABS($K$73))
    ), $U105,
    FALSE, N("Default case: Return NA()"),
    TRUE, NA()
)</f>
        <v>#VALUE!</v>
      </c>
      <c r="Y105" s="42"/>
      <c r="Z105" s="110">
        <v>-1.1666666666666687</v>
      </c>
      <c r="AA105" s="110">
        <v>0.13400000000000001</v>
      </c>
      <c r="AB105" s="110">
        <f t="shared" si="17"/>
        <v>0.13400000000000001</v>
      </c>
      <c r="AC105" s="110" t="str">
        <f t="shared" si="18"/>
        <v/>
      </c>
    </row>
    <row r="106" spans="2:29" ht="24" customHeight="1" x14ac:dyDescent="0.2">
      <c r="B106"/>
      <c r="C106" s="42"/>
      <c r="D106" s="187" t="s">
        <v>145</v>
      </c>
      <c r="E106" s="181" t="str">
        <f>$F69</f>
        <v/>
      </c>
      <c r="F106" s="188" cm="1">
        <f t="array" ref="F106">IFERROR(
   _xlfn.IFS(
       FALSE, N("Use the value of z if it is not empty"),
       $K69&lt;&gt;"", $K69,
       FALSE, N("Calculate (x - μ) / σ if μ, σ, and x are numbers"),
       AND(ISNUMBER($H69), ISNUMBER($I69), ISNUMBER($J69)), ($J69 - $H69) / $I69,
       FALSE, N("Fallback to 0 if no conditions are met"),
       TRUE, 0
   ),
   NA()
)</f>
        <v>0</v>
      </c>
      <c r="G106" s="188" t="e" cm="1">
        <f t="array" ref="G106">IFERROR(
   _xlfn.IFS(
       $G$104&lt;&gt;"x", NA(),
       $K69&lt;&gt;"", MAX(1.1*_xlfn.NORM.S.DIST($K69, FALSE), 0.2)
   ),
   NA()
)</f>
        <v>#N/A</v>
      </c>
      <c r="H106" s="189" t="e" cm="1">
        <f t="array" ref="H106">_xlfn.IFS(
            $G69="RIGHT", " &gt; ",
            $G69="LEFT", " &lt; "
        )</f>
        <v>#N/A</v>
      </c>
      <c r="I106" s="189" t="str" cm="1">
        <f t="array" ref="I106">_xlfn.IFS(
            $G69="RIGHT", "⟶",
            $G69="LEFT", "⟵",
             $G69="TWO", "⟵  ⟶",
            TRUE, "⟵ ? ⟶"
        )</f>
        <v>⟵ ? ⟶</v>
      </c>
      <c r="J106" s="190" t="str">
        <f>IF(
    AND($J$104="x", $J69&lt;&gt;""),
    $J$59 &amp; H106 &amp;
    TEXT(
        $J69,
        IF(
            O73 = 0,
            "#,##0",
            "#,##0." &amp; REPT("0", O73)
        )
    ),
   ""
)</f>
        <v/>
      </c>
      <c r="K106" s="189" t="str">
        <f>IF(
    AND($K$104="x", $K69&lt;&gt;""),
    "  "&amp;$K$105 &amp; H106 &amp; TEXT($K69, "0.00"),
   ""
)</f>
        <v/>
      </c>
      <c r="L106" s="189" t="str">
        <f>IF(
       AND($L$104="x",$L69&lt;&gt;""),
        " = "&amp;TEXT($L69,"#0.0%"),
        ""
)</f>
        <v xml:space="preserve"> = 0.0%</v>
      </c>
      <c r="M106" s="191" t="str">
        <f>IF($G69="LEFT",I106&amp;" "&amp;E106,E106&amp;" "&amp;I106) &amp; CHAR(10) &amp;
"P( " &amp; J106 &amp; K106 &amp; " )" &amp; L106</f>
        <v xml:space="preserve"> ⟵ ? ⟶
P(  ) = 0.0%</v>
      </c>
      <c r="N106" s="42"/>
      <c r="O106" s="42"/>
      <c r="P106" s="42"/>
      <c r="Q106" s="42"/>
      <c r="R106" s="42"/>
      <c r="S106" s="42"/>
      <c r="T106" s="120">
        <f t="shared" si="6"/>
        <v>-0.750000000000002</v>
      </c>
      <c r="U106" s="136">
        <f t="shared" si="7"/>
        <v>0.30113743215480399</v>
      </c>
      <c r="V106" s="136" t="e" cm="1">
        <f t="array" ref="V106">_xlfn.IFS(
    FALSE, N("Check if X1 shading is ON"),
    $V$50&lt;&gt;"x", NA(),
    FALSE, N("Check if case is 'LEFT' and x axis value less than z score"),
    AND($G$69 = "LEFT", $T106 &lt; IF($K$69="", 0, $K$69)), $U106,
    FALSE, N("Check if case is 'RIGHT' and x axis value greater than z score"),
    AND($G$69 = "RIGHT", $T106 &gt; IF($K$69="", 0, $K$69)), $U106,
    FALSE, N("Check if case is 'TWO' and both directions"),
    AND(
        $G$69 = "TWO",
        OR($T106 &lt; -ABS($K$69), $T106 &gt; ABS($K$70))
    ), $U106,
    FALSE, N("Default case: Return NA()"),
    TRUE, NA()
)</f>
        <v>#VALUE!</v>
      </c>
      <c r="W106" s="136" t="e" cm="1">
        <f t="array" ref="W106">_xlfn.IFS(
    FALSE, N("Check if X1 shading is ON"),
    $V$50&lt;&gt;"x", NA(),
    FALSE, N("Check if case is 'LEFT' and x axis value less than z score"),
    AND($G$70 = "LEFT", $T106 &lt; IF($K$70="", 0, $K$70)), $U106,
    FALSE, N("Check if case is 'RIGHT' and x axis value greater than z score"),
    AND($G$70 = "RIGHT", $T106 &gt; IF($K$70="", 0, $K$70)), $U106,
    FALSE, N("Default case: Return NA()"),
    TRUE, NA()
)</f>
        <v>#N/A</v>
      </c>
      <c r="X106" s="136" t="e" cm="1">
        <f t="array" ref="X106">_xlfn.IFS(
    FALSE, N("Check if X1 shading is ON"),
    $X$50&lt;&gt;"x", NA(),
    FALSE, N("Check if case is 'LEFT' and x axis value less than z score"),
    AND($G$73 = "LEFT", $T106 &lt; IF($K$73="", 0, $K$73)), $U106,
    FALSE, N("Check if case is 'RIGHT' and x axis value greater than z score"),
    AND($G$73 = "RIGHT", $T106 &gt; IF($K$73="", 0, $K$73)), $U106,
    FALSE, N("Check if case is 'TWO' and both directions"),
    AND(
        $G$73 = "TWO",
        OR($T106 &lt; -ABS($K$73), $T106 &gt; ABS($K$73))
    ), $U106,
    FALSE, N("Default case: Return NA()"),
    TRUE, NA()
)</f>
        <v>#VALUE!</v>
      </c>
      <c r="Y106" s="42"/>
      <c r="Z106" s="110">
        <v>-0.83333333333333526</v>
      </c>
      <c r="AA106" s="110">
        <v>0.13400000000000001</v>
      </c>
      <c r="AB106" s="110">
        <f t="shared" si="17"/>
        <v>0.13400000000000001</v>
      </c>
      <c r="AC106" s="110" t="str">
        <f t="shared" si="18"/>
        <v/>
      </c>
    </row>
    <row r="107" spans="2:29" ht="24" customHeight="1" x14ac:dyDescent="0.2">
      <c r="B107"/>
      <c r="C107" s="42"/>
      <c r="D107" s="187" t="s">
        <v>146</v>
      </c>
      <c r="E107" s="181" t="str">
        <f>$F70</f>
        <v/>
      </c>
      <c r="F107" s="188" cm="1">
        <f t="array" ref="F107">IFERROR(
   _xlfn.IFS(
       FALSE, N("Use the value of z if it is not empty"),
       $K70&lt;&gt;"", $K70,
       FALSE, N("Calculate (x - μ) / σ if μ, σ, and x are numbers"),
       AND(ISNUMBER($H70), ISNUMBER($I70), ISNUMBER($J70)), ($J70 - $H70) / $I70,
       FALSE, N("Fallback to 0 if no conditions are met"),
       TRUE, 0
   ),
   NA()
)</f>
        <v>0</v>
      </c>
      <c r="G107" s="188" t="e" cm="1">
        <f t="array" ref="G107">IFERROR(
   _xlfn.IFS(
       $G$104&lt;&gt;"x", NA(),
       $K70&lt;&gt;"", MAX(1.1*_xlfn.NORM.S.DIST($K70, FALSE), 0.2)
   ),
   NA()
)</f>
        <v>#N/A</v>
      </c>
      <c r="H107" s="189" t="e" cm="1">
        <f t="array" ref="H107">_xlfn.IFS(
            $G70="RIGHT", " &gt; ",
            $G70="LEFT", " &lt; "
        )</f>
        <v>#N/A</v>
      </c>
      <c r="I107" s="189" t="str" cm="1">
        <f t="array" ref="I107">_xlfn.IFS(
            $G70="RIGHT", "⟶",
            $G70="LEFT", "⟵",
             $G70="TWO", "⟵  ⟶",
            TRUE, "⟵ ? ⟶"
        )</f>
        <v>⟵ ? ⟶</v>
      </c>
      <c r="J107" s="190" t="str">
        <f>IF(
    AND($J$104="x", $J70&lt;&gt;""),
    $J$59 &amp; H107 &amp;
    TEXT(
        $J70,
        IF(
            O73 = 0,
            "#,##0",
            "#,##0." &amp; REPT("0", O73)
        )
    ),
   ""
)</f>
        <v/>
      </c>
      <c r="K107" s="189" t="str">
        <f>IF(
    AND($K$104="x", $K70&lt;&gt;""),
    "  "&amp;$K$105 &amp; H107 &amp; TEXT($K70, "0.00"),
   ""
)</f>
        <v/>
      </c>
      <c r="L107" s="189" t="str">
        <f>IF(
       AND($L$104="x",$L70&lt;&gt;""),
        " = "&amp;TEXT($L70,"#0.0%"),
        ""
)</f>
        <v xml:space="preserve"> = 0.0%</v>
      </c>
      <c r="M107" s="191" t="str">
        <f>IF($G70="LEFT",I107&amp;" "&amp;E107,E107&amp;" "&amp;I107) &amp; CHAR(10) &amp;
"P( " &amp; J107 &amp; K107 &amp; " )" &amp; L107</f>
        <v xml:space="preserve"> ⟵ ? ⟶
P(  ) = 0.0%</v>
      </c>
      <c r="N107" s="42"/>
      <c r="O107" s="42"/>
      <c r="P107" s="42"/>
      <c r="Q107" s="42"/>
      <c r="R107" s="42"/>
      <c r="S107" s="42"/>
      <c r="T107" s="120">
        <f t="shared" si="6"/>
        <v>-0.70833333333333537</v>
      </c>
      <c r="U107" s="136">
        <f t="shared" si="7"/>
        <v>0.31042697552584209</v>
      </c>
      <c r="V107" s="136" t="e" cm="1">
        <f t="array" ref="V107">_xlfn.IFS(
    FALSE, N("Check if X1 shading is ON"),
    $V$50&lt;&gt;"x", NA(),
    FALSE, N("Check if case is 'LEFT' and x axis value less than z score"),
    AND($G$69 = "LEFT", $T107 &lt; IF($K$69="", 0, $K$69)), $U107,
    FALSE, N("Check if case is 'RIGHT' and x axis value greater than z score"),
    AND($G$69 = "RIGHT", $T107 &gt; IF($K$69="", 0, $K$69)), $U107,
    FALSE, N("Check if case is 'TWO' and both directions"),
    AND(
        $G$69 = "TWO",
        OR($T107 &lt; -ABS($K$69), $T107 &gt; ABS($K$70))
    ), $U107,
    FALSE, N("Default case: Return NA()"),
    TRUE, NA()
)</f>
        <v>#VALUE!</v>
      </c>
      <c r="W107" s="136" t="e" cm="1">
        <f t="array" ref="W107">_xlfn.IFS(
    FALSE, N("Check if X1 shading is ON"),
    $V$50&lt;&gt;"x", NA(),
    FALSE, N("Check if case is 'LEFT' and x axis value less than z score"),
    AND($G$70 = "LEFT", $T107 &lt; IF($K$70="", 0, $K$70)), $U107,
    FALSE, N("Check if case is 'RIGHT' and x axis value greater than z score"),
    AND($G$70 = "RIGHT", $T107 &gt; IF($K$70="", 0, $K$70)), $U107,
    FALSE, N("Default case: Return NA()"),
    TRUE, NA()
)</f>
        <v>#N/A</v>
      </c>
      <c r="X107" s="136" t="e" cm="1">
        <f t="array" ref="X107">_xlfn.IFS(
    FALSE, N("Check if X1 shading is ON"),
    $X$50&lt;&gt;"x", NA(),
    FALSE, N("Check if case is 'LEFT' and x axis value less than z score"),
    AND($G$73 = "LEFT", $T107 &lt; IF($K$73="", 0, $K$73)), $U107,
    FALSE, N("Check if case is 'RIGHT' and x axis value greater than z score"),
    AND($G$73 = "RIGHT", $T107 &gt; IF($K$73="", 0, $K$73)), $U107,
    FALSE, N("Check if case is 'TWO' and both directions"),
    AND(
        $G$73 = "TWO",
        OR($T107 &lt; -ABS($K$73), $T107 &gt; ABS($K$73))
    ), $U107,
    FALSE, N("Default case: Return NA()"),
    TRUE, NA()
)</f>
        <v>#VALUE!</v>
      </c>
      <c r="Y107" s="42"/>
      <c r="Z107" s="110">
        <v>-0.66666666666666874</v>
      </c>
      <c r="AA107" s="110">
        <v>0.13400000000000001</v>
      </c>
      <c r="AB107" s="110">
        <f t="shared" si="17"/>
        <v>0.13400000000000001</v>
      </c>
      <c r="AC107" s="110" t="str">
        <f t="shared" si="18"/>
        <v/>
      </c>
    </row>
    <row r="108" spans="2:29" ht="16" x14ac:dyDescent="0.2">
      <c r="B108"/>
      <c r="C108" s="42"/>
      <c r="D108" s="44"/>
      <c r="E108" s="44"/>
      <c r="F108" s="44"/>
      <c r="G108" s="44"/>
      <c r="H108" s="49"/>
      <c r="I108" s="49"/>
      <c r="J108" s="49"/>
      <c r="K108" s="48"/>
      <c r="L108" s="55"/>
      <c r="M108" s="42"/>
      <c r="N108" s="42"/>
      <c r="O108" s="42"/>
      <c r="P108" s="42"/>
      <c r="Q108" s="42"/>
      <c r="R108" s="42"/>
      <c r="S108" s="42"/>
      <c r="T108" s="120">
        <f t="shared" si="6"/>
        <v>-0.66666666666666874</v>
      </c>
      <c r="U108" s="136">
        <f t="shared" si="7"/>
        <v>0.31944800552235181</v>
      </c>
      <c r="V108" s="136" t="e" cm="1">
        <f t="array" ref="V108">_xlfn.IFS(
    FALSE, N("Check if X1 shading is ON"),
    $V$50&lt;&gt;"x", NA(),
    FALSE, N("Check if case is 'LEFT' and x axis value less than z score"),
    AND($G$69 = "LEFT", $T108 &lt; IF($K$69="", 0, $K$69)), $U108,
    FALSE, N("Check if case is 'RIGHT' and x axis value greater than z score"),
    AND($G$69 = "RIGHT", $T108 &gt; IF($K$69="", 0, $K$69)), $U108,
    FALSE, N("Check if case is 'TWO' and both directions"),
    AND(
        $G$69 = "TWO",
        OR($T108 &lt; -ABS($K$69), $T108 &gt; ABS($K$70))
    ), $U108,
    FALSE, N("Default case: Return NA()"),
    TRUE, NA()
)</f>
        <v>#VALUE!</v>
      </c>
      <c r="W108" s="136" t="e" cm="1">
        <f t="array" ref="W108">_xlfn.IFS(
    FALSE, N("Check if X1 shading is ON"),
    $V$50&lt;&gt;"x", NA(),
    FALSE, N("Check if case is 'LEFT' and x axis value less than z score"),
    AND($G$70 = "LEFT", $T108 &lt; IF($K$70="", 0, $K$70)), $U108,
    FALSE, N("Check if case is 'RIGHT' and x axis value greater than z score"),
    AND($G$70 = "RIGHT", $T108 &gt; IF($K$70="", 0, $K$70)), $U108,
    FALSE, N("Default case: Return NA()"),
    TRUE, NA()
)</f>
        <v>#N/A</v>
      </c>
      <c r="X108" s="136" t="e" cm="1">
        <f t="array" ref="X108">_xlfn.IFS(
    FALSE, N("Check if X1 shading is ON"),
    $X$50&lt;&gt;"x", NA(),
    FALSE, N("Check if case is 'LEFT' and x axis value less than z score"),
    AND($G$73 = "LEFT", $T108 &lt; IF($K$73="", 0, $K$73)), $U108,
    FALSE, N("Check if case is 'RIGHT' and x axis value greater than z score"),
    AND($G$73 = "RIGHT", $T108 &gt; IF($K$73="", 0, $K$73)), $U108,
    FALSE, N("Check if case is 'TWO' and both directions"),
    AND(
        $G$73 = "TWO",
        OR($T108 &lt; -ABS($K$73), $T108 &gt; ABS($K$73))
    ), $U108,
    FALSE, N("Default case: Return NA()"),
    TRUE, NA()
)</f>
        <v>#VALUE!</v>
      </c>
      <c r="Y108" s="42"/>
      <c r="Z108" s="110">
        <v>-0.50000000000000222</v>
      </c>
      <c r="AA108" s="110">
        <v>0.13400000000000001</v>
      </c>
      <c r="AB108" s="110">
        <f t="shared" si="17"/>
        <v>0.13400000000000001</v>
      </c>
      <c r="AC108" s="110" t="str">
        <f t="shared" si="18"/>
        <v/>
      </c>
    </row>
    <row r="109" spans="2:29" ht="16" x14ac:dyDescent="0.2">
      <c r="B109"/>
      <c r="C109" s="42"/>
      <c r="D109" s="177" t="s">
        <v>147</v>
      </c>
      <c r="E109" s="44"/>
      <c r="F109" s="44"/>
      <c r="G109" s="113" t="str">
        <f>O63</f>
        <v>x</v>
      </c>
      <c r="H109" s="49"/>
      <c r="I109" s="49"/>
      <c r="J109" s="113" t="str">
        <f>O66</f>
        <v>x</v>
      </c>
      <c r="K109" s="113" t="str">
        <f>O67</f>
        <v>x</v>
      </c>
      <c r="L109" s="113" t="str">
        <f>O64</f>
        <v>x</v>
      </c>
      <c r="M109" s="42"/>
      <c r="N109" s="42"/>
      <c r="O109" s="42"/>
      <c r="P109" s="42"/>
      <c r="Q109" s="42"/>
      <c r="R109" s="42"/>
      <c r="S109" s="42"/>
      <c r="T109" s="120">
        <f t="shared" si="6"/>
        <v>-0.62500000000000211</v>
      </c>
      <c r="U109" s="136">
        <f t="shared" si="7"/>
        <v>0.32816096855037463</v>
      </c>
      <c r="V109" s="136" t="e" cm="1">
        <f t="array" ref="V109">_xlfn.IFS(
    FALSE, N("Check if X1 shading is ON"),
    $V$50&lt;&gt;"x", NA(),
    FALSE, N("Check if case is 'LEFT' and x axis value less than z score"),
    AND($G$69 = "LEFT", $T109 &lt; IF($K$69="", 0, $K$69)), $U109,
    FALSE, N("Check if case is 'RIGHT' and x axis value greater than z score"),
    AND($G$69 = "RIGHT", $T109 &gt; IF($K$69="", 0, $K$69)), $U109,
    FALSE, N("Check if case is 'TWO' and both directions"),
    AND(
        $G$69 = "TWO",
        OR($T109 &lt; -ABS($K$69), $T109 &gt; ABS($K$70))
    ), $U109,
    FALSE, N("Default case: Return NA()"),
    TRUE, NA()
)</f>
        <v>#VALUE!</v>
      </c>
      <c r="W109" s="136" t="e" cm="1">
        <f t="array" ref="W109">_xlfn.IFS(
    FALSE, N("Check if X1 shading is ON"),
    $V$50&lt;&gt;"x", NA(),
    FALSE, N("Check if case is 'LEFT' and x axis value less than z score"),
    AND($G$70 = "LEFT", $T109 &lt; IF($K$70="", 0, $K$70)), $U109,
    FALSE, N("Check if case is 'RIGHT' and x axis value greater than z score"),
    AND($G$70 = "RIGHT", $T109 &gt; IF($K$70="", 0, $K$70)), $U109,
    FALSE, N("Default case: Return NA()"),
    TRUE, NA()
)</f>
        <v>#N/A</v>
      </c>
      <c r="X109" s="136" t="e" cm="1">
        <f t="array" ref="X109">_xlfn.IFS(
    FALSE, N("Check if X1 shading is ON"),
    $X$50&lt;&gt;"x", NA(),
    FALSE, N("Check if case is 'LEFT' and x axis value less than z score"),
    AND($G$73 = "LEFT", $T109 &lt; IF($K$73="", 0, $K$73)), $U109,
    FALSE, N("Check if case is 'RIGHT' and x axis value greater than z score"),
    AND($G$73 = "RIGHT", $T109 &gt; IF($K$73="", 0, $K$73)), $U109,
    FALSE, N("Check if case is 'TWO' and both directions"),
    AND(
        $G$73 = "TWO",
        OR($T109 &lt; -ABS($K$73), $T109 &gt; ABS($K$73))
    ), $U109,
    FALSE, N("Default case: Return NA()"),
    TRUE, NA()
)</f>
        <v>#VALUE!</v>
      </c>
      <c r="Y109" s="42"/>
      <c r="Z109" s="110">
        <v>-0.33333333333333548</v>
      </c>
      <c r="AA109" s="110">
        <v>0.13400000000000001</v>
      </c>
      <c r="AB109" s="110">
        <f t="shared" si="17"/>
        <v>0.13400000000000001</v>
      </c>
      <c r="AC109" s="110" t="str">
        <f t="shared" si="18"/>
        <v/>
      </c>
    </row>
    <row r="110" spans="2:29" ht="16" x14ac:dyDescent="0.2">
      <c r="B110"/>
      <c r="C110" s="42"/>
      <c r="D110" s="44"/>
      <c r="E110" s="44"/>
      <c r="F110" s="185" t="s">
        <v>5</v>
      </c>
      <c r="G110" s="178" t="s">
        <v>113</v>
      </c>
      <c r="H110" s="133" t="s">
        <v>142</v>
      </c>
      <c r="I110" s="186" t="s">
        <v>143</v>
      </c>
      <c r="J110" s="134" t="s">
        <v>5</v>
      </c>
      <c r="K110" s="134" t="str">
        <f>K105</f>
        <v/>
      </c>
      <c r="L110" s="179" t="s">
        <v>144</v>
      </c>
      <c r="M110" s="114" t="s">
        <v>114</v>
      </c>
      <c r="N110" s="42"/>
      <c r="O110" s="42"/>
      <c r="P110" s="42"/>
      <c r="Q110" s="42"/>
      <c r="R110" s="42"/>
      <c r="S110" s="42"/>
      <c r="T110" s="120">
        <f t="shared" si="6"/>
        <v>-0.58333333333333548</v>
      </c>
      <c r="U110" s="136">
        <f t="shared" si="7"/>
        <v>0.33652682274495277</v>
      </c>
      <c r="V110" s="136" t="e" cm="1">
        <f t="array" ref="V110">_xlfn.IFS(
    FALSE, N("Check if X1 shading is ON"),
    $V$50&lt;&gt;"x", NA(),
    FALSE, N("Check if case is 'LEFT' and x axis value less than z score"),
    AND($G$69 = "LEFT", $T110 &lt; IF($K$69="", 0, $K$69)), $U110,
    FALSE, N("Check if case is 'RIGHT' and x axis value greater than z score"),
    AND($G$69 = "RIGHT", $T110 &gt; IF($K$69="", 0, $K$69)), $U110,
    FALSE, N("Check if case is 'TWO' and both directions"),
    AND(
        $G$69 = "TWO",
        OR($T110 &lt; -ABS($K$69), $T110 &gt; ABS($K$70))
    ), $U110,
    FALSE, N("Default case: Return NA()"),
    TRUE, NA()
)</f>
        <v>#VALUE!</v>
      </c>
      <c r="W110" s="136" t="e" cm="1">
        <f t="array" ref="W110">_xlfn.IFS(
    FALSE, N("Check if X1 shading is ON"),
    $V$50&lt;&gt;"x", NA(),
    FALSE, N("Check if case is 'LEFT' and x axis value less than z score"),
    AND($G$70 = "LEFT", $T110 &lt; IF($K$70="", 0, $K$70)), $U110,
    FALSE, N("Check if case is 'RIGHT' and x axis value greater than z score"),
    AND($G$70 = "RIGHT", $T110 &gt; IF($K$70="", 0, $K$70)), $U110,
    FALSE, N("Default case: Return NA()"),
    TRUE, NA()
)</f>
        <v>#N/A</v>
      </c>
      <c r="X110" s="136" t="e" cm="1">
        <f t="array" ref="X110">_xlfn.IFS(
    FALSE, N("Check if X1 shading is ON"),
    $X$50&lt;&gt;"x", NA(),
    FALSE, N("Check if case is 'LEFT' and x axis value less than z score"),
    AND($G$73 = "LEFT", $T110 &lt; IF($K$73="", 0, $K$73)), $U110,
    FALSE, N("Check if case is 'RIGHT' and x axis value greater than z score"),
    AND($G$73 = "RIGHT", $T110 &gt; IF($K$73="", 0, $K$73)), $U110,
    FALSE, N("Check if case is 'TWO' and both directions"),
    AND(
        $G$73 = "TWO",
        OR($T110 &lt; -ABS($K$73), $T110 &gt; ABS($K$73))
    ), $U110,
    FALSE, N("Default case: Return NA()"),
    TRUE, NA()
)</f>
        <v>#VALUE!</v>
      </c>
      <c r="Y110" s="42"/>
      <c r="Z110" s="110">
        <v>-0.16666666666666879</v>
      </c>
      <c r="AA110" s="110">
        <v>0.13400000000000001</v>
      </c>
      <c r="AB110" s="110">
        <f t="shared" si="17"/>
        <v>0.13400000000000001</v>
      </c>
      <c r="AC110" s="110" t="str">
        <f t="shared" si="18"/>
        <v/>
      </c>
    </row>
    <row r="111" spans="2:29" ht="51" x14ac:dyDescent="0.2">
      <c r="B111"/>
      <c r="C111" s="42"/>
      <c r="D111" s="187" t="s">
        <v>148</v>
      </c>
      <c r="E111" s="132" t="str">
        <f>F73</f>
        <v>Batteries x̅</v>
      </c>
      <c r="F111" s="188">
        <f>IFERROR(
   MAX(-3.9, MIN(3.9,
       _xlfn.IFS(
           FALSE, N("Check if the Case display is ON"),
           G72&lt;&gt;"x", NA(),
           FALSE, N("Use the value of z if it is not empty"),
           K73&lt;&gt;"", K73,
           FALSE, N("Calculate (x - μ) / σ if μ, σ, and x are numbers"),
           AND(ISNUMBER(H73), ISNUMBER(I73), ISNUMBER(J73)), (J73 - H73) / I73,
           FALSE, N("Fallback to 0 if no conditions are met"),
           TRUE, 0
       )
   )),
   NA()
)</f>
        <v>0</v>
      </c>
      <c r="G111" s="188" t="e" cm="1">
        <f t="array" ref="G111">IFERROR(
   _xlfn.IFS(
       G109&lt;&gt;"x", NA(),
       K73&lt;&gt;"", MAX(1.1*_xlfn.NORM.S.DIST(K73, FALSE), 0.1)
   ),
   NA()
)</f>
        <v>#N/A</v>
      </c>
      <c r="H111" s="189" t="e" cm="1">
        <f t="array" ref="H111">_xlfn.IFS(
            $G73="RIGHT", " &gt; ",
            $G73="LEFT", " &lt; "
        )</f>
        <v>#N/A</v>
      </c>
      <c r="I111" s="189" t="str" cm="1">
        <f t="array" ref="I111">_xlfn.IFS(
            G73="RIGHT", "⟶",
            G73="LEFT", "⟵",
            TRUE, "⟵ ? ⟶"
        )</f>
        <v>⟵ ? ⟶</v>
      </c>
      <c r="J111" s="190" t="str">
        <f>IF(
    AND(J109="x", J73&lt;&gt;""),
    $J$68 &amp; H111 &amp;
    TEXT(
        J73,
        IF(
            O73 = 0,
            "#,##0",
            "#,##0." &amp; REPT("0", O73)
        )
    ),
 ""
)</f>
        <v/>
      </c>
      <c r="K111" s="189" t="str">
        <f>IF(
    AND(K109="x", K73&lt;&gt;""),
    " "&amp; K110 &amp; H111 &amp; TEXT(K73, "0.00"),
   ""
)</f>
        <v/>
      </c>
      <c r="L111" s="189" t="str">
        <f>IF(
       AND($L109="x",L73&lt;&gt;""),
        " = "&amp;TEXT(L73,"#0.0%"),
       ""
)</f>
        <v/>
      </c>
      <c r="M111" s="191" t="str">
        <f>IF(G73="LEFT",I111&amp;" "&amp;E111,E111&amp;" "&amp;I111) &amp; CHAR(10) &amp;
"P( " &amp; J111 &amp; K111 &amp; " )" &amp; L111</f>
        <v>Batteries x̅ ⟵ ? ⟶
P(  )</v>
      </c>
      <c r="N111" s="42"/>
      <c r="O111" s="42"/>
      <c r="P111" s="42"/>
      <c r="Q111" s="42"/>
      <c r="R111" s="42"/>
      <c r="S111" s="42"/>
      <c r="T111" s="120">
        <f t="shared" si="6"/>
        <v>-0.54166666666666885</v>
      </c>
      <c r="U111" s="136">
        <f t="shared" si="7"/>
        <v>0.34450732636471215</v>
      </c>
      <c r="V111" s="136" t="e" cm="1">
        <f t="array" ref="V111">_xlfn.IFS(
    FALSE, N("Check if X1 shading is ON"),
    $V$50&lt;&gt;"x", NA(),
    FALSE, N("Check if case is 'LEFT' and x axis value less than z score"),
    AND($G$69 = "LEFT", $T111 &lt; IF($K$69="", 0, $K$69)), $U111,
    FALSE, N("Check if case is 'RIGHT' and x axis value greater than z score"),
    AND($G$69 = "RIGHT", $T111 &gt; IF($K$69="", 0, $K$69)), $U111,
    FALSE, N("Check if case is 'TWO' and both directions"),
    AND(
        $G$69 = "TWO",
        OR($T111 &lt; -ABS($K$69), $T111 &gt; ABS($K$70))
    ), $U111,
    FALSE, N("Default case: Return NA()"),
    TRUE, NA()
)</f>
        <v>#VALUE!</v>
      </c>
      <c r="W111" s="136" t="e" cm="1">
        <f t="array" ref="W111">_xlfn.IFS(
    FALSE, N("Check if X1 shading is ON"),
    $V$50&lt;&gt;"x", NA(),
    FALSE, N("Check if case is 'LEFT' and x axis value less than z score"),
    AND($G$70 = "LEFT", $T111 &lt; IF($K$70="", 0, $K$70)), $U111,
    FALSE, N("Check if case is 'RIGHT' and x axis value greater than z score"),
    AND($G$70 = "RIGHT", $T111 &gt; IF($K$70="", 0, $K$70)), $U111,
    FALSE, N("Default case: Return NA()"),
    TRUE, NA()
)</f>
        <v>#N/A</v>
      </c>
      <c r="X111" s="136" t="e" cm="1">
        <f t="array" ref="X111">_xlfn.IFS(
    FALSE, N("Check if X1 shading is ON"),
    $X$50&lt;&gt;"x", NA(),
    FALSE, N("Check if case is 'LEFT' and x axis value less than z score"),
    AND($G$73 = "LEFT", $T111 &lt; IF($K$73="", 0, $K$73)), $U111,
    FALSE, N("Check if case is 'RIGHT' and x axis value greater than z score"),
    AND($G$73 = "RIGHT", $T111 &gt; IF($K$73="", 0, $K$73)), $U111,
    FALSE, N("Check if case is 'TWO' and both directions"),
    AND(
        $G$73 = "TWO",
        OR($T111 &lt; -ABS($K$73), $T111 &gt; ABS($K$73))
    ), $U111,
    FALSE, N("Default case: Return NA()"),
    TRUE, NA()
)</f>
        <v>#VALUE!</v>
      </c>
      <c r="Y111" s="42"/>
      <c r="Z111" s="110">
        <v>0.16666666666666449</v>
      </c>
      <c r="AA111" s="110">
        <v>0.13400000000000001</v>
      </c>
      <c r="AB111" s="110">
        <f t="shared" si="17"/>
        <v>0.13400000000000001</v>
      </c>
      <c r="AC111" s="110" t="str">
        <f t="shared" si="18"/>
        <v/>
      </c>
    </row>
    <row r="112" spans="2:29" ht="16" x14ac:dyDescent="0.2">
      <c r="B112"/>
      <c r="C112" s="42"/>
      <c r="D112" s="44"/>
      <c r="E112" s="7"/>
      <c r="F112" s="7"/>
      <c r="G112" s="44"/>
      <c r="H112" s="44"/>
      <c r="I112" s="44"/>
      <c r="J112" s="42"/>
      <c r="K112" s="42"/>
      <c r="L112" s="42"/>
      <c r="M112" s="42"/>
      <c r="N112" s="42"/>
      <c r="O112" s="42"/>
      <c r="P112" s="42"/>
      <c r="Q112" s="42"/>
      <c r="R112" s="42"/>
      <c r="S112" s="42"/>
      <c r="T112" s="120">
        <f t="shared" si="6"/>
        <v>-0.50000000000000222</v>
      </c>
      <c r="U112" s="136">
        <f t="shared" si="7"/>
        <v>0.35206532676429914</v>
      </c>
      <c r="V112" s="136" t="e" cm="1">
        <f t="array" ref="V112">_xlfn.IFS(
    FALSE, N("Check if X1 shading is ON"),
    $V$50&lt;&gt;"x", NA(),
    FALSE, N("Check if case is 'LEFT' and x axis value less than z score"),
    AND($G$69 = "LEFT", $T112 &lt; IF($K$69="", 0, $K$69)), $U112,
    FALSE, N("Check if case is 'RIGHT' and x axis value greater than z score"),
    AND($G$69 = "RIGHT", $T112 &gt; IF($K$69="", 0, $K$69)), $U112,
    FALSE, N("Check if case is 'TWO' and both directions"),
    AND(
        $G$69 = "TWO",
        OR($T112 &lt; -ABS($K$69), $T112 &gt; ABS($K$70))
    ), $U112,
    FALSE, N("Default case: Return NA()"),
    TRUE, NA()
)</f>
        <v>#VALUE!</v>
      </c>
      <c r="W112" s="136" t="e" cm="1">
        <f t="array" ref="W112">_xlfn.IFS(
    FALSE, N("Check if X1 shading is ON"),
    $V$50&lt;&gt;"x", NA(),
    FALSE, N("Check if case is 'LEFT' and x axis value less than z score"),
    AND($G$70 = "LEFT", $T112 &lt; IF($K$70="", 0, $K$70)), $U112,
    FALSE, N("Check if case is 'RIGHT' and x axis value greater than z score"),
    AND($G$70 = "RIGHT", $T112 &gt; IF($K$70="", 0, $K$70)), $U112,
    FALSE, N("Default case: Return NA()"),
    TRUE, NA()
)</f>
        <v>#N/A</v>
      </c>
      <c r="X112" s="136" t="e" cm="1">
        <f t="array" ref="X112">_xlfn.IFS(
    FALSE, N("Check if X1 shading is ON"),
    $X$50&lt;&gt;"x", NA(),
    FALSE, N("Check if case is 'LEFT' and x axis value less than z score"),
    AND($G$73 = "LEFT", $T112 &lt; IF($K$73="", 0, $K$73)), $U112,
    FALSE, N("Check if case is 'RIGHT' and x axis value greater than z score"),
    AND($G$73 = "RIGHT", $T112 &gt; IF($K$73="", 0, $K$73)), $U112,
    FALSE, N("Check if case is 'TWO' and both directions"),
    AND(
        $G$73 = "TWO",
        OR($T112 &lt; -ABS($K$73), $T112 &gt; ABS($K$73))
    ), $U112,
    FALSE, N("Default case: Return NA()"),
    TRUE, NA()
)</f>
        <v>#VALUE!</v>
      </c>
      <c r="Y112" s="42"/>
      <c r="Z112" s="110">
        <v>0.33333333333333115</v>
      </c>
      <c r="AA112" s="110">
        <v>0.13400000000000001</v>
      </c>
      <c r="AB112" s="110">
        <f t="shared" si="17"/>
        <v>0.13400000000000001</v>
      </c>
      <c r="AC112" s="110" t="str">
        <f t="shared" si="18"/>
        <v/>
      </c>
    </row>
    <row r="113" spans="2:29" ht="16" x14ac:dyDescent="0.2">
      <c r="B113"/>
      <c r="C113" s="42"/>
      <c r="D113" s="44"/>
      <c r="E113" s="7"/>
      <c r="F113" s="7"/>
      <c r="G113" s="44"/>
      <c r="H113" s="44"/>
      <c r="I113" s="44"/>
      <c r="J113" s="42"/>
      <c r="K113" s="42"/>
      <c r="L113" s="42"/>
      <c r="M113" s="42"/>
      <c r="N113" s="42"/>
      <c r="O113" s="42"/>
      <c r="P113" s="42"/>
      <c r="Q113" s="42"/>
      <c r="R113" s="42"/>
      <c r="S113" s="42"/>
      <c r="T113" s="120">
        <f t="shared" si="6"/>
        <v>-0.45833333333333554</v>
      </c>
      <c r="U113" s="136">
        <f t="shared" si="7"/>
        <v>0.35916504691680912</v>
      </c>
      <c r="V113" s="136" t="e" cm="1">
        <f t="array" ref="V113">_xlfn.IFS(
    FALSE, N("Check if X1 shading is ON"),
    $V$50&lt;&gt;"x", NA(),
    FALSE, N("Check if case is 'LEFT' and x axis value less than z score"),
    AND($G$69 = "LEFT", $T113 &lt; IF($K$69="", 0, $K$69)), $U113,
    FALSE, N("Check if case is 'RIGHT' and x axis value greater than z score"),
    AND($G$69 = "RIGHT", $T113 &gt; IF($K$69="", 0, $K$69)), $U113,
    FALSE, N("Check if case is 'TWO' and both directions"),
    AND(
        $G$69 = "TWO",
        OR($T113 &lt; -ABS($K$69), $T113 &gt; ABS($K$70))
    ), $U113,
    FALSE, N("Default case: Return NA()"),
    TRUE, NA()
)</f>
        <v>#VALUE!</v>
      </c>
      <c r="W113" s="136" t="e" cm="1">
        <f t="array" ref="W113">_xlfn.IFS(
    FALSE, N("Check if X1 shading is ON"),
    $V$50&lt;&gt;"x", NA(),
    FALSE, N("Check if case is 'LEFT' and x axis value less than z score"),
    AND($G$70 = "LEFT", $T113 &lt; IF($K$70="", 0, $K$70)), $U113,
    FALSE, N("Check if case is 'RIGHT' and x axis value greater than z score"),
    AND($G$70 = "RIGHT", $T113 &gt; IF($K$70="", 0, $K$70)), $U113,
    FALSE, N("Default case: Return NA()"),
    TRUE, NA()
)</f>
        <v>#N/A</v>
      </c>
      <c r="X113" s="136" t="e" cm="1">
        <f t="array" ref="X113">_xlfn.IFS(
    FALSE, N("Check if X1 shading is ON"),
    $X$50&lt;&gt;"x", NA(),
    FALSE, N("Check if case is 'LEFT' and x axis value less than z score"),
    AND($G$73 = "LEFT", $T113 &lt; IF($K$73="", 0, $K$73)), $U113,
    FALSE, N("Check if case is 'RIGHT' and x axis value greater than z score"),
    AND($G$73 = "RIGHT", $T113 &gt; IF($K$73="", 0, $K$73)), $U113,
    FALSE, N("Check if case is 'TWO' and both directions"),
    AND(
        $G$73 = "TWO",
        OR($T113 &lt; -ABS($K$73), $T113 &gt; ABS($K$73))
    ), $U113,
    FALSE, N("Default case: Return NA()"),
    TRUE, NA()
)</f>
        <v>#VALUE!</v>
      </c>
      <c r="Y113" s="42"/>
      <c r="Z113" s="110">
        <v>0.49999999999999789</v>
      </c>
      <c r="AA113" s="110">
        <v>0.13400000000000001</v>
      </c>
      <c r="AB113" s="110">
        <f t="shared" si="17"/>
        <v>0.13400000000000001</v>
      </c>
      <c r="AC113" s="110" t="str">
        <f t="shared" si="18"/>
        <v/>
      </c>
    </row>
    <row r="114" spans="2:29" ht="19" x14ac:dyDescent="0.25">
      <c r="B114"/>
      <c r="C114" s="42"/>
      <c r="D114" s="192" t="s">
        <v>149</v>
      </c>
      <c r="E114" s="7"/>
      <c r="F114" s="7"/>
      <c r="G114" s="44"/>
      <c r="H114" s="44"/>
      <c r="I114" s="44"/>
      <c r="J114" s="42"/>
      <c r="K114" s="193" t="s">
        <v>150</v>
      </c>
      <c r="L114" s="5"/>
      <c r="M114" s="5"/>
      <c r="N114" s="5"/>
      <c r="O114" s="5"/>
      <c r="P114" s="5"/>
      <c r="Q114" s="42"/>
      <c r="R114" s="5"/>
      <c r="S114" s="42"/>
      <c r="T114" s="120">
        <f t="shared" si="6"/>
        <v>-0.41666666666666885</v>
      </c>
      <c r="U114" s="136">
        <f t="shared" si="7"/>
        <v>0.36577236641400213</v>
      </c>
      <c r="V114" s="136" t="e" cm="1">
        <f t="array" ref="V114">_xlfn.IFS(
    FALSE, N("Check if X1 shading is ON"),
    $V$50&lt;&gt;"x", NA(),
    FALSE, N("Check if case is 'LEFT' and x axis value less than z score"),
    AND($G$69 = "LEFT", $T114 &lt; IF($K$69="", 0, $K$69)), $U114,
    FALSE, N("Check if case is 'RIGHT' and x axis value greater than z score"),
    AND($G$69 = "RIGHT", $T114 &gt; IF($K$69="", 0, $K$69)), $U114,
    FALSE, N("Check if case is 'TWO' and both directions"),
    AND(
        $G$69 = "TWO",
        OR($T114 &lt; -ABS($K$69), $T114 &gt; ABS($K$70))
    ), $U114,
    FALSE, N("Default case: Return NA()"),
    TRUE, NA()
)</f>
        <v>#VALUE!</v>
      </c>
      <c r="W114" s="136" t="e" cm="1">
        <f t="array" ref="W114">_xlfn.IFS(
    FALSE, N("Check if X1 shading is ON"),
    $V$50&lt;&gt;"x", NA(),
    FALSE, N("Check if case is 'LEFT' and x axis value less than z score"),
    AND($G$70 = "LEFT", $T114 &lt; IF($K$70="", 0, $K$70)), $U114,
    FALSE, N("Check if case is 'RIGHT' and x axis value greater than z score"),
    AND($G$70 = "RIGHT", $T114 &gt; IF($K$70="", 0, $K$70)), $U114,
    FALSE, N("Default case: Return NA()"),
    TRUE, NA()
)</f>
        <v>#N/A</v>
      </c>
      <c r="X114" s="136" t="e" cm="1">
        <f t="array" ref="X114">_xlfn.IFS(
    FALSE, N("Check if X1 shading is ON"),
    $X$50&lt;&gt;"x", NA(),
    FALSE, N("Check if case is 'LEFT' and x axis value less than z score"),
    AND($G$73 = "LEFT", $T114 &lt; IF($K$73="", 0, $K$73)), $U114,
    FALSE, N("Check if case is 'RIGHT' and x axis value greater than z score"),
    AND($G$73 = "RIGHT", $T114 &gt; IF($K$73="", 0, $K$73)), $U114,
    FALSE, N("Check if case is 'TWO' and both directions"),
    AND(
        $G$73 = "TWO",
        OR($T114 &lt; -ABS($K$73), $T114 &gt; ABS($K$73))
    ), $U114,
    FALSE, N("Default case: Return NA()"),
    TRUE, NA()
)</f>
        <v>#VALUE!</v>
      </c>
      <c r="Y114" s="42"/>
      <c r="Z114" s="110">
        <v>0.66666666666666441</v>
      </c>
      <c r="AA114" s="110">
        <v>0.13400000000000001</v>
      </c>
      <c r="AB114" s="110">
        <f t="shared" si="17"/>
        <v>0.13400000000000001</v>
      </c>
      <c r="AC114" s="110" t="str">
        <f t="shared" si="18"/>
        <v/>
      </c>
    </row>
    <row r="115" spans="2:29" ht="16" x14ac:dyDescent="0.2">
      <c r="B115"/>
      <c r="C115" s="42"/>
      <c r="D115" s="114" t="s">
        <v>116</v>
      </c>
      <c r="E115" s="143" t="s">
        <v>117</v>
      </c>
      <c r="F115" s="114" t="s">
        <v>151</v>
      </c>
      <c r="G115" s="114" t="s">
        <v>152</v>
      </c>
      <c r="H115" s="114" t="s">
        <v>153</v>
      </c>
      <c r="I115" s="114" t="s">
        <v>154</v>
      </c>
      <c r="J115" s="42"/>
      <c r="K115" s="110" t="str">
        <f>N49</f>
        <v>Margin of error</v>
      </c>
      <c r="L115" s="135">
        <f>O49</f>
        <v>0</v>
      </c>
      <c r="M115" s="44"/>
      <c r="N115" s="5"/>
      <c r="O115" s="5"/>
      <c r="P115" s="5"/>
      <c r="Q115" s="5"/>
      <c r="R115" s="5"/>
      <c r="S115" s="42"/>
      <c r="T115" s="120">
        <f t="shared" si="6"/>
        <v>-0.37500000000000216</v>
      </c>
      <c r="U115" s="136">
        <f t="shared" si="7"/>
        <v>0.37185509386976862</v>
      </c>
      <c r="V115" s="136" t="e" cm="1">
        <f t="array" ref="V115">_xlfn.IFS(
    FALSE, N("Check if X1 shading is ON"),
    $V$50&lt;&gt;"x", NA(),
    FALSE, N("Check if case is 'LEFT' and x axis value less than z score"),
    AND($G$69 = "LEFT", $T115 &lt; IF($K$69="", 0, $K$69)), $U115,
    FALSE, N("Check if case is 'RIGHT' and x axis value greater than z score"),
    AND($G$69 = "RIGHT", $T115 &gt; IF($K$69="", 0, $K$69)), $U115,
    FALSE, N("Check if case is 'TWO' and both directions"),
    AND(
        $G$69 = "TWO",
        OR($T115 &lt; -ABS($K$69), $T115 &gt; ABS($K$70))
    ), $U115,
    FALSE, N("Default case: Return NA()"),
    TRUE, NA()
)</f>
        <v>#VALUE!</v>
      </c>
      <c r="W115" s="136" t="e" cm="1">
        <f t="array" ref="W115">_xlfn.IFS(
    FALSE, N("Check if X1 shading is ON"),
    $V$50&lt;&gt;"x", NA(),
    FALSE, N("Check if case is 'LEFT' and x axis value less than z score"),
    AND($G$70 = "LEFT", $T115 &lt; IF($K$70="", 0, $K$70)), $U115,
    FALSE, N("Check if case is 'RIGHT' and x axis value greater than z score"),
    AND($G$70 = "RIGHT", $T115 &gt; IF($K$70="", 0, $K$70)), $U115,
    FALSE, N("Default case: Return NA()"),
    TRUE, NA()
)</f>
        <v>#N/A</v>
      </c>
      <c r="X115" s="136" t="e" cm="1">
        <f t="array" ref="X115">_xlfn.IFS(
    FALSE, N("Check if X1 shading is ON"),
    $X$50&lt;&gt;"x", NA(),
    FALSE, N("Check if case is 'LEFT' and x axis value less than z score"),
    AND($G$73 = "LEFT", $T115 &lt; IF($K$73="", 0, $K$73)), $U115,
    FALSE, N("Check if case is 'RIGHT' and x axis value greater than z score"),
    AND($G$73 = "RIGHT", $T115 &gt; IF($K$73="", 0, $K$73)), $U115,
    FALSE, N("Check if case is 'TWO' and both directions"),
    AND(
        $G$73 = "TWO",
        OR($T115 &lt; -ABS($K$73), $T115 &gt; ABS($K$73))
    ), $U115,
    FALSE, N("Default case: Return NA()"),
    TRUE, NA()
)</f>
        <v>#VALUE!</v>
      </c>
      <c r="Y115" s="42"/>
      <c r="Z115" s="110">
        <v>0.83333333333333093</v>
      </c>
      <c r="AA115" s="110">
        <v>0.13400000000000001</v>
      </c>
      <c r="AB115" s="110">
        <f t="shared" si="17"/>
        <v>0.13400000000000001</v>
      </c>
      <c r="AC115" s="110" t="str">
        <f t="shared" si="18"/>
        <v/>
      </c>
    </row>
    <row r="116" spans="2:29" ht="17" x14ac:dyDescent="0.2">
      <c r="B116"/>
      <c r="C116" s="42"/>
      <c r="D116" s="141" t="str">
        <f>O57</f>
        <v>x</v>
      </c>
      <c r="E116" s="110">
        <f>IF(D116="x",-0.02,NA())</f>
        <v>-0.02</v>
      </c>
      <c r="F116" s="113">
        <v>-4</v>
      </c>
      <c r="G116" s="113">
        <f>IF(
    ISNA(D116),
    NA(),
    E116
)</f>
        <v>-0.02</v>
      </c>
      <c r="H116" s="7"/>
      <c r="I116" s="47"/>
      <c r="J116" s="42"/>
      <c r="K116" s="7"/>
      <c r="L116" s="7"/>
      <c r="M116" s="114" t="s">
        <v>155</v>
      </c>
      <c r="N116" s="5"/>
      <c r="O116" s="5"/>
      <c r="P116" s="5"/>
      <c r="Q116" s="5"/>
      <c r="R116" s="5"/>
      <c r="S116" s="42"/>
      <c r="T116" s="120">
        <f t="shared" si="6"/>
        <v>-0.33333333333333548</v>
      </c>
      <c r="U116" s="136">
        <f t="shared" si="7"/>
        <v>0.37738322769299293</v>
      </c>
      <c r="V116" s="136" t="e" cm="1">
        <f t="array" ref="V116">_xlfn.IFS(
    FALSE, N("Check if X1 shading is ON"),
    $V$50&lt;&gt;"x", NA(),
    FALSE, N("Check if case is 'LEFT' and x axis value less than z score"),
    AND($G$69 = "LEFT", $T116 &lt; IF($K$69="", 0, $K$69)), $U116,
    FALSE, N("Check if case is 'RIGHT' and x axis value greater than z score"),
    AND($G$69 = "RIGHT", $T116 &gt; IF($K$69="", 0, $K$69)), $U116,
    FALSE, N("Check if case is 'TWO' and both directions"),
    AND(
        $G$69 = "TWO",
        OR($T116 &lt; -ABS($K$69), $T116 &gt; ABS($K$70))
    ), $U116,
    FALSE, N("Default case: Return NA()"),
    TRUE, NA()
)</f>
        <v>#VALUE!</v>
      </c>
      <c r="W116" s="136" t="e" cm="1">
        <f t="array" ref="W116">_xlfn.IFS(
    FALSE, N("Check if X1 shading is ON"),
    $V$50&lt;&gt;"x", NA(),
    FALSE, N("Check if case is 'LEFT' and x axis value less than z score"),
    AND($G$70 = "LEFT", $T116 &lt; IF($K$70="", 0, $K$70)), $U116,
    FALSE, N("Check if case is 'RIGHT' and x axis value greater than z score"),
    AND($G$70 = "RIGHT", $T116 &gt; IF($K$70="", 0, $K$70)), $U116,
    FALSE, N("Default case: Return NA()"),
    TRUE, NA()
)</f>
        <v>#N/A</v>
      </c>
      <c r="X116" s="136" t="e" cm="1">
        <f t="array" ref="X116">_xlfn.IFS(
    FALSE, N("Check if X1 shading is ON"),
    $X$50&lt;&gt;"x", NA(),
    FALSE, N("Check if case is 'LEFT' and x axis value less than z score"),
    AND($G$73 = "LEFT", $T116 &lt; IF($K$73="", 0, $K$73)), $U116,
    FALSE, N("Check if case is 'RIGHT' and x axis value greater than z score"),
    AND($G$73 = "RIGHT", $T116 &gt; IF($K$73="", 0, $K$73)), $U116,
    FALSE, N("Check if case is 'TWO' and both directions"),
    AND(
        $G$73 = "TWO",
        OR($T116 &lt; -ABS($K$73), $T116 &gt; ABS($K$73))
    ), $U116,
    FALSE, N("Default case: Return NA()"),
    TRUE, NA()
)</f>
        <v>#VALUE!</v>
      </c>
      <c r="Y116" s="42"/>
      <c r="Z116" s="110">
        <v>1.1666666666666643</v>
      </c>
      <c r="AA116" s="110">
        <v>0.13400000000000001</v>
      </c>
      <c r="AB116" s="110">
        <f t="shared" si="17"/>
        <v>0.13400000000000001</v>
      </c>
      <c r="AC116" s="110" t="str">
        <f t="shared" si="18"/>
        <v/>
      </c>
    </row>
    <row r="117" spans="2:29" ht="16" x14ac:dyDescent="0.2">
      <c r="B117"/>
      <c r="C117" s="42"/>
      <c r="D117" s="44"/>
      <c r="E117" s="7"/>
      <c r="F117" s="113">
        <f t="shared" ref="F117:F123" si="22">F116+1</f>
        <v>-3</v>
      </c>
      <c r="G117" s="113">
        <f t="shared" ref="G117:G123" si="23">G116</f>
        <v>-0.02</v>
      </c>
      <c r="H117" s="110" t="str">
        <f>F117&amp;$K$68</f>
        <v>-3</v>
      </c>
      <c r="I117" s="136">
        <f t="shared" ref="I117:I123" si="24">IF($D$116="x",_xlfn.NORM.S.DIST(F117,FALSE),NA())</f>
        <v>4.4318484119380075E-3</v>
      </c>
      <c r="J117" s="42"/>
      <c r="K117" s="110" t="str">
        <f>N50</f>
        <v>μBatteries lower</v>
      </c>
      <c r="L117" s="135">
        <f>O50</f>
        <v>0</v>
      </c>
      <c r="M117" s="120" t="e">
        <f>(L117-$H$73)/$I$73</f>
        <v>#VALUE!</v>
      </c>
      <c r="N117" s="5"/>
      <c r="O117" s="5"/>
      <c r="P117" s="5"/>
      <c r="Q117" s="5"/>
      <c r="R117" s="5"/>
      <c r="S117" s="42"/>
      <c r="T117" s="120">
        <f t="shared" ref="T117:T180" si="25">T116+$S$54</f>
        <v>-0.29166666666666879</v>
      </c>
      <c r="U117" s="136">
        <f t="shared" ref="U117:U180" si="26">IF(
    LEFT($E$69,1) ="T",
    _xlfn.T.DIST(T117, $D$69-1, FALSE),
    _xlfn.NORM.S.DIST(T117, FALSE)
)</f>
        <v>0.3823292022799164</v>
      </c>
      <c r="V117" s="136" t="e" cm="1">
        <f t="array" ref="V117">_xlfn.IFS(
    FALSE, N("Check if X1 shading is ON"),
    $V$50&lt;&gt;"x", NA(),
    FALSE, N("Check if case is 'LEFT' and x axis value less than z score"),
    AND($G$69 = "LEFT", $T117 &lt; IF($K$69="", 0, $K$69)), $U117,
    FALSE, N("Check if case is 'RIGHT' and x axis value greater than z score"),
    AND($G$69 = "RIGHT", $T117 &gt; IF($K$69="", 0, $K$69)), $U117,
    FALSE, N("Check if case is 'TWO' and both directions"),
    AND(
        $G$69 = "TWO",
        OR($T117 &lt; -ABS($K$69), $T117 &gt; ABS($K$70))
    ), $U117,
    FALSE, N("Default case: Return NA()"),
    TRUE, NA()
)</f>
        <v>#VALUE!</v>
      </c>
      <c r="W117" s="136" t="e" cm="1">
        <f t="array" ref="W117">_xlfn.IFS(
    FALSE, N("Check if X1 shading is ON"),
    $V$50&lt;&gt;"x", NA(),
    FALSE, N("Check if case is 'LEFT' and x axis value less than z score"),
    AND($G$70 = "LEFT", $T117 &lt; IF($K$70="", 0, $K$70)), $U117,
    FALSE, N("Check if case is 'RIGHT' and x axis value greater than z score"),
    AND($G$70 = "RIGHT", $T117 &gt; IF($K$70="", 0, $K$70)), $U117,
    FALSE, N("Default case: Return NA()"),
    TRUE, NA()
)</f>
        <v>#N/A</v>
      </c>
      <c r="X117" s="136" t="e" cm="1">
        <f t="array" ref="X117">_xlfn.IFS(
    FALSE, N("Check if X1 shading is ON"),
    $X$50&lt;&gt;"x", NA(),
    FALSE, N("Check if case is 'LEFT' and x axis value less than z score"),
    AND($G$73 = "LEFT", $T117 &lt; IF($K$73="", 0, $K$73)), $U117,
    FALSE, N("Check if case is 'RIGHT' and x axis value greater than z score"),
    AND($G$73 = "RIGHT", $T117 &gt; IF($K$73="", 0, $K$73)), $U117,
    FALSE, N("Check if case is 'TWO' and both directions"),
    AND(
        $G$73 = "TWO",
        OR($T117 &lt; -ABS($K$73), $T117 &gt; ABS($K$73))
    ), $U117,
    FALSE, N("Default case: Return NA()"),
    TRUE, NA()
)</f>
        <v>#VALUE!</v>
      </c>
      <c r="Y117" s="42"/>
      <c r="Z117" s="110">
        <v>1.3333333333333313</v>
      </c>
      <c r="AA117" s="110">
        <v>0.13400000000000001</v>
      </c>
      <c r="AB117" s="110">
        <f t="shared" si="17"/>
        <v>0.13400000000000001</v>
      </c>
      <c r="AC117" s="110" t="str">
        <f t="shared" si="18"/>
        <v/>
      </c>
    </row>
    <row r="118" spans="2:29" ht="16" x14ac:dyDescent="0.2">
      <c r="B118"/>
      <c r="C118" s="42"/>
      <c r="D118" s="44"/>
      <c r="E118" s="7"/>
      <c r="F118" s="113">
        <f t="shared" si="22"/>
        <v>-2</v>
      </c>
      <c r="G118" s="113">
        <f t="shared" si="23"/>
        <v>-0.02</v>
      </c>
      <c r="H118" s="110" t="str">
        <f t="shared" ref="H118:H119" si="27">F118&amp;$K$68</f>
        <v>-2</v>
      </c>
      <c r="I118" s="136">
        <f t="shared" si="24"/>
        <v>5.3990966513188063E-2</v>
      </c>
      <c r="J118" s="42"/>
      <c r="K118" s="110" t="str">
        <f>N51</f>
        <v>μBatteries upper</v>
      </c>
      <c r="L118" s="135">
        <f>O51</f>
        <v>0</v>
      </c>
      <c r="M118" s="120" t="e">
        <f>(L118-$H$73)/$I$73</f>
        <v>#VALUE!</v>
      </c>
      <c r="N118" s="7"/>
      <c r="O118" s="7"/>
      <c r="P118" s="5"/>
      <c r="Q118" s="5"/>
      <c r="R118" s="5"/>
      <c r="S118" s="42"/>
      <c r="T118" s="120">
        <f t="shared" si="25"/>
        <v>-0.25000000000000211</v>
      </c>
      <c r="U118" s="136">
        <f t="shared" si="26"/>
        <v>0.38666811680284902</v>
      </c>
      <c r="V118" s="136" t="e" cm="1">
        <f t="array" ref="V118">_xlfn.IFS(
    FALSE, N("Check if X1 shading is ON"),
    $V$50&lt;&gt;"x", NA(),
    FALSE, N("Check if case is 'LEFT' and x axis value less than z score"),
    AND($G$69 = "LEFT", $T118 &lt; IF($K$69="", 0, $K$69)), $U118,
    FALSE, N("Check if case is 'RIGHT' and x axis value greater than z score"),
    AND($G$69 = "RIGHT", $T118 &gt; IF($K$69="", 0, $K$69)), $U118,
    FALSE, N("Check if case is 'TWO' and both directions"),
    AND(
        $G$69 = "TWO",
        OR($T118 &lt; -ABS($K$69), $T118 &gt; ABS($K$70))
    ), $U118,
    FALSE, N("Default case: Return NA()"),
    TRUE, NA()
)</f>
        <v>#VALUE!</v>
      </c>
      <c r="W118" s="136" t="e" cm="1">
        <f t="array" ref="W118">_xlfn.IFS(
    FALSE, N("Check if X1 shading is ON"),
    $V$50&lt;&gt;"x", NA(),
    FALSE, N("Check if case is 'LEFT' and x axis value less than z score"),
    AND($G$70 = "LEFT", $T118 &lt; IF($K$70="", 0, $K$70)), $U118,
    FALSE, N("Check if case is 'RIGHT' and x axis value greater than z score"),
    AND($G$70 = "RIGHT", $T118 &gt; IF($K$70="", 0, $K$70)), $U118,
    FALSE, N("Default case: Return NA()"),
    TRUE, NA()
)</f>
        <v>#N/A</v>
      </c>
      <c r="X118" s="136" t="e" cm="1">
        <f t="array" ref="X118">_xlfn.IFS(
    FALSE, N("Check if X1 shading is ON"),
    $X$50&lt;&gt;"x", NA(),
    FALSE, N("Check if case is 'LEFT' and x axis value less than z score"),
    AND($G$73 = "LEFT", $T118 &lt; IF($K$73="", 0, $K$73)), $U118,
    FALSE, N("Check if case is 'RIGHT' and x axis value greater than z score"),
    AND($G$73 = "RIGHT", $T118 &gt; IF($K$73="", 0, $K$73)), $U118,
    FALSE, N("Check if case is 'TWO' and both directions"),
    AND(
        $G$73 = "TWO",
        OR($T118 &lt; -ABS($K$73), $T118 &gt; ABS($K$73))
    ), $U118,
    FALSE, N("Default case: Return NA()"),
    TRUE, NA()
)</f>
        <v>#VALUE!</v>
      </c>
      <c r="Y118" s="42"/>
      <c r="Z118" s="110">
        <v>-1.1666666666666687</v>
      </c>
      <c r="AA118" s="110">
        <v>0.158</v>
      </c>
      <c r="AB118" s="110">
        <f t="shared" si="17"/>
        <v>0.158</v>
      </c>
      <c r="AC118" s="110" t="str">
        <f t="shared" si="18"/>
        <v/>
      </c>
    </row>
    <row r="119" spans="2:29" ht="16" x14ac:dyDescent="0.2">
      <c r="B119"/>
      <c r="C119" s="42"/>
      <c r="D119" s="44"/>
      <c r="E119" s="7"/>
      <c r="F119" s="113">
        <f t="shared" si="22"/>
        <v>-1</v>
      </c>
      <c r="G119" s="113">
        <f t="shared" si="23"/>
        <v>-0.02</v>
      </c>
      <c r="H119" s="110" t="str">
        <f t="shared" si="27"/>
        <v>-1</v>
      </c>
      <c r="I119" s="136">
        <f t="shared" si="24"/>
        <v>0.24197072451914337</v>
      </c>
      <c r="J119" s="42"/>
      <c r="K119" s="7"/>
      <c r="L119" s="7"/>
      <c r="M119" s="7"/>
      <c r="N119" s="7"/>
      <c r="O119" s="7"/>
      <c r="P119" s="5"/>
      <c r="Q119" s="42"/>
      <c r="R119" s="42"/>
      <c r="S119" s="42"/>
      <c r="T119" s="120">
        <f t="shared" si="25"/>
        <v>-0.20833333333333545</v>
      </c>
      <c r="U119" s="136">
        <f t="shared" si="26"/>
        <v>0.39037794394036218</v>
      </c>
      <c r="V119" s="136" t="e" cm="1">
        <f t="array" ref="V119">_xlfn.IFS(
    FALSE, N("Check if X1 shading is ON"),
    $V$50&lt;&gt;"x", NA(),
    FALSE, N("Check if case is 'LEFT' and x axis value less than z score"),
    AND($G$69 = "LEFT", $T119 &lt; IF($K$69="", 0, $K$69)), $U119,
    FALSE, N("Check if case is 'RIGHT' and x axis value greater than z score"),
    AND($G$69 = "RIGHT", $T119 &gt; IF($K$69="", 0, $K$69)), $U119,
    FALSE, N("Check if case is 'TWO' and both directions"),
    AND(
        $G$69 = "TWO",
        OR($T119 &lt; -ABS($K$69), $T119 &gt; ABS($K$70))
    ), $U119,
    FALSE, N("Default case: Return NA()"),
    TRUE, NA()
)</f>
        <v>#VALUE!</v>
      </c>
      <c r="W119" s="136" t="e" cm="1">
        <f t="array" ref="W119">_xlfn.IFS(
    FALSE, N("Check if X1 shading is ON"),
    $V$50&lt;&gt;"x", NA(),
    FALSE, N("Check if case is 'LEFT' and x axis value less than z score"),
    AND($G$70 = "LEFT", $T119 &lt; IF($K$70="", 0, $K$70)), $U119,
    FALSE, N("Check if case is 'RIGHT' and x axis value greater than z score"),
    AND($G$70 = "RIGHT", $T119 &gt; IF($K$70="", 0, $K$70)), $U119,
    FALSE, N("Default case: Return NA()"),
    TRUE, NA()
)</f>
        <v>#N/A</v>
      </c>
      <c r="X119" s="136" t="e" cm="1">
        <f t="array" ref="X119">_xlfn.IFS(
    FALSE, N("Check if X1 shading is ON"),
    $X$50&lt;&gt;"x", NA(),
    FALSE, N("Check if case is 'LEFT' and x axis value less than z score"),
    AND($G$73 = "LEFT", $T119 &lt; IF($K$73="", 0, $K$73)), $U119,
    FALSE, N("Check if case is 'RIGHT' and x axis value greater than z score"),
    AND($G$73 = "RIGHT", $T119 &gt; IF($K$73="", 0, $K$73)), $U119,
    FALSE, N("Check if case is 'TWO' and both directions"),
    AND(
        $G$73 = "TWO",
        OR($T119 &lt; -ABS($K$73), $T119 &gt; ABS($K$73))
    ), $U119,
    FALSE, N("Default case: Return NA()"),
    TRUE, NA()
)</f>
        <v>#VALUE!</v>
      </c>
      <c r="Y119" s="42"/>
      <c r="Z119" s="110">
        <v>-0.83333333333333526</v>
      </c>
      <c r="AA119" s="110">
        <v>0.158</v>
      </c>
      <c r="AB119" s="110">
        <f t="shared" si="17"/>
        <v>0.158</v>
      </c>
      <c r="AC119" s="110" t="str">
        <f t="shared" si="18"/>
        <v/>
      </c>
    </row>
    <row r="120" spans="2:29" ht="16" x14ac:dyDescent="0.2">
      <c r="B120"/>
      <c r="C120" s="42"/>
      <c r="D120" s="44"/>
      <c r="E120" s="7"/>
      <c r="F120" s="113">
        <f t="shared" si="22"/>
        <v>0</v>
      </c>
      <c r="G120" s="113">
        <f t="shared" si="23"/>
        <v>-0.02</v>
      </c>
      <c r="H120" s="110">
        <f>F120</f>
        <v>0</v>
      </c>
      <c r="I120" s="136">
        <f t="shared" si="24"/>
        <v>0.3989422804014327</v>
      </c>
      <c r="J120" s="42"/>
      <c r="K120" s="110" t="s">
        <v>116</v>
      </c>
      <c r="L120" s="110" t="s">
        <v>117</v>
      </c>
      <c r="M120" s="110" t="s">
        <v>5</v>
      </c>
      <c r="N120" s="110" t="s">
        <v>113</v>
      </c>
      <c r="O120" s="110" t="s">
        <v>114</v>
      </c>
      <c r="P120" s="5"/>
      <c r="Q120" s="42"/>
      <c r="R120" s="42"/>
      <c r="S120" s="42"/>
      <c r="T120" s="120">
        <f t="shared" si="25"/>
        <v>-0.16666666666666879</v>
      </c>
      <c r="U120" s="136">
        <f t="shared" si="26"/>
        <v>0.39343971610193973</v>
      </c>
      <c r="V120" s="136" t="e" cm="1">
        <f t="array" ref="V120">_xlfn.IFS(
    FALSE, N("Check if X1 shading is ON"),
    $V$50&lt;&gt;"x", NA(),
    FALSE, N("Check if case is 'LEFT' and x axis value less than z score"),
    AND($G$69 = "LEFT", $T120 &lt; IF($K$69="", 0, $K$69)), $U120,
    FALSE, N("Check if case is 'RIGHT' and x axis value greater than z score"),
    AND($G$69 = "RIGHT", $T120 &gt; IF($K$69="", 0, $K$69)), $U120,
    FALSE, N("Check if case is 'TWO' and both directions"),
    AND(
        $G$69 = "TWO",
        OR($T120 &lt; -ABS($K$69), $T120 &gt; ABS($K$70))
    ), $U120,
    FALSE, N("Default case: Return NA()"),
    TRUE, NA()
)</f>
        <v>#VALUE!</v>
      </c>
      <c r="W120" s="136" t="e" cm="1">
        <f t="array" ref="W120">_xlfn.IFS(
    FALSE, N("Check if X1 shading is ON"),
    $V$50&lt;&gt;"x", NA(),
    FALSE, N("Check if case is 'LEFT' and x axis value less than z score"),
    AND($G$70 = "LEFT", $T120 &lt; IF($K$70="", 0, $K$70)), $U120,
    FALSE, N("Check if case is 'RIGHT' and x axis value greater than z score"),
    AND($G$70 = "RIGHT", $T120 &gt; IF($K$70="", 0, $K$70)), $U120,
    FALSE, N("Default case: Return NA()"),
    TRUE, NA()
)</f>
        <v>#N/A</v>
      </c>
      <c r="X120" s="136" t="e" cm="1">
        <f t="array" ref="X120">_xlfn.IFS(
    FALSE, N("Check if X1 shading is ON"),
    $X$50&lt;&gt;"x", NA(),
    FALSE, N("Check if case is 'LEFT' and x axis value less than z score"),
    AND($G$73 = "LEFT", $T120 &lt; IF($K$73="", 0, $K$73)), $U120,
    FALSE, N("Check if case is 'RIGHT' and x axis value greater than z score"),
    AND($G$73 = "RIGHT", $T120 &gt; IF($K$73="", 0, $K$73)), $U120,
    FALSE, N("Check if case is 'TWO' and both directions"),
    AND(
        $G$73 = "TWO",
        OR($T120 &lt; -ABS($K$73), $T120 &gt; ABS($K$73))
    ), $U120,
    FALSE, N("Default case: Return NA()"),
    TRUE, NA()
)</f>
        <v>#VALUE!</v>
      </c>
      <c r="Y120" s="42"/>
      <c r="Z120" s="110">
        <v>-0.66666666666666874</v>
      </c>
      <c r="AA120" s="110">
        <v>0.158</v>
      </c>
      <c r="AB120" s="110">
        <f t="shared" si="17"/>
        <v>0.158</v>
      </c>
      <c r="AC120" s="110" t="str">
        <f t="shared" si="18"/>
        <v/>
      </c>
    </row>
    <row r="121" spans="2:29" ht="16" x14ac:dyDescent="0.2">
      <c r="B121"/>
      <c r="C121" s="42"/>
      <c r="D121" s="44"/>
      <c r="E121" s="7"/>
      <c r="F121" s="113">
        <f t="shared" si="22"/>
        <v>1</v>
      </c>
      <c r="G121" s="113">
        <f t="shared" si="23"/>
        <v>-0.02</v>
      </c>
      <c r="H121" s="110" t="str">
        <f t="shared" ref="H121:H123" si="28">F121&amp;$K$68</f>
        <v>1</v>
      </c>
      <c r="I121" s="136">
        <f t="shared" si="24"/>
        <v>0.24197072451914337</v>
      </c>
      <c r="J121" s="42"/>
      <c r="K121" s="110" t="str">
        <f>O69</f>
        <v>x</v>
      </c>
      <c r="L121" s="110">
        <v>-0.09</v>
      </c>
      <c r="M121" s="135" t="e">
        <f>MAX(-3.9, MIN(3.9, M117))</f>
        <v>#VALUE!</v>
      </c>
      <c r="N121" s="110" t="e">
        <f>IF(AND($K$121="x",$L$115&lt;&gt;0),0,NA())</f>
        <v>#N/A</v>
      </c>
      <c r="O121" s="135" t="str">
        <f>IFERROR(
    K117&amp;CHAR(10)&amp;IF(
        M117 &lt; -3.5,
        TEXT(
            L117,
            IF(
                $O$73 = 0,
                "#,##0",
                "#,##0." &amp; REPT("0", $O$73)
            )
        ) &amp; " ⟵",
        TEXT(
            L117,
            IF(
                $O$73 = 0,
                "#,##0",
                "#,##0." &amp; REPT("0", $O$73)
            )
        )
    ),
    ""
)</f>
        <v/>
      </c>
      <c r="P121" s="5"/>
      <c r="Q121" s="42"/>
      <c r="R121" s="42"/>
      <c r="S121" s="42"/>
      <c r="T121" s="120">
        <f t="shared" si="25"/>
        <v>-0.12500000000000214</v>
      </c>
      <c r="U121" s="136">
        <f t="shared" si="26"/>
        <v>0.39583768694474941</v>
      </c>
      <c r="V121" s="136" t="e" cm="1">
        <f t="array" ref="V121">_xlfn.IFS(
    FALSE, N("Check if X1 shading is ON"),
    $V$50&lt;&gt;"x", NA(),
    FALSE, N("Check if case is 'LEFT' and x axis value less than z score"),
    AND($G$69 = "LEFT", $T121 &lt; IF($K$69="", 0, $K$69)), $U121,
    FALSE, N("Check if case is 'RIGHT' and x axis value greater than z score"),
    AND($G$69 = "RIGHT", $T121 &gt; IF($K$69="", 0, $K$69)), $U121,
    FALSE, N("Check if case is 'TWO' and both directions"),
    AND(
        $G$69 = "TWO",
        OR($T121 &lt; -ABS($K$69), $T121 &gt; ABS($K$70))
    ), $U121,
    FALSE, N("Default case: Return NA()"),
    TRUE, NA()
)</f>
        <v>#VALUE!</v>
      </c>
      <c r="W121" s="136" t="e" cm="1">
        <f t="array" ref="W121">_xlfn.IFS(
    FALSE, N("Check if X1 shading is ON"),
    $V$50&lt;&gt;"x", NA(),
    FALSE, N("Check if case is 'LEFT' and x axis value less than z score"),
    AND($G$70 = "LEFT", $T121 &lt; IF($K$70="", 0, $K$70)), $U121,
    FALSE, N("Check if case is 'RIGHT' and x axis value greater than z score"),
    AND($G$70 = "RIGHT", $T121 &gt; IF($K$70="", 0, $K$70)), $U121,
    FALSE, N("Default case: Return NA()"),
    TRUE, NA()
)</f>
        <v>#N/A</v>
      </c>
      <c r="X121" s="136" t="e" cm="1">
        <f t="array" ref="X121">_xlfn.IFS(
    FALSE, N("Check if X1 shading is ON"),
    $X$50&lt;&gt;"x", NA(),
    FALSE, N("Check if case is 'LEFT' and x axis value less than z score"),
    AND($G$73 = "LEFT", $T121 &lt; IF($K$73="", 0, $K$73)), $U121,
    FALSE, N("Check if case is 'RIGHT' and x axis value greater than z score"),
    AND($G$73 = "RIGHT", $T121 &gt; IF($K$73="", 0, $K$73)), $U121,
    FALSE, N("Check if case is 'TWO' and both directions"),
    AND(
        $G$73 = "TWO",
        OR($T121 &lt; -ABS($K$73), $T121 &gt; ABS($K$73))
    ), $U121,
    FALSE, N("Default case: Return NA()"),
    TRUE, NA()
)</f>
        <v>#VALUE!</v>
      </c>
      <c r="Y121" s="42"/>
      <c r="Z121" s="110">
        <v>-0.50000000000000222</v>
      </c>
      <c r="AA121" s="110">
        <v>0.158</v>
      </c>
      <c r="AB121" s="110">
        <f t="shared" si="17"/>
        <v>0.158</v>
      </c>
      <c r="AC121" s="110" t="str">
        <f t="shared" si="18"/>
        <v/>
      </c>
    </row>
    <row r="122" spans="2:29" ht="16" x14ac:dyDescent="0.2">
      <c r="B122"/>
      <c r="C122" s="42"/>
      <c r="D122" s="44"/>
      <c r="E122" s="7"/>
      <c r="F122" s="113">
        <f t="shared" si="22"/>
        <v>2</v>
      </c>
      <c r="G122" s="113">
        <f t="shared" si="23"/>
        <v>-0.02</v>
      </c>
      <c r="H122" s="110" t="str">
        <f t="shared" si="28"/>
        <v>2</v>
      </c>
      <c r="I122" s="136">
        <f t="shared" si="24"/>
        <v>5.3990966513188063E-2</v>
      </c>
      <c r="J122" s="42"/>
      <c r="K122" s="7"/>
      <c r="L122" s="7"/>
      <c r="M122" s="135" t="e">
        <f>MAX(-3.9, MIN(3.9, M118))</f>
        <v>#VALUE!</v>
      </c>
      <c r="N122" s="110" t="e">
        <f>IF(AND($K$121="x",$L$115&lt;&gt;0),0,NA())</f>
        <v>#N/A</v>
      </c>
      <c r="O122" s="194" t="str">
        <f>IFERROR(
    K118&amp;CHAR(10)&amp;IF(
        M118 &gt; 3.5,
        "⟶ " &amp; TEXT(
            L118,
            IF(
                $O$73 = 0,
                "#,##0",
                "#,##0." &amp; REPT("0", $O$73)
            )
        ),
        TEXT(
            L118,
            IF(
                $O$73 = 0,
                "#,##0",
                "#,##0." &amp; REPT("0", $O$73)
            )
        )
    ),
    ""
)</f>
        <v/>
      </c>
      <c r="P122" s="5"/>
      <c r="Q122" s="42"/>
      <c r="R122" s="42"/>
      <c r="S122" s="42"/>
      <c r="T122" s="120">
        <f t="shared" si="25"/>
        <v>-8.333333333333548E-2</v>
      </c>
      <c r="U122" s="136">
        <f t="shared" si="26"/>
        <v>0.39755946625834188</v>
      </c>
      <c r="V122" s="136" t="e" cm="1">
        <f t="array" ref="V122">_xlfn.IFS(
    FALSE, N("Check if X1 shading is ON"),
    $V$50&lt;&gt;"x", NA(),
    FALSE, N("Check if case is 'LEFT' and x axis value less than z score"),
    AND($G$69 = "LEFT", $T122 &lt; IF($K$69="", 0, $K$69)), $U122,
    FALSE, N("Check if case is 'RIGHT' and x axis value greater than z score"),
    AND($G$69 = "RIGHT", $T122 &gt; IF($K$69="", 0, $K$69)), $U122,
    FALSE, N("Check if case is 'TWO' and both directions"),
    AND(
        $G$69 = "TWO",
        OR($T122 &lt; -ABS($K$69), $T122 &gt; ABS($K$70))
    ), $U122,
    FALSE, N("Default case: Return NA()"),
    TRUE, NA()
)</f>
        <v>#VALUE!</v>
      </c>
      <c r="W122" s="136" t="e" cm="1">
        <f t="array" ref="W122">_xlfn.IFS(
    FALSE, N("Check if X1 shading is ON"),
    $V$50&lt;&gt;"x", NA(),
    FALSE, N("Check if case is 'LEFT' and x axis value less than z score"),
    AND($G$70 = "LEFT", $T122 &lt; IF($K$70="", 0, $K$70)), $U122,
    FALSE, N("Check if case is 'RIGHT' and x axis value greater than z score"),
    AND($G$70 = "RIGHT", $T122 &gt; IF($K$70="", 0, $K$70)), $U122,
    FALSE, N("Default case: Return NA()"),
    TRUE, NA()
)</f>
        <v>#N/A</v>
      </c>
      <c r="X122" s="136" t="e" cm="1">
        <f t="array" ref="X122">_xlfn.IFS(
    FALSE, N("Check if X1 shading is ON"),
    $X$50&lt;&gt;"x", NA(),
    FALSE, N("Check if case is 'LEFT' and x axis value less than z score"),
    AND($G$73 = "LEFT", $T122 &lt; IF($K$73="", 0, $K$73)), $U122,
    FALSE, N("Check if case is 'RIGHT' and x axis value greater than z score"),
    AND($G$73 = "RIGHT", $T122 &gt; IF($K$73="", 0, $K$73)), $U122,
    FALSE, N("Check if case is 'TWO' and both directions"),
    AND(
        $G$73 = "TWO",
        OR($T122 &lt; -ABS($K$73), $T122 &gt; ABS($K$73))
    ), $U122,
    FALSE, N("Default case: Return NA()"),
    TRUE, NA()
)</f>
        <v>#VALUE!</v>
      </c>
      <c r="Y122" s="42"/>
      <c r="Z122" s="110">
        <v>-0.33333333333333548</v>
      </c>
      <c r="AA122" s="110">
        <v>0.158</v>
      </c>
      <c r="AB122" s="110">
        <f t="shared" si="17"/>
        <v>0.158</v>
      </c>
      <c r="AC122" s="110" t="str">
        <f t="shared" si="18"/>
        <v/>
      </c>
    </row>
    <row r="123" spans="2:29" ht="16" x14ac:dyDescent="0.2">
      <c r="B123"/>
      <c r="C123" s="42"/>
      <c r="D123" s="44"/>
      <c r="E123" s="7"/>
      <c r="F123" s="113">
        <f t="shared" si="22"/>
        <v>3</v>
      </c>
      <c r="G123" s="113">
        <f t="shared" si="23"/>
        <v>-0.02</v>
      </c>
      <c r="H123" s="110" t="str">
        <f t="shared" si="28"/>
        <v>3</v>
      </c>
      <c r="I123" s="136">
        <f t="shared" si="24"/>
        <v>4.4318484119380075E-3</v>
      </c>
      <c r="J123" s="42"/>
      <c r="K123" s="5"/>
      <c r="L123" s="5"/>
      <c r="M123" s="5"/>
      <c r="N123" s="5"/>
      <c r="O123" s="5"/>
      <c r="P123" s="5"/>
      <c r="Q123" s="42"/>
      <c r="R123" s="42"/>
      <c r="S123" s="42"/>
      <c r="T123" s="120">
        <f t="shared" si="25"/>
        <v>-4.1666666666668815E-2</v>
      </c>
      <c r="U123" s="136">
        <f t="shared" si="26"/>
        <v>0.39859612660068527</v>
      </c>
      <c r="V123" s="136" t="e" cm="1">
        <f t="array" ref="V123">_xlfn.IFS(
    FALSE, N("Check if X1 shading is ON"),
    $V$50&lt;&gt;"x", NA(),
    FALSE, N("Check if case is 'LEFT' and x axis value less than z score"),
    AND($G$69 = "LEFT", $T123 &lt; IF($K$69="", 0, $K$69)), $U123,
    FALSE, N("Check if case is 'RIGHT' and x axis value greater than z score"),
    AND($G$69 = "RIGHT", $T123 &gt; IF($K$69="", 0, $K$69)), $U123,
    FALSE, N("Check if case is 'TWO' and both directions"),
    AND(
        $G$69 = "TWO",
        OR($T123 &lt; -ABS($K$69), $T123 &gt; ABS($K$70))
    ), $U123,
    FALSE, N("Default case: Return NA()"),
    TRUE, NA()
)</f>
        <v>#VALUE!</v>
      </c>
      <c r="W123" s="136" t="e" cm="1">
        <f t="array" ref="W123">_xlfn.IFS(
    FALSE, N("Check if X1 shading is ON"),
    $V$50&lt;&gt;"x", NA(),
    FALSE, N("Check if case is 'LEFT' and x axis value less than z score"),
    AND($G$70 = "LEFT", $T123 &lt; IF($K$70="", 0, $K$70)), $U123,
    FALSE, N("Check if case is 'RIGHT' and x axis value greater than z score"),
    AND($G$70 = "RIGHT", $T123 &gt; IF($K$70="", 0, $K$70)), $U123,
    FALSE, N("Default case: Return NA()"),
    TRUE, NA()
)</f>
        <v>#N/A</v>
      </c>
      <c r="X123" s="136" t="e" cm="1">
        <f t="array" ref="X123">_xlfn.IFS(
    FALSE, N("Check if X1 shading is ON"),
    $X$50&lt;&gt;"x", NA(),
    FALSE, N("Check if case is 'LEFT' and x axis value less than z score"),
    AND($G$73 = "LEFT", $T123 &lt; IF($K$73="", 0, $K$73)), $U123,
    FALSE, N("Check if case is 'RIGHT' and x axis value greater than z score"),
    AND($G$73 = "RIGHT", $T123 &gt; IF($K$73="", 0, $K$73)), $U123,
    FALSE, N("Check if case is 'TWO' and both directions"),
    AND(
        $G$73 = "TWO",
        OR($T123 &lt; -ABS($K$73), $T123 &gt; ABS($K$73))
    ), $U123,
    FALSE, N("Default case: Return NA()"),
    TRUE, NA()
)</f>
        <v>#VALUE!</v>
      </c>
      <c r="Y123" s="42"/>
      <c r="Z123" s="110">
        <v>-0.16666666666666879</v>
      </c>
      <c r="AA123" s="110">
        <v>0.158</v>
      </c>
      <c r="AB123" s="110">
        <f t="shared" si="17"/>
        <v>0.158</v>
      </c>
      <c r="AC123" s="110" t="str">
        <f t="shared" si="18"/>
        <v/>
      </c>
    </row>
    <row r="124" spans="2:29" ht="16" x14ac:dyDescent="0.2">
      <c r="B124"/>
      <c r="C124" s="42"/>
      <c r="D124" s="44"/>
      <c r="E124" s="7"/>
      <c r="F124" s="7"/>
      <c r="G124" s="44"/>
      <c r="H124" s="44"/>
      <c r="I124" s="44"/>
      <c r="J124" s="42"/>
      <c r="K124" s="5"/>
      <c r="L124" s="5"/>
      <c r="M124" s="5"/>
      <c r="N124" s="5"/>
      <c r="O124" s="5"/>
      <c r="P124" s="5"/>
      <c r="Q124" s="5"/>
      <c r="R124" s="42"/>
      <c r="S124" s="42"/>
      <c r="T124" s="120">
        <f t="shared" si="25"/>
        <v>-2.1510571102112408E-15</v>
      </c>
      <c r="U124" s="136">
        <f t="shared" si="26"/>
        <v>0.3989422804014327</v>
      </c>
      <c r="V124" s="136" t="e" cm="1">
        <f t="array" ref="V124">_xlfn.IFS(
    FALSE, N("Check if X1 shading is ON"),
    $V$50&lt;&gt;"x", NA(),
    FALSE, N("Check if case is 'LEFT' and x axis value less than z score"),
    AND($G$69 = "LEFT", $T124 &lt; IF($K$69="", 0, $K$69)), $U124,
    FALSE, N("Check if case is 'RIGHT' and x axis value greater than z score"),
    AND($G$69 = "RIGHT", $T124 &gt; IF($K$69="", 0, $K$69)), $U124,
    FALSE, N("Check if case is 'TWO' and both directions"),
    AND(
        $G$69 = "TWO",
        OR($T124 &lt; -ABS($K$69), $T124 &gt; ABS($K$70))
    ), $U124,
    FALSE, N("Default case: Return NA()"),
    TRUE, NA()
)</f>
        <v>#VALUE!</v>
      </c>
      <c r="W124" s="136" t="e" cm="1">
        <f t="array" ref="W124">_xlfn.IFS(
    FALSE, N("Check if X1 shading is ON"),
    $V$50&lt;&gt;"x", NA(),
    FALSE, N("Check if case is 'LEFT' and x axis value less than z score"),
    AND($G$70 = "LEFT", $T124 &lt; IF($K$70="", 0, $K$70)), $U124,
    FALSE, N("Check if case is 'RIGHT' and x axis value greater than z score"),
    AND($G$70 = "RIGHT", $T124 &gt; IF($K$70="", 0, $K$70)), $U124,
    FALSE, N("Default case: Return NA()"),
    TRUE, NA()
)</f>
        <v>#N/A</v>
      </c>
      <c r="X124" s="136" t="e" cm="1">
        <f t="array" ref="X124">_xlfn.IFS(
    FALSE, N("Check if X1 shading is ON"),
    $X$50&lt;&gt;"x", NA(),
    FALSE, N("Check if case is 'LEFT' and x axis value less than z score"),
    AND($G$73 = "LEFT", $T124 &lt; IF($K$73="", 0, $K$73)), $U124,
    FALSE, N("Check if case is 'RIGHT' and x axis value greater than z score"),
    AND($G$73 = "RIGHT", $T124 &gt; IF($K$73="", 0, $K$73)), $U124,
    FALSE, N("Check if case is 'TWO' and both directions"),
    AND(
        $G$73 = "TWO",
        OR($T124 &lt; -ABS($K$73), $T124 &gt; ABS($K$73))
    ), $U124,
    FALSE, N("Default case: Return NA()"),
    TRUE, NA()
)</f>
        <v>#VALUE!</v>
      </c>
      <c r="Y124" s="42"/>
      <c r="Z124" s="110">
        <v>0.16666666666666449</v>
      </c>
      <c r="AA124" s="110">
        <v>0.158</v>
      </c>
      <c r="AB124" s="110">
        <f t="shared" si="17"/>
        <v>0.158</v>
      </c>
      <c r="AC124" s="110" t="str">
        <f t="shared" si="18"/>
        <v/>
      </c>
    </row>
    <row r="125" spans="2:29" ht="19" x14ac:dyDescent="0.25">
      <c r="B125"/>
      <c r="C125" s="42"/>
      <c r="D125" s="192" t="s">
        <v>156</v>
      </c>
      <c r="E125" s="7"/>
      <c r="F125" s="7"/>
      <c r="G125" s="44"/>
      <c r="H125" s="44"/>
      <c r="I125" s="44"/>
      <c r="J125" s="42"/>
      <c r="K125" s="5"/>
      <c r="L125" s="5"/>
      <c r="M125" s="5"/>
      <c r="N125" s="5"/>
      <c r="O125" s="5"/>
      <c r="P125" s="5"/>
      <c r="Q125" s="5"/>
      <c r="R125" s="42"/>
      <c r="S125" s="42"/>
      <c r="T125" s="120">
        <f t="shared" si="25"/>
        <v>4.1666666666664513E-2</v>
      </c>
      <c r="U125" s="136">
        <f t="shared" si="26"/>
        <v>0.39859612660068539</v>
      </c>
      <c r="V125" s="136" t="e" cm="1">
        <f t="array" ref="V125">_xlfn.IFS(
    FALSE, N("Check if X1 shading is ON"),
    $V$50&lt;&gt;"x", NA(),
    FALSE, N("Check if case is 'LEFT' and x axis value less than z score"),
    AND($G$69 = "LEFT", $T125 &lt; IF($K$69="", 0, $K$69)), $U125,
    FALSE, N("Check if case is 'RIGHT' and x axis value greater than z score"),
    AND($G$69 = "RIGHT", $T125 &gt; IF($K$69="", 0, $K$69)), $U125,
    FALSE, N("Check if case is 'TWO' and both directions"),
    AND(
        $G$69 = "TWO",
        OR($T125 &lt; -ABS($K$69), $T125 &gt; ABS($K$70))
    ), $U125,
    FALSE, N("Default case: Return NA()"),
    TRUE, NA()
)</f>
        <v>#VALUE!</v>
      </c>
      <c r="W125" s="136" t="e" cm="1">
        <f t="array" ref="W125">_xlfn.IFS(
    FALSE, N("Check if X1 shading is ON"),
    $V$50&lt;&gt;"x", NA(),
    FALSE, N("Check if case is 'LEFT' and x axis value less than z score"),
    AND($G$70 = "LEFT", $T125 &lt; IF($K$70="", 0, $K$70)), $U125,
    FALSE, N("Check if case is 'RIGHT' and x axis value greater than z score"),
    AND($G$70 = "RIGHT", $T125 &gt; IF($K$70="", 0, $K$70)), $U125,
    FALSE, N("Default case: Return NA()"),
    TRUE, NA()
)</f>
        <v>#N/A</v>
      </c>
      <c r="X125" s="136" t="e" cm="1">
        <f t="array" ref="X125">_xlfn.IFS(
    FALSE, N("Check if X1 shading is ON"),
    $X$50&lt;&gt;"x", NA(),
    FALSE, N("Check if case is 'LEFT' and x axis value less than z score"),
    AND($G$73 = "LEFT", $T125 &lt; IF($K$73="", 0, $K$73)), $U125,
    FALSE, N("Check if case is 'RIGHT' and x axis value greater than z score"),
    AND($G$73 = "RIGHT", $T125 &gt; IF($K$73="", 0, $K$73)), $U125,
    FALSE, N("Check if case is 'TWO' and both directions"),
    AND(
        $G$73 = "TWO",
        OR($T125 &lt; -ABS($K$73), $T125 &gt; ABS($K$73))
    ), $U125,
    FALSE, N("Default case: Return NA()"),
    TRUE, NA()
)</f>
        <v>#VALUE!</v>
      </c>
      <c r="Y125" s="42"/>
      <c r="Z125" s="110">
        <v>0.33333333333333115</v>
      </c>
      <c r="AA125" s="110">
        <v>0.158</v>
      </c>
      <c r="AB125" s="110">
        <f t="shared" si="17"/>
        <v>0.158</v>
      </c>
      <c r="AC125" s="110" t="str">
        <f t="shared" si="18"/>
        <v/>
      </c>
    </row>
    <row r="126" spans="2:29" ht="17" x14ac:dyDescent="0.2">
      <c r="B126"/>
      <c r="C126" s="42"/>
      <c r="D126" s="114" t="s">
        <v>116</v>
      </c>
      <c r="E126" s="143" t="s">
        <v>117</v>
      </c>
      <c r="F126" s="140" t="s">
        <v>157</v>
      </c>
      <c r="G126" s="114" t="s">
        <v>158</v>
      </c>
      <c r="H126" s="140" t="s">
        <v>159</v>
      </c>
      <c r="I126" s="44"/>
      <c r="J126" s="42"/>
      <c r="K126" s="42"/>
      <c r="L126" s="42"/>
      <c r="M126" s="42"/>
      <c r="N126" s="42"/>
      <c r="O126" s="42"/>
      <c r="P126" s="42"/>
      <c r="Q126" s="5"/>
      <c r="R126" s="42"/>
      <c r="S126" s="42"/>
      <c r="T126" s="120">
        <f t="shared" si="25"/>
        <v>8.3333333333331178E-2</v>
      </c>
      <c r="U126" s="136">
        <f t="shared" si="26"/>
        <v>0.39755946625834204</v>
      </c>
      <c r="V126" s="136" t="e" cm="1">
        <f t="array" ref="V126">_xlfn.IFS(
    FALSE, N("Check if X1 shading is ON"),
    $V$50&lt;&gt;"x", NA(),
    FALSE, N("Check if case is 'LEFT' and x axis value less than z score"),
    AND($G$69 = "LEFT", $T126 &lt; IF($K$69="", 0, $K$69)), $U126,
    FALSE, N("Check if case is 'RIGHT' and x axis value greater than z score"),
    AND($G$69 = "RIGHT", $T126 &gt; IF($K$69="", 0, $K$69)), $U126,
    FALSE, N("Check if case is 'TWO' and both directions"),
    AND(
        $G$69 = "TWO",
        OR($T126 &lt; -ABS($K$69), $T126 &gt; ABS($K$70))
    ), $U126,
    FALSE, N("Default case: Return NA()"),
    TRUE, NA()
)</f>
        <v>#VALUE!</v>
      </c>
      <c r="W126" s="136" t="e" cm="1">
        <f t="array" ref="W126">_xlfn.IFS(
    FALSE, N("Check if X1 shading is ON"),
    $V$50&lt;&gt;"x", NA(),
    FALSE, N("Check if case is 'LEFT' and x axis value less than z score"),
    AND($G$70 = "LEFT", $T126 &lt; IF($K$70="", 0, $K$70)), $U126,
    FALSE, N("Check if case is 'RIGHT' and x axis value greater than z score"),
    AND($G$70 = "RIGHT", $T126 &gt; IF($K$70="", 0, $K$70)), $U126,
    FALSE, N("Default case: Return NA()"),
    TRUE, NA()
)</f>
        <v>#N/A</v>
      </c>
      <c r="X126" s="136" t="e" cm="1">
        <f t="array" ref="X126">_xlfn.IFS(
    FALSE, N("Check if X1 shading is ON"),
    $X$50&lt;&gt;"x", NA(),
    FALSE, N("Check if case is 'LEFT' and x axis value less than z score"),
    AND($G$73 = "LEFT", $T126 &lt; IF($K$73="", 0, $K$73)), $U126,
    FALSE, N("Check if case is 'RIGHT' and x axis value greater than z score"),
    AND($G$73 = "RIGHT", $T126 &gt; IF($K$73="", 0, $K$73)), $U126,
    FALSE, N("Check if case is 'TWO' and both directions"),
    AND(
        $G$73 = "TWO",
        OR($T126 &lt; -ABS($K$73), $T126 &gt; ABS($K$73))
    ), $U126,
    FALSE, N("Default case: Return NA()"),
    TRUE, NA()
)</f>
        <v>#VALUE!</v>
      </c>
      <c r="Y126" s="42"/>
      <c r="Z126" s="110">
        <v>0.49999999999999789</v>
      </c>
      <c r="AA126" s="110">
        <v>0.158</v>
      </c>
      <c r="AB126" s="110">
        <f t="shared" si="17"/>
        <v>0.158</v>
      </c>
      <c r="AC126" s="110" t="str">
        <f t="shared" si="18"/>
        <v/>
      </c>
    </row>
    <row r="127" spans="2:29" ht="16" x14ac:dyDescent="0.2">
      <c r="B127"/>
      <c r="C127" s="42"/>
      <c r="D127" s="113" t="str">
        <f>O59</f>
        <v>x</v>
      </c>
      <c r="E127" s="110">
        <v>-0.02</v>
      </c>
      <c r="F127" s="113">
        <v>-3.5</v>
      </c>
      <c r="G127" s="113">
        <f>IF(
    D127="x",
    E127,
    NA()
)</f>
        <v>-0.02</v>
      </c>
      <c r="H127" s="121">
        <v>5.0000000000000001E-3</v>
      </c>
      <c r="I127" s="44"/>
      <c r="J127" s="42"/>
      <c r="K127" s="42"/>
      <c r="L127" s="42"/>
      <c r="M127" s="42"/>
      <c r="N127" s="42"/>
      <c r="O127" s="42"/>
      <c r="P127" s="42"/>
      <c r="Q127" s="5"/>
      <c r="R127" s="42"/>
      <c r="S127" s="42"/>
      <c r="T127" s="120">
        <f t="shared" si="25"/>
        <v>0.12499999999999784</v>
      </c>
      <c r="U127" s="136">
        <f t="shared" si="26"/>
        <v>0.39583768694474958</v>
      </c>
      <c r="V127" s="136" t="e" cm="1">
        <f t="array" ref="V127">_xlfn.IFS(
    FALSE, N("Check if X1 shading is ON"),
    $V$50&lt;&gt;"x", NA(),
    FALSE, N("Check if case is 'LEFT' and x axis value less than z score"),
    AND($G$69 = "LEFT", $T127 &lt; IF($K$69="", 0, $K$69)), $U127,
    FALSE, N("Check if case is 'RIGHT' and x axis value greater than z score"),
    AND($G$69 = "RIGHT", $T127 &gt; IF($K$69="", 0, $K$69)), $U127,
    FALSE, N("Check if case is 'TWO' and both directions"),
    AND(
        $G$69 = "TWO",
        OR($T127 &lt; -ABS($K$69), $T127 &gt; ABS($K$70))
    ), $U127,
    FALSE, N("Default case: Return NA()"),
    TRUE, NA()
)</f>
        <v>#VALUE!</v>
      </c>
      <c r="W127" s="136" t="e" cm="1">
        <f t="array" ref="W127">_xlfn.IFS(
    FALSE, N("Check if X1 shading is ON"),
    $V$50&lt;&gt;"x", NA(),
    FALSE, N("Check if case is 'LEFT' and x axis value less than z score"),
    AND($G$70 = "LEFT", $T127 &lt; IF($K$70="", 0, $K$70)), $U127,
    FALSE, N("Check if case is 'RIGHT' and x axis value greater than z score"),
    AND($G$70 = "RIGHT", $T127 &gt; IF($K$70="", 0, $K$70)), $U127,
    FALSE, N("Default case: Return NA()"),
    TRUE, NA()
)</f>
        <v>#N/A</v>
      </c>
      <c r="X127" s="136" t="e" cm="1">
        <f t="array" ref="X127">_xlfn.IFS(
    FALSE, N("Check if X1 shading is ON"),
    $X$50&lt;&gt;"x", NA(),
    FALSE, N("Check if case is 'LEFT' and x axis value less than z score"),
    AND($G$73 = "LEFT", $T127 &lt; IF($K$73="", 0, $K$73)), $U127,
    FALSE, N("Check if case is 'RIGHT' and x axis value greater than z score"),
    AND($G$73 = "RIGHT", $T127 &gt; IF($K$73="", 0, $K$73)), $U127,
    FALSE, N("Check if case is 'TWO' and both directions"),
    AND(
        $G$73 = "TWO",
        OR($T127 &lt; -ABS($K$73), $T127 &gt; ABS($K$73))
    ), $U127,
    FALSE, N("Default case: Return NA()"),
    TRUE, NA()
)</f>
        <v>#VALUE!</v>
      </c>
      <c r="Y127" s="42"/>
      <c r="Z127" s="110">
        <v>0.66666666666666441</v>
      </c>
      <c r="AA127" s="110">
        <v>0.158</v>
      </c>
      <c r="AB127" s="110">
        <f t="shared" si="17"/>
        <v>0.158</v>
      </c>
      <c r="AC127" s="110" t="str">
        <f t="shared" si="18"/>
        <v/>
      </c>
    </row>
    <row r="128" spans="2:29" ht="16" x14ac:dyDescent="0.2">
      <c r="B128"/>
      <c r="C128" s="42"/>
      <c r="D128" s="44"/>
      <c r="E128" s="7"/>
      <c r="F128" s="113">
        <f t="shared" ref="F128:F134" si="29">F127+1</f>
        <v>-2.5</v>
      </c>
      <c r="G128" s="113">
        <f>G127</f>
        <v>-0.02</v>
      </c>
      <c r="H128" s="121">
        <v>0.02</v>
      </c>
      <c r="I128" s="44"/>
      <c r="J128" s="42"/>
      <c r="K128" s="42"/>
      <c r="L128" s="42"/>
      <c r="M128" s="42"/>
      <c r="N128" s="42"/>
      <c r="O128" s="42"/>
      <c r="P128" s="42"/>
      <c r="Q128" s="5"/>
      <c r="R128" s="42"/>
      <c r="S128" s="42"/>
      <c r="T128" s="120">
        <f t="shared" si="25"/>
        <v>0.16666666666666449</v>
      </c>
      <c r="U128" s="136">
        <f t="shared" si="26"/>
        <v>0.39343971610194006</v>
      </c>
      <c r="V128" s="136" t="e" cm="1">
        <f t="array" ref="V128">_xlfn.IFS(
    FALSE, N("Check if X1 shading is ON"),
    $V$50&lt;&gt;"x", NA(),
    FALSE, N("Check if case is 'LEFT' and x axis value less than z score"),
    AND($G$69 = "LEFT", $T128 &lt; IF($K$69="", 0, $K$69)), $U128,
    FALSE, N("Check if case is 'RIGHT' and x axis value greater than z score"),
    AND($G$69 = "RIGHT", $T128 &gt; IF($K$69="", 0, $K$69)), $U128,
    FALSE, N("Check if case is 'TWO' and both directions"),
    AND(
        $G$69 = "TWO",
        OR($T128 &lt; -ABS($K$69), $T128 &gt; ABS($K$70))
    ), $U128,
    FALSE, N("Default case: Return NA()"),
    TRUE, NA()
)</f>
        <v>#VALUE!</v>
      </c>
      <c r="W128" s="136" t="e" cm="1">
        <f t="array" ref="W128">_xlfn.IFS(
    FALSE, N("Check if X1 shading is ON"),
    $V$50&lt;&gt;"x", NA(),
    FALSE, N("Check if case is 'LEFT' and x axis value less than z score"),
    AND($G$70 = "LEFT", $T128 &lt; IF($K$70="", 0, $K$70)), $U128,
    FALSE, N("Check if case is 'RIGHT' and x axis value greater than z score"),
    AND($G$70 = "RIGHT", $T128 &gt; IF($K$70="", 0, $K$70)), $U128,
    FALSE, N("Default case: Return NA()"),
    TRUE, NA()
)</f>
        <v>#N/A</v>
      </c>
      <c r="X128" s="136" t="e" cm="1">
        <f t="array" ref="X128">_xlfn.IFS(
    FALSE, N("Check if X1 shading is ON"),
    $X$50&lt;&gt;"x", NA(),
    FALSE, N("Check if case is 'LEFT' and x axis value less than z score"),
    AND($G$73 = "LEFT", $T128 &lt; IF($K$73="", 0, $K$73)), $U128,
    FALSE, N("Check if case is 'RIGHT' and x axis value greater than z score"),
    AND($G$73 = "RIGHT", $T128 &gt; IF($K$73="", 0, $K$73)), $U128,
    FALSE, N("Check if case is 'TWO' and both directions"),
    AND(
        $G$73 = "TWO",
        OR($T128 &lt; -ABS($K$73), $T128 &gt; ABS($K$73))
    ), $U128,
    FALSE, N("Default case: Return NA()"),
    TRUE, NA()
)</f>
        <v>#VALUE!</v>
      </c>
      <c r="Y128" s="42"/>
      <c r="Z128" s="110">
        <v>0.83333333333333093</v>
      </c>
      <c r="AA128" s="110">
        <v>0.158</v>
      </c>
      <c r="AB128" s="110">
        <f t="shared" si="17"/>
        <v>0.158</v>
      </c>
      <c r="AC128" s="110" t="str">
        <f t="shared" si="18"/>
        <v/>
      </c>
    </row>
    <row r="129" spans="2:29" ht="16" x14ac:dyDescent="0.2">
      <c r="B129"/>
      <c r="C129" s="42"/>
      <c r="D129" s="44"/>
      <c r="E129" s="7"/>
      <c r="F129" s="113">
        <f t="shared" si="29"/>
        <v>-1.5</v>
      </c>
      <c r="G129" s="113">
        <f t="shared" ref="G129:G134" si="30">G128</f>
        <v>-0.02</v>
      </c>
      <c r="H129" s="121">
        <v>0.13500000000000001</v>
      </c>
      <c r="I129" s="44"/>
      <c r="J129" s="42"/>
      <c r="K129" s="42"/>
      <c r="L129" s="42"/>
      <c r="M129" s="42"/>
      <c r="N129" s="42"/>
      <c r="O129" s="42"/>
      <c r="P129" s="42"/>
      <c r="Q129" s="5"/>
      <c r="R129" s="42"/>
      <c r="S129" s="42"/>
      <c r="T129" s="120">
        <f t="shared" si="25"/>
        <v>0.20833333333333115</v>
      </c>
      <c r="U129" s="136">
        <f t="shared" si="26"/>
        <v>0.39037794394036252</v>
      </c>
      <c r="V129" s="136" t="e" cm="1">
        <f t="array" ref="V129">_xlfn.IFS(
    FALSE, N("Check if X1 shading is ON"),
    $V$50&lt;&gt;"x", NA(),
    FALSE, N("Check if case is 'LEFT' and x axis value less than z score"),
    AND($G$69 = "LEFT", $T129 &lt; IF($K$69="", 0, $K$69)), $U129,
    FALSE, N("Check if case is 'RIGHT' and x axis value greater than z score"),
    AND($G$69 = "RIGHT", $T129 &gt; IF($K$69="", 0, $K$69)), $U129,
    FALSE, N("Check if case is 'TWO' and both directions"),
    AND(
        $G$69 = "TWO",
        OR($T129 &lt; -ABS($K$69), $T129 &gt; ABS($K$70))
    ), $U129,
    FALSE, N("Default case: Return NA()"),
    TRUE, NA()
)</f>
        <v>#VALUE!</v>
      </c>
      <c r="W129" s="136" t="e" cm="1">
        <f t="array" ref="W129">_xlfn.IFS(
    FALSE, N("Check if X1 shading is ON"),
    $V$50&lt;&gt;"x", NA(),
    FALSE, N("Check if case is 'LEFT' and x axis value less than z score"),
    AND($G$70 = "LEFT", $T129 &lt; IF($K$70="", 0, $K$70)), $U129,
    FALSE, N("Check if case is 'RIGHT' and x axis value greater than z score"),
    AND($G$70 = "RIGHT", $T129 &gt; IF($K$70="", 0, $K$70)), $U129,
    FALSE, N("Default case: Return NA()"),
    TRUE, NA()
)</f>
        <v>#N/A</v>
      </c>
      <c r="X129" s="136" t="e" cm="1">
        <f t="array" ref="X129">_xlfn.IFS(
    FALSE, N("Check if X1 shading is ON"),
    $X$50&lt;&gt;"x", NA(),
    FALSE, N("Check if case is 'LEFT' and x axis value less than z score"),
    AND($G$73 = "LEFT", $T129 &lt; IF($K$73="", 0, $K$73)), $U129,
    FALSE, N("Check if case is 'RIGHT' and x axis value greater than z score"),
    AND($G$73 = "RIGHT", $T129 &gt; IF($K$73="", 0, $K$73)), $U129,
    FALSE, N("Check if case is 'TWO' and both directions"),
    AND(
        $G$73 = "TWO",
        OR($T129 &lt; -ABS($K$73), $T129 &gt; ABS($K$73))
    ), $U129,
    FALSE, N("Default case: Return NA()"),
    TRUE, NA()
)</f>
        <v>#VALUE!</v>
      </c>
      <c r="Y129" s="42"/>
      <c r="Z129" s="110">
        <v>1.1666666666666643</v>
      </c>
      <c r="AA129" s="110">
        <v>0.158</v>
      </c>
      <c r="AB129" s="110">
        <f t="shared" si="17"/>
        <v>0.158</v>
      </c>
      <c r="AC129" s="110" t="str">
        <f t="shared" si="18"/>
        <v/>
      </c>
    </row>
    <row r="130" spans="2:29" ht="16" x14ac:dyDescent="0.2">
      <c r="B130"/>
      <c r="C130" s="42"/>
      <c r="D130" s="44"/>
      <c r="E130" s="7"/>
      <c r="F130" s="113">
        <f t="shared" si="29"/>
        <v>-0.5</v>
      </c>
      <c r="G130" s="113">
        <f t="shared" si="30"/>
        <v>-0.02</v>
      </c>
      <c r="H130" s="121">
        <v>0.34</v>
      </c>
      <c r="I130" s="44"/>
      <c r="J130" s="42"/>
      <c r="K130" s="42"/>
      <c r="L130" s="42"/>
      <c r="M130" s="42"/>
      <c r="N130" s="42"/>
      <c r="O130" s="42"/>
      <c r="P130" s="42"/>
      <c r="Q130" s="5"/>
      <c r="R130" s="42"/>
      <c r="S130" s="42"/>
      <c r="T130" s="120">
        <f t="shared" si="25"/>
        <v>0.24999999999999781</v>
      </c>
      <c r="U130" s="136">
        <f t="shared" si="26"/>
        <v>0.3866681168028494</v>
      </c>
      <c r="V130" s="136" t="e" cm="1">
        <f t="array" ref="V130">_xlfn.IFS(
    FALSE, N("Check if X1 shading is ON"),
    $V$50&lt;&gt;"x", NA(),
    FALSE, N("Check if case is 'LEFT' and x axis value less than z score"),
    AND($G$69 = "LEFT", $T130 &lt; IF($K$69="", 0, $K$69)), $U130,
    FALSE, N("Check if case is 'RIGHT' and x axis value greater than z score"),
    AND($G$69 = "RIGHT", $T130 &gt; IF($K$69="", 0, $K$69)), $U130,
    FALSE, N("Check if case is 'TWO' and both directions"),
    AND(
        $G$69 = "TWO",
        OR($T130 &lt; -ABS($K$69), $T130 &gt; ABS($K$70))
    ), $U130,
    FALSE, N("Default case: Return NA()"),
    TRUE, NA()
)</f>
        <v>#VALUE!</v>
      </c>
      <c r="W130" s="136" t="e" cm="1">
        <f t="array" ref="W130">_xlfn.IFS(
    FALSE, N("Check if X1 shading is ON"),
    $V$50&lt;&gt;"x", NA(),
    FALSE, N("Check if case is 'LEFT' and x axis value less than z score"),
    AND($G$70 = "LEFT", $T130 &lt; IF($K$70="", 0, $K$70)), $U130,
    FALSE, N("Check if case is 'RIGHT' and x axis value greater than z score"),
    AND($G$70 = "RIGHT", $T130 &gt; IF($K$70="", 0, $K$70)), $U130,
    FALSE, N("Default case: Return NA()"),
    TRUE, NA()
)</f>
        <v>#N/A</v>
      </c>
      <c r="X130" s="136" t="e" cm="1">
        <f t="array" ref="X130">_xlfn.IFS(
    FALSE, N("Check if X1 shading is ON"),
    $X$50&lt;&gt;"x", NA(),
    FALSE, N("Check if case is 'LEFT' and x axis value less than z score"),
    AND($G$73 = "LEFT", $T130 &lt; IF($K$73="", 0, $K$73)), $U130,
    FALSE, N("Check if case is 'RIGHT' and x axis value greater than z score"),
    AND($G$73 = "RIGHT", $T130 &gt; IF($K$73="", 0, $K$73)), $U130,
    FALSE, N("Check if case is 'TWO' and both directions"),
    AND(
        $G$73 = "TWO",
        OR($T130 &lt; -ABS($K$73), $T130 &gt; ABS($K$73))
    ), $U130,
    FALSE, N("Default case: Return NA()"),
    TRUE, NA()
)</f>
        <v>#VALUE!</v>
      </c>
      <c r="Y130" s="42"/>
      <c r="Z130" s="110">
        <v>-1.1666666666666687</v>
      </c>
      <c r="AA130" s="110">
        <v>0.182</v>
      </c>
      <c r="AB130" s="110">
        <f t="shared" si="17"/>
        <v>0.182</v>
      </c>
      <c r="AC130" s="110" t="str">
        <f t="shared" si="18"/>
        <v/>
      </c>
    </row>
    <row r="131" spans="2:29" ht="16" x14ac:dyDescent="0.2">
      <c r="B131"/>
      <c r="C131" s="42"/>
      <c r="D131" s="44"/>
      <c r="E131" s="7"/>
      <c r="F131" s="113">
        <f t="shared" si="29"/>
        <v>0.5</v>
      </c>
      <c r="G131" s="113">
        <f t="shared" si="30"/>
        <v>-0.02</v>
      </c>
      <c r="H131" s="121">
        <v>0.34</v>
      </c>
      <c r="I131" s="44"/>
      <c r="J131" s="42"/>
      <c r="K131" s="42"/>
      <c r="L131" s="42"/>
      <c r="M131" s="42"/>
      <c r="N131" s="42"/>
      <c r="O131" s="42"/>
      <c r="P131" s="42"/>
      <c r="Q131" s="5"/>
      <c r="R131" s="42"/>
      <c r="S131" s="42"/>
      <c r="T131" s="120">
        <f t="shared" si="25"/>
        <v>0.29166666666666446</v>
      </c>
      <c r="U131" s="136">
        <f t="shared" si="26"/>
        <v>0.3823292022799169</v>
      </c>
      <c r="V131" s="136" t="e" cm="1">
        <f t="array" ref="V131">_xlfn.IFS(
    FALSE, N("Check if X1 shading is ON"),
    $V$50&lt;&gt;"x", NA(),
    FALSE, N("Check if case is 'LEFT' and x axis value less than z score"),
    AND($G$69 = "LEFT", $T131 &lt; IF($K$69="", 0, $K$69)), $U131,
    FALSE, N("Check if case is 'RIGHT' and x axis value greater than z score"),
    AND($G$69 = "RIGHT", $T131 &gt; IF($K$69="", 0, $K$69)), $U131,
    FALSE, N("Check if case is 'TWO' and both directions"),
    AND(
        $G$69 = "TWO",
        OR($T131 &lt; -ABS($K$69), $T131 &gt; ABS($K$70))
    ), $U131,
    FALSE, N("Default case: Return NA()"),
    TRUE, NA()
)</f>
        <v>#VALUE!</v>
      </c>
      <c r="W131" s="136" t="e" cm="1">
        <f t="array" ref="W131">_xlfn.IFS(
    FALSE, N("Check if X1 shading is ON"),
    $V$50&lt;&gt;"x", NA(),
    FALSE, N("Check if case is 'LEFT' and x axis value less than z score"),
    AND($G$70 = "LEFT", $T131 &lt; IF($K$70="", 0, $K$70)), $U131,
    FALSE, N("Check if case is 'RIGHT' and x axis value greater than z score"),
    AND($G$70 = "RIGHT", $T131 &gt; IF($K$70="", 0, $K$70)), $U131,
    FALSE, N("Default case: Return NA()"),
    TRUE, NA()
)</f>
        <v>#N/A</v>
      </c>
      <c r="X131" s="136" t="e" cm="1">
        <f t="array" ref="X131">_xlfn.IFS(
    FALSE, N("Check if X1 shading is ON"),
    $X$50&lt;&gt;"x", NA(),
    FALSE, N("Check if case is 'LEFT' and x axis value less than z score"),
    AND($G$73 = "LEFT", $T131 &lt; IF($K$73="", 0, $K$73)), $U131,
    FALSE, N("Check if case is 'RIGHT' and x axis value greater than z score"),
    AND($G$73 = "RIGHT", $T131 &gt; IF($K$73="", 0, $K$73)), $U131,
    FALSE, N("Check if case is 'TWO' and both directions"),
    AND(
        $G$73 = "TWO",
        OR($T131 &lt; -ABS($K$73), $T131 &gt; ABS($K$73))
    ), $U131,
    FALSE, N("Default case: Return NA()"),
    TRUE, NA()
)</f>
        <v>#VALUE!</v>
      </c>
      <c r="Y131" s="42"/>
      <c r="Z131" s="110">
        <v>-0.83333333333333526</v>
      </c>
      <c r="AA131" s="110">
        <v>0.182</v>
      </c>
      <c r="AB131" s="110">
        <f t="shared" si="17"/>
        <v>0.182</v>
      </c>
      <c r="AC131" s="110" t="str">
        <f t="shared" si="18"/>
        <v/>
      </c>
    </row>
    <row r="132" spans="2:29" ht="16" x14ac:dyDescent="0.2">
      <c r="B132"/>
      <c r="C132" s="42"/>
      <c r="D132" s="44"/>
      <c r="E132" s="7"/>
      <c r="F132" s="113">
        <f t="shared" si="29"/>
        <v>1.5</v>
      </c>
      <c r="G132" s="113">
        <f t="shared" si="30"/>
        <v>-0.02</v>
      </c>
      <c r="H132" s="121">
        <v>0.13500000000000001</v>
      </c>
      <c r="I132" s="44"/>
      <c r="J132" s="42"/>
      <c r="K132" s="42"/>
      <c r="L132" s="42"/>
      <c r="M132" s="42"/>
      <c r="N132" s="42"/>
      <c r="O132" s="42"/>
      <c r="P132" s="42"/>
      <c r="Q132" s="5"/>
      <c r="R132" s="42"/>
      <c r="S132" s="42"/>
      <c r="T132" s="120">
        <f t="shared" si="25"/>
        <v>0.33333333333333115</v>
      </c>
      <c r="U132" s="136">
        <f t="shared" si="26"/>
        <v>0.37738322769299348</v>
      </c>
      <c r="V132" s="136" t="e" cm="1">
        <f t="array" ref="V132">_xlfn.IFS(
    FALSE, N("Check if X1 shading is ON"),
    $V$50&lt;&gt;"x", NA(),
    FALSE, N("Check if case is 'LEFT' and x axis value less than z score"),
    AND($G$69 = "LEFT", $T132 &lt; IF($K$69="", 0, $K$69)), $U132,
    FALSE, N("Check if case is 'RIGHT' and x axis value greater than z score"),
    AND($G$69 = "RIGHT", $T132 &gt; IF($K$69="", 0, $K$69)), $U132,
    FALSE, N("Check if case is 'TWO' and both directions"),
    AND(
        $G$69 = "TWO",
        OR($T132 &lt; -ABS($K$69), $T132 &gt; ABS($K$70))
    ), $U132,
    FALSE, N("Default case: Return NA()"),
    TRUE, NA()
)</f>
        <v>#VALUE!</v>
      </c>
      <c r="W132" s="136" t="e" cm="1">
        <f t="array" ref="W132">_xlfn.IFS(
    FALSE, N("Check if X1 shading is ON"),
    $V$50&lt;&gt;"x", NA(),
    FALSE, N("Check if case is 'LEFT' and x axis value less than z score"),
    AND($G$70 = "LEFT", $T132 &lt; IF($K$70="", 0, $K$70)), $U132,
    FALSE, N("Check if case is 'RIGHT' and x axis value greater than z score"),
    AND($G$70 = "RIGHT", $T132 &gt; IF($K$70="", 0, $K$70)), $U132,
    FALSE, N("Default case: Return NA()"),
    TRUE, NA()
)</f>
        <v>#N/A</v>
      </c>
      <c r="X132" s="136" t="e" cm="1">
        <f t="array" ref="X132">_xlfn.IFS(
    FALSE, N("Check if X1 shading is ON"),
    $X$50&lt;&gt;"x", NA(),
    FALSE, N("Check if case is 'LEFT' and x axis value less than z score"),
    AND($G$73 = "LEFT", $T132 &lt; IF($K$73="", 0, $K$73)), $U132,
    FALSE, N("Check if case is 'RIGHT' and x axis value greater than z score"),
    AND($G$73 = "RIGHT", $T132 &gt; IF($K$73="", 0, $K$73)), $U132,
    FALSE, N("Check if case is 'TWO' and both directions"),
    AND(
        $G$73 = "TWO",
        OR($T132 &lt; -ABS($K$73), $T132 &gt; ABS($K$73))
    ), $U132,
    FALSE, N("Default case: Return NA()"),
    TRUE, NA()
)</f>
        <v>#VALUE!</v>
      </c>
      <c r="Y132" s="42"/>
      <c r="Z132" s="110">
        <v>-0.66666666666666874</v>
      </c>
      <c r="AA132" s="110">
        <v>0.182</v>
      </c>
      <c r="AB132" s="110">
        <f t="shared" si="17"/>
        <v>0.182</v>
      </c>
      <c r="AC132" s="110" t="str">
        <f t="shared" si="18"/>
        <v/>
      </c>
    </row>
    <row r="133" spans="2:29" ht="16" x14ac:dyDescent="0.2">
      <c r="B133"/>
      <c r="C133" s="42"/>
      <c r="D133" s="44"/>
      <c r="E133" s="7"/>
      <c r="F133" s="113">
        <f t="shared" si="29"/>
        <v>2.5</v>
      </c>
      <c r="G133" s="113">
        <f t="shared" si="30"/>
        <v>-0.02</v>
      </c>
      <c r="H133" s="121">
        <v>0.02</v>
      </c>
      <c r="I133" s="44"/>
      <c r="J133" s="42"/>
      <c r="K133" s="42"/>
      <c r="L133" s="42"/>
      <c r="M133" s="42"/>
      <c r="N133" s="42"/>
      <c r="O133" s="42"/>
      <c r="P133" s="42"/>
      <c r="Q133" s="5"/>
      <c r="R133" s="42"/>
      <c r="S133" s="42"/>
      <c r="T133" s="120">
        <f t="shared" si="25"/>
        <v>0.37499999999999784</v>
      </c>
      <c r="U133" s="136">
        <f t="shared" si="26"/>
        <v>0.37185509386976923</v>
      </c>
      <c r="V133" s="136" t="e" cm="1">
        <f t="array" ref="V133">_xlfn.IFS(
    FALSE, N("Check if X1 shading is ON"),
    $V$50&lt;&gt;"x", NA(),
    FALSE, N("Check if case is 'LEFT' and x axis value less than z score"),
    AND($G$69 = "LEFT", $T133 &lt; IF($K$69="", 0, $K$69)), $U133,
    FALSE, N("Check if case is 'RIGHT' and x axis value greater than z score"),
    AND($G$69 = "RIGHT", $T133 &gt; IF($K$69="", 0, $K$69)), $U133,
    FALSE, N("Check if case is 'TWO' and both directions"),
    AND(
        $G$69 = "TWO",
        OR($T133 &lt; -ABS($K$69), $T133 &gt; ABS($K$70))
    ), $U133,
    FALSE, N("Default case: Return NA()"),
    TRUE, NA()
)</f>
        <v>#VALUE!</v>
      </c>
      <c r="W133" s="136" t="e" cm="1">
        <f t="array" ref="W133">_xlfn.IFS(
    FALSE, N("Check if X1 shading is ON"),
    $V$50&lt;&gt;"x", NA(),
    FALSE, N("Check if case is 'LEFT' and x axis value less than z score"),
    AND($G$70 = "LEFT", $T133 &lt; IF($K$70="", 0, $K$70)), $U133,
    FALSE, N("Check if case is 'RIGHT' and x axis value greater than z score"),
    AND($G$70 = "RIGHT", $T133 &gt; IF($K$70="", 0, $K$70)), $U133,
    FALSE, N("Default case: Return NA()"),
    TRUE, NA()
)</f>
        <v>#N/A</v>
      </c>
      <c r="X133" s="136" t="e" cm="1">
        <f t="array" ref="X133">_xlfn.IFS(
    FALSE, N("Check if X1 shading is ON"),
    $X$50&lt;&gt;"x", NA(),
    FALSE, N("Check if case is 'LEFT' and x axis value less than z score"),
    AND($G$73 = "LEFT", $T133 &lt; IF($K$73="", 0, $K$73)), $U133,
    FALSE, N("Check if case is 'RIGHT' and x axis value greater than z score"),
    AND($G$73 = "RIGHT", $T133 &gt; IF($K$73="", 0, $K$73)), $U133,
    FALSE, N("Check if case is 'TWO' and both directions"),
    AND(
        $G$73 = "TWO",
        OR($T133 &lt; -ABS($K$73), $T133 &gt; ABS($K$73))
    ), $U133,
    FALSE, N("Default case: Return NA()"),
    TRUE, NA()
)</f>
        <v>#VALUE!</v>
      </c>
      <c r="Y133" s="42"/>
      <c r="Z133" s="110">
        <v>-0.50000000000000222</v>
      </c>
      <c r="AA133" s="110">
        <v>0.182</v>
      </c>
      <c r="AB133" s="110">
        <f t="shared" si="17"/>
        <v>0.182</v>
      </c>
      <c r="AC133" s="110" t="str">
        <f t="shared" si="18"/>
        <v/>
      </c>
    </row>
    <row r="134" spans="2:29" ht="16" x14ac:dyDescent="0.2">
      <c r="B134"/>
      <c r="C134" s="42"/>
      <c r="D134" s="44"/>
      <c r="E134" s="7"/>
      <c r="F134" s="113">
        <f t="shared" si="29"/>
        <v>3.5</v>
      </c>
      <c r="G134" s="113">
        <f t="shared" si="30"/>
        <v>-0.02</v>
      </c>
      <c r="H134" s="121">
        <v>5.0000000000000001E-3</v>
      </c>
      <c r="I134" s="44"/>
      <c r="J134" s="42"/>
      <c r="K134" s="42"/>
      <c r="L134" s="42"/>
      <c r="M134" s="42"/>
      <c r="N134" s="42"/>
      <c r="O134" s="42"/>
      <c r="P134" s="42"/>
      <c r="Q134" s="5"/>
      <c r="R134" s="42"/>
      <c r="S134" s="42"/>
      <c r="T134" s="120">
        <f t="shared" si="25"/>
        <v>0.41666666666666452</v>
      </c>
      <c r="U134" s="136">
        <f t="shared" si="26"/>
        <v>0.36577236641400274</v>
      </c>
      <c r="V134" s="136" t="e" cm="1">
        <f t="array" ref="V134">_xlfn.IFS(
    FALSE, N("Check if X1 shading is ON"),
    $V$50&lt;&gt;"x", NA(),
    FALSE, N("Check if case is 'LEFT' and x axis value less than z score"),
    AND($G$69 = "LEFT", $T134 &lt; IF($K$69="", 0, $K$69)), $U134,
    FALSE, N("Check if case is 'RIGHT' and x axis value greater than z score"),
    AND($G$69 = "RIGHT", $T134 &gt; IF($K$69="", 0, $K$69)), $U134,
    FALSE, N("Check if case is 'TWO' and both directions"),
    AND(
        $G$69 = "TWO",
        OR($T134 &lt; -ABS($K$69), $T134 &gt; ABS($K$70))
    ), $U134,
    FALSE, N("Default case: Return NA()"),
    TRUE, NA()
)</f>
        <v>#VALUE!</v>
      </c>
      <c r="W134" s="136" t="e" cm="1">
        <f t="array" ref="W134">_xlfn.IFS(
    FALSE, N("Check if X1 shading is ON"),
    $V$50&lt;&gt;"x", NA(),
    FALSE, N("Check if case is 'LEFT' and x axis value less than z score"),
    AND($G$70 = "LEFT", $T134 &lt; IF($K$70="", 0, $K$70)), $U134,
    FALSE, N("Check if case is 'RIGHT' and x axis value greater than z score"),
    AND($G$70 = "RIGHT", $T134 &gt; IF($K$70="", 0, $K$70)), $U134,
    FALSE, N("Default case: Return NA()"),
    TRUE, NA()
)</f>
        <v>#N/A</v>
      </c>
      <c r="X134" s="136" t="e" cm="1">
        <f t="array" ref="X134">_xlfn.IFS(
    FALSE, N("Check if X1 shading is ON"),
    $X$50&lt;&gt;"x", NA(),
    FALSE, N("Check if case is 'LEFT' and x axis value less than z score"),
    AND($G$73 = "LEFT", $T134 &lt; IF($K$73="", 0, $K$73)), $U134,
    FALSE, N("Check if case is 'RIGHT' and x axis value greater than z score"),
    AND($G$73 = "RIGHT", $T134 &gt; IF($K$73="", 0, $K$73)), $U134,
    FALSE, N("Check if case is 'TWO' and both directions"),
    AND(
        $G$73 = "TWO",
        OR($T134 &lt; -ABS($K$73), $T134 &gt; ABS($K$73))
    ), $U134,
    FALSE, N("Default case: Return NA()"),
    TRUE, NA()
)</f>
        <v>#VALUE!</v>
      </c>
      <c r="Y134" s="42"/>
      <c r="Z134" s="110">
        <v>-0.33333333333333548</v>
      </c>
      <c r="AA134" s="110">
        <v>0.182</v>
      </c>
      <c r="AB134" s="110">
        <f t="shared" si="17"/>
        <v>0.182</v>
      </c>
      <c r="AC134" s="110" t="str">
        <f t="shared" si="18"/>
        <v/>
      </c>
    </row>
    <row r="135" spans="2:29" ht="16" x14ac:dyDescent="0.2">
      <c r="B135"/>
      <c r="C135" s="42"/>
      <c r="D135" s="44"/>
      <c r="E135" s="7"/>
      <c r="F135" s="7"/>
      <c r="G135" s="44"/>
      <c r="H135" s="44"/>
      <c r="I135" s="44"/>
      <c r="J135" s="42"/>
      <c r="K135" s="42"/>
      <c r="L135" s="42"/>
      <c r="M135" s="42"/>
      <c r="N135" s="42"/>
      <c r="O135" s="42"/>
      <c r="P135" s="42"/>
      <c r="Q135" s="5"/>
      <c r="R135" s="42"/>
      <c r="S135" s="42"/>
      <c r="T135" s="120">
        <f t="shared" si="25"/>
        <v>0.45833333333333121</v>
      </c>
      <c r="U135" s="136">
        <f t="shared" si="26"/>
        <v>0.35916504691680978</v>
      </c>
      <c r="V135" s="136" t="e" cm="1">
        <f t="array" ref="V135">_xlfn.IFS(
    FALSE, N("Check if X1 shading is ON"),
    $V$50&lt;&gt;"x", NA(),
    FALSE, N("Check if case is 'LEFT' and x axis value less than z score"),
    AND($G$69 = "LEFT", $T135 &lt; IF($K$69="", 0, $K$69)), $U135,
    FALSE, N("Check if case is 'RIGHT' and x axis value greater than z score"),
    AND($G$69 = "RIGHT", $T135 &gt; IF($K$69="", 0, $K$69)), $U135,
    FALSE, N("Check if case is 'TWO' and both directions"),
    AND(
        $G$69 = "TWO",
        OR($T135 &lt; -ABS($K$69), $T135 &gt; ABS($K$70))
    ), $U135,
    FALSE, N("Default case: Return NA()"),
    TRUE, NA()
)</f>
        <v>#VALUE!</v>
      </c>
      <c r="W135" s="136" t="e" cm="1">
        <f t="array" ref="W135">_xlfn.IFS(
    FALSE, N("Check if X1 shading is ON"),
    $V$50&lt;&gt;"x", NA(),
    FALSE, N("Check if case is 'LEFT' and x axis value less than z score"),
    AND($G$70 = "LEFT", $T135 &lt; IF($K$70="", 0, $K$70)), $U135,
    FALSE, N("Check if case is 'RIGHT' and x axis value greater than z score"),
    AND($G$70 = "RIGHT", $T135 &gt; IF($K$70="", 0, $K$70)), $U135,
    FALSE, N("Default case: Return NA()"),
    TRUE, NA()
)</f>
        <v>#N/A</v>
      </c>
      <c r="X135" s="136" t="e" cm="1">
        <f t="array" ref="X135">_xlfn.IFS(
    FALSE, N("Check if X1 shading is ON"),
    $X$50&lt;&gt;"x", NA(),
    FALSE, N("Check if case is 'LEFT' and x axis value less than z score"),
    AND($G$73 = "LEFT", $T135 &lt; IF($K$73="", 0, $K$73)), $U135,
    FALSE, N("Check if case is 'RIGHT' and x axis value greater than z score"),
    AND($G$73 = "RIGHT", $T135 &gt; IF($K$73="", 0, $K$73)), $U135,
    FALSE, N("Check if case is 'TWO' and both directions"),
    AND(
        $G$73 = "TWO",
        OR($T135 &lt; -ABS($K$73), $T135 &gt; ABS($K$73))
    ), $U135,
    FALSE, N("Default case: Return NA()"),
    TRUE, NA()
)</f>
        <v>#VALUE!</v>
      </c>
      <c r="Y135" s="42"/>
      <c r="Z135" s="110">
        <v>-0.16666666666666879</v>
      </c>
      <c r="AA135" s="110">
        <v>0.182</v>
      </c>
      <c r="AB135" s="110">
        <f t="shared" ref="AB135:AB198" si="31">IF($AB$4="x",AA135,NA())</f>
        <v>0.182</v>
      </c>
      <c r="AC135" s="110" t="str">
        <f t="shared" ref="AC135:AC198" si="32">IF($J$68="","",$J$68)</f>
        <v/>
      </c>
    </row>
    <row r="136" spans="2:29" ht="19" x14ac:dyDescent="0.25">
      <c r="B136"/>
      <c r="C136" s="42"/>
      <c r="D136" s="192" t="s">
        <v>160</v>
      </c>
      <c r="E136" s="7"/>
      <c r="F136" s="7"/>
      <c r="G136" s="44"/>
      <c r="H136" s="44"/>
      <c r="I136" s="44"/>
      <c r="J136" s="42"/>
      <c r="K136" s="42"/>
      <c r="L136" s="42"/>
      <c r="M136" s="42"/>
      <c r="N136" s="42"/>
      <c r="O136" s="42"/>
      <c r="P136" s="42"/>
      <c r="Q136" s="42"/>
      <c r="R136" s="42"/>
      <c r="S136" s="42"/>
      <c r="T136" s="120">
        <f t="shared" si="25"/>
        <v>0.49999999999999789</v>
      </c>
      <c r="U136" s="136">
        <f t="shared" si="26"/>
        <v>0.35206532676429986</v>
      </c>
      <c r="V136" s="136" t="e" cm="1">
        <f t="array" ref="V136">_xlfn.IFS(
    FALSE, N("Check if X1 shading is ON"),
    $V$50&lt;&gt;"x", NA(),
    FALSE, N("Check if case is 'LEFT' and x axis value less than z score"),
    AND($G$69 = "LEFT", $T136 &lt; IF($K$69="", 0, $K$69)), $U136,
    FALSE, N("Check if case is 'RIGHT' and x axis value greater than z score"),
    AND($G$69 = "RIGHT", $T136 &gt; IF($K$69="", 0, $K$69)), $U136,
    FALSE, N("Check if case is 'TWO' and both directions"),
    AND(
        $G$69 = "TWO",
        OR($T136 &lt; -ABS($K$69), $T136 &gt; ABS($K$70))
    ), $U136,
    FALSE, N("Default case: Return NA()"),
    TRUE, NA()
)</f>
        <v>#VALUE!</v>
      </c>
      <c r="W136" s="136" t="e" cm="1">
        <f t="array" ref="W136">_xlfn.IFS(
    FALSE, N("Check if X1 shading is ON"),
    $V$50&lt;&gt;"x", NA(),
    FALSE, N("Check if case is 'LEFT' and x axis value less than z score"),
    AND($G$70 = "LEFT", $T136 &lt; IF($K$70="", 0, $K$70)), $U136,
    FALSE, N("Check if case is 'RIGHT' and x axis value greater than z score"),
    AND($G$70 = "RIGHT", $T136 &gt; IF($K$70="", 0, $K$70)), $U136,
    FALSE, N("Default case: Return NA()"),
    TRUE, NA()
)</f>
        <v>#N/A</v>
      </c>
      <c r="X136" s="136" t="e" cm="1">
        <f t="array" ref="X136">_xlfn.IFS(
    FALSE, N("Check if X1 shading is ON"),
    $X$50&lt;&gt;"x", NA(),
    FALSE, N("Check if case is 'LEFT' and x axis value less than z score"),
    AND($G$73 = "LEFT", $T136 &lt; IF($K$73="", 0, $K$73)), $U136,
    FALSE, N("Check if case is 'RIGHT' and x axis value greater than z score"),
    AND($G$73 = "RIGHT", $T136 &gt; IF($K$73="", 0, $K$73)), $U136,
    FALSE, N("Check if case is 'TWO' and both directions"),
    AND(
        $G$73 = "TWO",
        OR($T136 &lt; -ABS($K$73), $T136 &gt; ABS($K$73))
    ), $U136,
    FALSE, N("Default case: Return NA()"),
    TRUE, NA()
)</f>
        <v>#VALUE!</v>
      </c>
      <c r="Y136" s="42"/>
      <c r="Z136" s="110">
        <v>0.16666666666666449</v>
      </c>
      <c r="AA136" s="110">
        <v>0.182</v>
      </c>
      <c r="AB136" s="110">
        <f t="shared" si="31"/>
        <v>0.182</v>
      </c>
      <c r="AC136" s="110" t="str">
        <f t="shared" si="32"/>
        <v/>
      </c>
    </row>
    <row r="137" spans="2:29" ht="17" x14ac:dyDescent="0.2">
      <c r="B137"/>
      <c r="C137" s="42"/>
      <c r="D137" s="114" t="s">
        <v>116</v>
      </c>
      <c r="E137" s="143" t="s">
        <v>117</v>
      </c>
      <c r="F137" s="114" t="s">
        <v>161</v>
      </c>
      <c r="G137" s="140" t="s">
        <v>162</v>
      </c>
      <c r="H137" s="114" t="s">
        <v>163</v>
      </c>
      <c r="I137" s="114" t="s">
        <v>164</v>
      </c>
      <c r="J137" s="42"/>
      <c r="K137" s="42"/>
      <c r="L137" s="42"/>
      <c r="M137" s="42"/>
      <c r="N137" s="42"/>
      <c r="O137" s="42"/>
      <c r="P137" s="42"/>
      <c r="Q137" s="42"/>
      <c r="R137" s="42"/>
      <c r="S137" s="42"/>
      <c r="T137" s="120">
        <f t="shared" si="25"/>
        <v>0.54166666666666452</v>
      </c>
      <c r="U137" s="136">
        <f t="shared" si="26"/>
        <v>0.34450732636471298</v>
      </c>
      <c r="V137" s="136" t="e" cm="1">
        <f t="array" ref="V137">_xlfn.IFS(
    FALSE, N("Check if X1 shading is ON"),
    $V$50&lt;&gt;"x", NA(),
    FALSE, N("Check if case is 'LEFT' and x axis value less than z score"),
    AND($G$69 = "LEFT", $T137 &lt; IF($K$69="", 0, $K$69)), $U137,
    FALSE, N("Check if case is 'RIGHT' and x axis value greater than z score"),
    AND($G$69 = "RIGHT", $T137 &gt; IF($K$69="", 0, $K$69)), $U137,
    FALSE, N("Check if case is 'TWO' and both directions"),
    AND(
        $G$69 = "TWO",
        OR($T137 &lt; -ABS($K$69), $T137 &gt; ABS($K$70))
    ), $U137,
    FALSE, N("Default case: Return NA()"),
    TRUE, NA()
)</f>
        <v>#VALUE!</v>
      </c>
      <c r="W137" s="136" t="e" cm="1">
        <f t="array" ref="W137">_xlfn.IFS(
    FALSE, N("Check if X1 shading is ON"),
    $V$50&lt;&gt;"x", NA(),
    FALSE, N("Check if case is 'LEFT' and x axis value less than z score"),
    AND($G$70 = "LEFT", $T137 &lt; IF($K$70="", 0, $K$70)), $U137,
    FALSE, N("Check if case is 'RIGHT' and x axis value greater than z score"),
    AND($G$70 = "RIGHT", $T137 &gt; IF($K$70="", 0, $K$70)), $U137,
    FALSE, N("Default case: Return NA()"),
    TRUE, NA()
)</f>
        <v>#N/A</v>
      </c>
      <c r="X137" s="136" t="e" cm="1">
        <f t="array" ref="X137">_xlfn.IFS(
    FALSE, N("Check if X1 shading is ON"),
    $X$50&lt;&gt;"x", NA(),
    FALSE, N("Check if case is 'LEFT' and x axis value less than z score"),
    AND($G$73 = "LEFT", $T137 &lt; IF($K$73="", 0, $K$73)), $U137,
    FALSE, N("Check if case is 'RIGHT' and x axis value greater than z score"),
    AND($G$73 = "RIGHT", $T137 &gt; IF($K$73="", 0, $K$73)), $U137,
    FALSE, N("Check if case is 'TWO' and both directions"),
    AND(
        $G$73 = "TWO",
        OR($T137 &lt; -ABS($K$73), $T137 &gt; ABS($K$73))
    ), $U137,
    FALSE, N("Default case: Return NA()"),
    TRUE, NA()
)</f>
        <v>#VALUE!</v>
      </c>
      <c r="Y137" s="42"/>
      <c r="Z137" s="110">
        <v>0.33333333333333115</v>
      </c>
      <c r="AA137" s="110">
        <v>0.182</v>
      </c>
      <c r="AB137" s="110">
        <f t="shared" si="31"/>
        <v>0.182</v>
      </c>
      <c r="AC137" s="110" t="str">
        <f t="shared" si="32"/>
        <v/>
      </c>
    </row>
    <row r="138" spans="2:29" ht="16" x14ac:dyDescent="0.2">
      <c r="B138"/>
      <c r="C138" s="42"/>
      <c r="D138" s="137" t="str">
        <f>O60</f>
        <v>x</v>
      </c>
      <c r="E138" s="110">
        <f>-0.05</f>
        <v>-0.05</v>
      </c>
      <c r="F138" s="113">
        <f t="shared" ref="F138:F144" si="33">F117</f>
        <v>-3</v>
      </c>
      <c r="G138" s="113">
        <f>IF(
    D138="x",
    E138,
    NA()
)</f>
        <v>-0.05</v>
      </c>
      <c r="H138" s="138" t="e" cm="1">
        <f t="array" ref="H138">_xlfn.IFS(
    $G$71 = "TWO", IF(SUM($H$127:H127) &lt;= 0.5, SUM($H$127:H127), 1 - SUM($H$127:H127)),
    $G$69 = "LEFT", SUM($H$127:H127),
    $G$69 = "RIGHT", 1 - SUM($H$127:H127)
)</f>
        <v>#N/A</v>
      </c>
      <c r="I138" s="139" t="str" cm="1">
        <f t="array" ref="I138">_xlfn.IFS(
    $G$69 = "", "",
    AND($G$71 = "TWO", ROWS($H$138:H138) = 1), "⟵ " &amp; TEXT(H138, "#0.0%"),
    AND($G$71 = "TWO", H138 = 50%), TEXT(H138, "#0.0%"),
    AND($G$71 = "TWO", H139 &gt; H138), "⟵ " &amp; TEXT(H138, "#0.0%"),
    AND($G$71 = "TWO", H139 &lt; H138), TEXT(H138, "#0.0%") &amp; " ⟶",
    $G$69 = "LEFT", "⟵ " &amp; TEXT(H138, "#0.0%"),
    $G$69 = "RIGHT", TEXT(H138, "#0.0%") &amp; " ⟶"
)</f>
        <v/>
      </c>
      <c r="J138" s="42"/>
      <c r="K138" s="42"/>
      <c r="L138" s="42"/>
      <c r="M138" s="42"/>
      <c r="N138" s="42"/>
      <c r="O138" s="42"/>
      <c r="P138" s="42"/>
      <c r="Q138" s="42"/>
      <c r="R138" s="42"/>
      <c r="S138" s="42"/>
      <c r="T138" s="120">
        <f t="shared" si="25"/>
        <v>0.58333333333333115</v>
      </c>
      <c r="U138" s="136">
        <f t="shared" si="26"/>
        <v>0.3365268227449536</v>
      </c>
      <c r="V138" s="136" t="e" cm="1">
        <f t="array" ref="V138">_xlfn.IFS(
    FALSE, N("Check if X1 shading is ON"),
    $V$50&lt;&gt;"x", NA(),
    FALSE, N("Check if case is 'LEFT' and x axis value less than z score"),
    AND($G$69 = "LEFT", $T138 &lt; IF($K$69="", 0, $K$69)), $U138,
    FALSE, N("Check if case is 'RIGHT' and x axis value greater than z score"),
    AND($G$69 = "RIGHT", $T138 &gt; IF($K$69="", 0, $K$69)), $U138,
    FALSE, N("Check if case is 'TWO' and both directions"),
    AND(
        $G$69 = "TWO",
        OR($T138 &lt; -ABS($K$69), $T138 &gt; ABS($K$70))
    ), $U138,
    FALSE, N("Default case: Return NA()"),
    TRUE, NA()
)</f>
        <v>#VALUE!</v>
      </c>
      <c r="W138" s="136" t="e" cm="1">
        <f t="array" ref="W138">_xlfn.IFS(
    FALSE, N("Check if X1 shading is ON"),
    $V$50&lt;&gt;"x", NA(),
    FALSE, N("Check if case is 'LEFT' and x axis value less than z score"),
    AND($G$70 = "LEFT", $T138 &lt; IF($K$70="", 0, $K$70)), $U138,
    FALSE, N("Check if case is 'RIGHT' and x axis value greater than z score"),
    AND($G$70 = "RIGHT", $T138 &gt; IF($K$70="", 0, $K$70)), $U138,
    FALSE, N("Default case: Return NA()"),
    TRUE, NA()
)</f>
        <v>#N/A</v>
      </c>
      <c r="X138" s="136" t="e" cm="1">
        <f t="array" ref="X138">_xlfn.IFS(
    FALSE, N("Check if X1 shading is ON"),
    $X$50&lt;&gt;"x", NA(),
    FALSE, N("Check if case is 'LEFT' and x axis value less than z score"),
    AND($G$73 = "LEFT", $T138 &lt; IF($K$73="", 0, $K$73)), $U138,
    FALSE, N("Check if case is 'RIGHT' and x axis value greater than z score"),
    AND($G$73 = "RIGHT", $T138 &gt; IF($K$73="", 0, $K$73)), $U138,
    FALSE, N("Check if case is 'TWO' and both directions"),
    AND(
        $G$73 = "TWO",
        OR($T138 &lt; -ABS($K$73), $T138 &gt; ABS($K$73))
    ), $U138,
    FALSE, N("Default case: Return NA()"),
    TRUE, NA()
)</f>
        <v>#VALUE!</v>
      </c>
      <c r="Y138" s="42"/>
      <c r="Z138" s="110">
        <v>0.49999999999999789</v>
      </c>
      <c r="AA138" s="110">
        <v>0.182</v>
      </c>
      <c r="AB138" s="110">
        <f t="shared" si="31"/>
        <v>0.182</v>
      </c>
      <c r="AC138" s="110" t="str">
        <f t="shared" si="32"/>
        <v/>
      </c>
    </row>
    <row r="139" spans="2:29" ht="16" x14ac:dyDescent="0.2">
      <c r="B139"/>
      <c r="C139" s="42"/>
      <c r="D139" s="44"/>
      <c r="E139" s="7"/>
      <c r="F139" s="113">
        <f t="shared" si="33"/>
        <v>-2</v>
      </c>
      <c r="G139" s="113">
        <f t="shared" ref="G139:G144" si="34">G138</f>
        <v>-0.05</v>
      </c>
      <c r="H139" s="138" t="e" cm="1">
        <f t="array" ref="H139">_xlfn.IFS(
    $G$71 = "TWO", IF(SUM($H$127:H128) &lt;= 0.5, SUM($H$127:H128), 1 - SUM($H$127:H128)),
    $G$69 = "LEFT", SUM($H$127:H128),
    $G$69 = "RIGHT", 1 - SUM($H$127:H128)
)</f>
        <v>#N/A</v>
      </c>
      <c r="I139" s="139" t="str" cm="1">
        <f t="array" ref="I139">_xlfn.IFS(
    $G$69 = "", "",
    AND($G$71 = "TWO", ROWS($H$138:H139) = 1), "⟵ " &amp; TEXT(H139, "#0.0%"),
    AND($G$71 = "TWO", H139 = 50%), TEXT(H139, "#0.0%"),
    AND($G$71 = "TWO", H140 &gt; H139), "⟵ " &amp; TEXT(H139, "#0.0%"),
    AND($G$71 = "TWO", H140 &lt; H139), TEXT(H139, "#0.0%") &amp; " ⟶",
    $G$69 = "LEFT", "⟵ " &amp; TEXT(H139, "#0.0%"),
    $G$69 = "RIGHT", TEXT(H139, "#0.0%") &amp; " ⟶"
)</f>
        <v/>
      </c>
      <c r="J139" s="42"/>
      <c r="K139" s="42"/>
      <c r="L139" s="42"/>
      <c r="M139" s="42"/>
      <c r="N139" s="42"/>
      <c r="O139" s="42"/>
      <c r="P139" s="42"/>
      <c r="Q139" s="42"/>
      <c r="R139" s="42"/>
      <c r="S139" s="42"/>
      <c r="T139" s="120">
        <f t="shared" si="25"/>
        <v>0.62499999999999778</v>
      </c>
      <c r="U139" s="136">
        <f t="shared" si="26"/>
        <v>0.32816096855037552</v>
      </c>
      <c r="V139" s="136" t="e" cm="1">
        <f t="array" ref="V139">_xlfn.IFS(
    FALSE, N("Check if X1 shading is ON"),
    $V$50&lt;&gt;"x", NA(),
    FALSE, N("Check if case is 'LEFT' and x axis value less than z score"),
    AND($G$69 = "LEFT", $T139 &lt; IF($K$69="", 0, $K$69)), $U139,
    FALSE, N("Check if case is 'RIGHT' and x axis value greater than z score"),
    AND($G$69 = "RIGHT", $T139 &gt; IF($K$69="", 0, $K$69)), $U139,
    FALSE, N("Check if case is 'TWO' and both directions"),
    AND(
        $G$69 = "TWO",
        OR($T139 &lt; -ABS($K$69), $T139 &gt; ABS($K$70))
    ), $U139,
    FALSE, N("Default case: Return NA()"),
    TRUE, NA()
)</f>
        <v>#VALUE!</v>
      </c>
      <c r="W139" s="136" t="e" cm="1">
        <f t="array" ref="W139">_xlfn.IFS(
    FALSE, N("Check if X1 shading is ON"),
    $V$50&lt;&gt;"x", NA(),
    FALSE, N("Check if case is 'LEFT' and x axis value less than z score"),
    AND($G$70 = "LEFT", $T139 &lt; IF($K$70="", 0, $K$70)), $U139,
    FALSE, N("Check if case is 'RIGHT' and x axis value greater than z score"),
    AND($G$70 = "RIGHT", $T139 &gt; IF($K$70="", 0, $K$70)), $U139,
    FALSE, N("Default case: Return NA()"),
    TRUE, NA()
)</f>
        <v>#N/A</v>
      </c>
      <c r="X139" s="136" t="e" cm="1">
        <f t="array" ref="X139">_xlfn.IFS(
    FALSE, N("Check if X1 shading is ON"),
    $X$50&lt;&gt;"x", NA(),
    FALSE, N("Check if case is 'LEFT' and x axis value less than z score"),
    AND($G$73 = "LEFT", $T139 &lt; IF($K$73="", 0, $K$73)), $U139,
    FALSE, N("Check if case is 'RIGHT' and x axis value greater than z score"),
    AND($G$73 = "RIGHT", $T139 &gt; IF($K$73="", 0, $K$73)), $U139,
    FALSE, N("Check if case is 'TWO' and both directions"),
    AND(
        $G$73 = "TWO",
        OR($T139 &lt; -ABS($K$73), $T139 &gt; ABS($K$73))
    ), $U139,
    FALSE, N("Default case: Return NA()"),
    TRUE, NA()
)</f>
        <v>#VALUE!</v>
      </c>
      <c r="Y139" s="42"/>
      <c r="Z139" s="110">
        <v>0.66666666666666441</v>
      </c>
      <c r="AA139" s="110">
        <v>0.182</v>
      </c>
      <c r="AB139" s="110">
        <f t="shared" si="31"/>
        <v>0.182</v>
      </c>
      <c r="AC139" s="110" t="str">
        <f t="shared" si="32"/>
        <v/>
      </c>
    </row>
    <row r="140" spans="2:29" ht="16" x14ac:dyDescent="0.2">
      <c r="B140"/>
      <c r="C140" s="42"/>
      <c r="D140" s="44"/>
      <c r="E140" s="7"/>
      <c r="F140" s="113">
        <f t="shared" si="33"/>
        <v>-1</v>
      </c>
      <c r="G140" s="113">
        <f t="shared" si="34"/>
        <v>-0.05</v>
      </c>
      <c r="H140" s="138" t="e" cm="1">
        <f t="array" ref="H140">_xlfn.IFS(
    $G$71 = "TWO", IF(SUM($H$127:H129) &lt;= 0.5, SUM($H$127:H129), 1 - SUM($H$127:H129)),
    $G$69 = "LEFT", SUM($H$127:H129),
    $G$69 = "RIGHT", 1 - SUM($H$127:H129)
)</f>
        <v>#N/A</v>
      </c>
      <c r="I140" s="139" t="str" cm="1">
        <f t="array" ref="I140">_xlfn.IFS(
    $G$69 = "", "",
    AND($G$71 = "TWO", ROWS($H$138:H140) = 1), "⟵ " &amp; TEXT(H140, "#0.0%"),
    AND($G$71 = "TWO", H140 = 50%), TEXT(H140, "#0.0%"),
    AND($G$71 = "TWO", H141 &gt; H140), "⟵ " &amp; TEXT(H140, "#0.0%"),
    AND($G$71 = "TWO", H141 &lt; H140), TEXT(H140, "#0.0%") &amp; " ⟶",
    $G$69 = "LEFT", "⟵ " &amp; TEXT(H140, "#0.0%"),
    $G$69 = "RIGHT", TEXT(H140, "#0.0%") &amp; " ⟶"
)</f>
        <v/>
      </c>
      <c r="J140" s="42"/>
      <c r="K140" s="42"/>
      <c r="L140" s="42"/>
      <c r="M140" s="42"/>
      <c r="N140" s="42"/>
      <c r="O140" s="42"/>
      <c r="P140" s="42"/>
      <c r="Q140" s="42"/>
      <c r="R140" s="42"/>
      <c r="S140" s="42"/>
      <c r="T140" s="120">
        <f t="shared" si="25"/>
        <v>0.66666666666666441</v>
      </c>
      <c r="U140" s="136">
        <f t="shared" si="26"/>
        <v>0.31944800552235275</v>
      </c>
      <c r="V140" s="136" t="e" cm="1">
        <f t="array" ref="V140">_xlfn.IFS(
    FALSE, N("Check if X1 shading is ON"),
    $V$50&lt;&gt;"x", NA(),
    FALSE, N("Check if case is 'LEFT' and x axis value less than z score"),
    AND($G$69 = "LEFT", $T140 &lt; IF($K$69="", 0, $K$69)), $U140,
    FALSE, N("Check if case is 'RIGHT' and x axis value greater than z score"),
    AND($G$69 = "RIGHT", $T140 &gt; IF($K$69="", 0, $K$69)), $U140,
    FALSE, N("Check if case is 'TWO' and both directions"),
    AND(
        $G$69 = "TWO",
        OR($T140 &lt; -ABS($K$69), $T140 &gt; ABS($K$70))
    ), $U140,
    FALSE, N("Default case: Return NA()"),
    TRUE, NA()
)</f>
        <v>#VALUE!</v>
      </c>
      <c r="W140" s="136" t="e" cm="1">
        <f t="array" ref="W140">_xlfn.IFS(
    FALSE, N("Check if X1 shading is ON"),
    $V$50&lt;&gt;"x", NA(),
    FALSE, N("Check if case is 'LEFT' and x axis value less than z score"),
    AND($G$70 = "LEFT", $T140 &lt; IF($K$70="", 0, $K$70)), $U140,
    FALSE, N("Check if case is 'RIGHT' and x axis value greater than z score"),
    AND($G$70 = "RIGHT", $T140 &gt; IF($K$70="", 0, $K$70)), $U140,
    FALSE, N("Default case: Return NA()"),
    TRUE, NA()
)</f>
        <v>#N/A</v>
      </c>
      <c r="X140" s="136" t="e" cm="1">
        <f t="array" ref="X140">_xlfn.IFS(
    FALSE, N("Check if X1 shading is ON"),
    $X$50&lt;&gt;"x", NA(),
    FALSE, N("Check if case is 'LEFT' and x axis value less than z score"),
    AND($G$73 = "LEFT", $T140 &lt; IF($K$73="", 0, $K$73)), $U140,
    FALSE, N("Check if case is 'RIGHT' and x axis value greater than z score"),
    AND($G$73 = "RIGHT", $T140 &gt; IF($K$73="", 0, $K$73)), $U140,
    FALSE, N("Check if case is 'TWO' and both directions"),
    AND(
        $G$73 = "TWO",
        OR($T140 &lt; -ABS($K$73), $T140 &gt; ABS($K$73))
    ), $U140,
    FALSE, N("Default case: Return NA()"),
    TRUE, NA()
)</f>
        <v>#VALUE!</v>
      </c>
      <c r="Y140" s="42"/>
      <c r="Z140" s="110">
        <v>0.83333333333333093</v>
      </c>
      <c r="AA140" s="110">
        <v>0.182</v>
      </c>
      <c r="AB140" s="110">
        <f t="shared" si="31"/>
        <v>0.182</v>
      </c>
      <c r="AC140" s="110" t="str">
        <f t="shared" si="32"/>
        <v/>
      </c>
    </row>
    <row r="141" spans="2:29" ht="16" x14ac:dyDescent="0.2">
      <c r="B141"/>
      <c r="C141" s="42"/>
      <c r="D141" s="44"/>
      <c r="E141" s="7"/>
      <c r="F141" s="113">
        <f t="shared" si="33"/>
        <v>0</v>
      </c>
      <c r="G141" s="113">
        <f t="shared" si="34"/>
        <v>-0.05</v>
      </c>
      <c r="H141" s="138" t="e" cm="1">
        <f t="array" ref="H141">_xlfn.IFS(
    $G$71 = "TWO", IF(SUM($H$127:H130) &lt;= 0.5, SUM($H$127:H130), 1 - SUM($H$127:H130)),
    $G$69 = "LEFT", SUM($H$127:H130),
    $G$69 = "RIGHT", 1 - SUM($H$127:H130)
)</f>
        <v>#N/A</v>
      </c>
      <c r="I141" s="139" t="str" cm="1">
        <f t="array" ref="I141">_xlfn.IFS(
    $G$69 = "", "",
    AND($G$71 = "TWO", ROWS($H$138:H141) = 1), "⟵ " &amp; TEXT(H141, "#0.0%"),
    AND($G$71 = "TWO", H141 = 50%), TEXT(H141, "#0.0%"),
    AND($G$71 = "TWO", H142 &gt; H141), "⟵ " &amp; TEXT(H141, "#0.0%"),
    AND($G$71 = "TWO", H142 &lt; H141), TEXT(H141, "#0.0%") &amp; " ⟶",
    $G$69 = "LEFT", "⟵ " &amp; TEXT(H141, "#0.0%"),
    $G$69 = "RIGHT", TEXT(H141, "#0.0%") &amp; " ⟶"
)</f>
        <v/>
      </c>
      <c r="J141" s="42"/>
      <c r="K141" s="42"/>
      <c r="L141" s="42"/>
      <c r="M141" s="42"/>
      <c r="N141" s="42"/>
      <c r="O141" s="42"/>
      <c r="P141" s="42"/>
      <c r="Q141" s="42"/>
      <c r="R141" s="42"/>
      <c r="S141" s="42"/>
      <c r="T141" s="120">
        <f t="shared" si="25"/>
        <v>0.70833333333333104</v>
      </c>
      <c r="U141" s="136">
        <f t="shared" si="26"/>
        <v>0.31042697552584309</v>
      </c>
      <c r="V141" s="136" t="e" cm="1">
        <f t="array" ref="V141">_xlfn.IFS(
    FALSE, N("Check if X1 shading is ON"),
    $V$50&lt;&gt;"x", NA(),
    FALSE, N("Check if case is 'LEFT' and x axis value less than z score"),
    AND($G$69 = "LEFT", $T141 &lt; IF($K$69="", 0, $K$69)), $U141,
    FALSE, N("Check if case is 'RIGHT' and x axis value greater than z score"),
    AND($G$69 = "RIGHT", $T141 &gt; IF($K$69="", 0, $K$69)), $U141,
    FALSE, N("Check if case is 'TWO' and both directions"),
    AND(
        $G$69 = "TWO",
        OR($T141 &lt; -ABS($K$69), $T141 &gt; ABS($K$70))
    ), $U141,
    FALSE, N("Default case: Return NA()"),
    TRUE, NA()
)</f>
        <v>#VALUE!</v>
      </c>
      <c r="W141" s="136" t="e" cm="1">
        <f t="array" ref="W141">_xlfn.IFS(
    FALSE, N("Check if X1 shading is ON"),
    $V$50&lt;&gt;"x", NA(),
    FALSE, N("Check if case is 'LEFT' and x axis value less than z score"),
    AND($G$70 = "LEFT", $T141 &lt; IF($K$70="", 0, $K$70)), $U141,
    FALSE, N("Check if case is 'RIGHT' and x axis value greater than z score"),
    AND($G$70 = "RIGHT", $T141 &gt; IF($K$70="", 0, $K$70)), $U141,
    FALSE, N("Default case: Return NA()"),
    TRUE, NA()
)</f>
        <v>#N/A</v>
      </c>
      <c r="X141" s="136" t="e" cm="1">
        <f t="array" ref="X141">_xlfn.IFS(
    FALSE, N("Check if X1 shading is ON"),
    $X$50&lt;&gt;"x", NA(),
    FALSE, N("Check if case is 'LEFT' and x axis value less than z score"),
    AND($G$73 = "LEFT", $T141 &lt; IF($K$73="", 0, $K$73)), $U141,
    FALSE, N("Check if case is 'RIGHT' and x axis value greater than z score"),
    AND($G$73 = "RIGHT", $T141 &gt; IF($K$73="", 0, $K$73)), $U141,
    FALSE, N("Check if case is 'TWO' and both directions"),
    AND(
        $G$73 = "TWO",
        OR($T141 &lt; -ABS($K$73), $T141 &gt; ABS($K$73))
    ), $U141,
    FALSE, N("Default case: Return NA()"),
    TRUE, NA()
)</f>
        <v>#VALUE!</v>
      </c>
      <c r="Y141" s="42"/>
      <c r="Z141" s="110">
        <v>1.1666666666666643</v>
      </c>
      <c r="AA141" s="110">
        <v>0.182</v>
      </c>
      <c r="AB141" s="110">
        <f t="shared" si="31"/>
        <v>0.182</v>
      </c>
      <c r="AC141" s="110" t="str">
        <f t="shared" si="32"/>
        <v/>
      </c>
    </row>
    <row r="142" spans="2:29" ht="16" x14ac:dyDescent="0.2">
      <c r="B142"/>
      <c r="C142" s="42"/>
      <c r="D142" s="44"/>
      <c r="E142" s="7"/>
      <c r="F142" s="113">
        <f t="shared" si="33"/>
        <v>1</v>
      </c>
      <c r="G142" s="113">
        <f t="shared" si="34"/>
        <v>-0.05</v>
      </c>
      <c r="H142" s="138" t="e" cm="1">
        <f t="array" ref="H142">_xlfn.IFS(
    $G$71 = "TWO", IF(SUM($H$127:H131) &lt;= 0.5, SUM($H$127:H131), 1 - SUM($H$127:H131)),
    $G$69 = "LEFT", SUM($H$127:H131),
    $G$69 = "RIGHT", 1 - SUM($H$127:H131)
)</f>
        <v>#N/A</v>
      </c>
      <c r="I142" s="139" t="str" cm="1">
        <f t="array" ref="I142">_xlfn.IFS(
    $G$69 = "", "",
    AND($G$71 = "TWO", ROWS($H$138:H142) = 1), "⟵ " &amp; TEXT(H142, "#0.0%"),
    AND($G$71 = "TWO", H142 = 50%), TEXT(H142, "#0.0%"),
    AND($G$71 = "TWO", H143 &gt; H142), "⟵ " &amp; TEXT(H142, "#0.0%"),
    AND($G$71 = "TWO", H143 &lt; H142), TEXT(H142, "#0.0%") &amp; " ⟶",
    $G$69 = "LEFT", "⟵ " &amp; TEXT(H142, "#0.0%"),
    $G$69 = "RIGHT", TEXT(H142, "#0.0%") &amp; " ⟶"
)</f>
        <v/>
      </c>
      <c r="J142" s="42"/>
      <c r="K142" s="42"/>
      <c r="L142" s="42"/>
      <c r="M142" s="42"/>
      <c r="N142" s="42"/>
      <c r="O142" s="42"/>
      <c r="P142" s="42"/>
      <c r="Q142" s="42"/>
      <c r="R142" s="42"/>
      <c r="S142" s="42"/>
      <c r="T142" s="120">
        <f t="shared" si="25"/>
        <v>0.74999999999999767</v>
      </c>
      <c r="U142" s="136">
        <f t="shared" si="26"/>
        <v>0.30113743215480498</v>
      </c>
      <c r="V142" s="136" t="e" cm="1">
        <f t="array" ref="V142">_xlfn.IFS(
    FALSE, N("Check if X1 shading is ON"),
    $V$50&lt;&gt;"x", NA(),
    FALSE, N("Check if case is 'LEFT' and x axis value less than z score"),
    AND($G$69 = "LEFT", $T142 &lt; IF($K$69="", 0, $K$69)), $U142,
    FALSE, N("Check if case is 'RIGHT' and x axis value greater than z score"),
    AND($G$69 = "RIGHT", $T142 &gt; IF($K$69="", 0, $K$69)), $U142,
    FALSE, N("Check if case is 'TWO' and both directions"),
    AND(
        $G$69 = "TWO",
        OR($T142 &lt; -ABS($K$69), $T142 &gt; ABS($K$70))
    ), $U142,
    FALSE, N("Default case: Return NA()"),
    TRUE, NA()
)</f>
        <v>#VALUE!</v>
      </c>
      <c r="W142" s="136" t="e" cm="1">
        <f t="array" ref="W142">_xlfn.IFS(
    FALSE, N("Check if X1 shading is ON"),
    $V$50&lt;&gt;"x", NA(),
    FALSE, N("Check if case is 'LEFT' and x axis value less than z score"),
    AND($G$70 = "LEFT", $T142 &lt; IF($K$70="", 0, $K$70)), $U142,
    FALSE, N("Check if case is 'RIGHT' and x axis value greater than z score"),
    AND($G$70 = "RIGHT", $T142 &gt; IF($K$70="", 0, $K$70)), $U142,
    FALSE, N("Default case: Return NA()"),
    TRUE, NA()
)</f>
        <v>#N/A</v>
      </c>
      <c r="X142" s="136" t="e" cm="1">
        <f t="array" ref="X142">_xlfn.IFS(
    FALSE, N("Check if X1 shading is ON"),
    $X$50&lt;&gt;"x", NA(),
    FALSE, N("Check if case is 'LEFT' and x axis value less than z score"),
    AND($G$73 = "LEFT", $T142 &lt; IF($K$73="", 0, $K$73)), $U142,
    FALSE, N("Check if case is 'RIGHT' and x axis value greater than z score"),
    AND($G$73 = "RIGHT", $T142 &gt; IF($K$73="", 0, $K$73)), $U142,
    FALSE, N("Check if case is 'TWO' and both directions"),
    AND(
        $G$73 = "TWO",
        OR($T142 &lt; -ABS($K$73), $T142 &gt; ABS($K$73))
    ), $U142,
    FALSE, N("Default case: Return NA()"),
    TRUE, NA()
)</f>
        <v>#VALUE!</v>
      </c>
      <c r="Y142" s="42"/>
      <c r="Z142" s="110">
        <v>-0.83333333333333526</v>
      </c>
      <c r="AA142" s="110">
        <v>0.20599999999999999</v>
      </c>
      <c r="AB142" s="110">
        <f t="shared" si="31"/>
        <v>0.20599999999999999</v>
      </c>
      <c r="AC142" s="110" t="str">
        <f t="shared" si="32"/>
        <v/>
      </c>
    </row>
    <row r="143" spans="2:29" ht="16" x14ac:dyDescent="0.2">
      <c r="B143"/>
      <c r="C143" s="42"/>
      <c r="D143" s="44"/>
      <c r="E143" s="7"/>
      <c r="F143" s="113">
        <f t="shared" si="33"/>
        <v>2</v>
      </c>
      <c r="G143" s="113">
        <f t="shared" si="34"/>
        <v>-0.05</v>
      </c>
      <c r="H143" s="138" t="e" cm="1">
        <f t="array" ref="H143">_xlfn.IFS(
    $G$71 = "TWO", IF(SUM($H$127:H132) &lt;= 0.5, SUM($H$127:H132), 1 - SUM($H$127:H132)),
    $G$69 = "LEFT", SUM($H$127:H132),
    $G$69 = "RIGHT", 1 - SUM($H$127:H132)
)</f>
        <v>#N/A</v>
      </c>
      <c r="I143" s="139" t="str" cm="1">
        <f t="array" ref="I143">_xlfn.IFS(
    $G$69 = "", "",
    AND($G$71 = "TWO", ROWS($H$138:H143) = 1), "⟵ " &amp; TEXT(H143, "#0.0%"),
    AND($G$71 = "TWO", H143 = 50%), TEXT(H143, "#0.0%"),
    AND($G$71 = "TWO", H144 &gt; H143), "⟵ " &amp; TEXT(H143, "#0.0%"),
    AND($G$71 = "TWO", H144 &lt; H143), TEXT(H143, "#0.0%") &amp; " ⟶",
    $G$69 = "LEFT", "⟵ " &amp; TEXT(H143, "#0.0%"),
    $G$69 = "RIGHT", TEXT(H143, "#0.0%") &amp; " ⟶"
)</f>
        <v/>
      </c>
      <c r="J143" s="42"/>
      <c r="K143" s="42"/>
      <c r="L143" s="42"/>
      <c r="M143" s="42"/>
      <c r="N143" s="42"/>
      <c r="O143" s="42"/>
      <c r="P143" s="42"/>
      <c r="Q143" s="42"/>
      <c r="R143" s="42"/>
      <c r="S143" s="42"/>
      <c r="T143" s="120">
        <f t="shared" si="25"/>
        <v>0.7916666666666643</v>
      </c>
      <c r="U143" s="136">
        <f t="shared" si="26"/>
        <v>0.29161915585865616</v>
      </c>
      <c r="V143" s="136" t="e" cm="1">
        <f t="array" ref="V143">_xlfn.IFS(
    FALSE, N("Check if X1 shading is ON"),
    $V$50&lt;&gt;"x", NA(),
    FALSE, N("Check if case is 'LEFT' and x axis value less than z score"),
    AND($G$69 = "LEFT", $T143 &lt; IF($K$69="", 0, $K$69)), $U143,
    FALSE, N("Check if case is 'RIGHT' and x axis value greater than z score"),
    AND($G$69 = "RIGHT", $T143 &gt; IF($K$69="", 0, $K$69)), $U143,
    FALSE, N("Check if case is 'TWO' and both directions"),
    AND(
        $G$69 = "TWO",
        OR($T143 &lt; -ABS($K$69), $T143 &gt; ABS($K$70))
    ), $U143,
    FALSE, N("Default case: Return NA()"),
    TRUE, NA()
)</f>
        <v>#VALUE!</v>
      </c>
      <c r="W143" s="136" t="e" cm="1">
        <f t="array" ref="W143">_xlfn.IFS(
    FALSE, N("Check if X1 shading is ON"),
    $V$50&lt;&gt;"x", NA(),
    FALSE, N("Check if case is 'LEFT' and x axis value less than z score"),
    AND($G$70 = "LEFT", $T143 &lt; IF($K$70="", 0, $K$70)), $U143,
    FALSE, N("Check if case is 'RIGHT' and x axis value greater than z score"),
    AND($G$70 = "RIGHT", $T143 &gt; IF($K$70="", 0, $K$70)), $U143,
    FALSE, N("Default case: Return NA()"),
    TRUE, NA()
)</f>
        <v>#N/A</v>
      </c>
      <c r="X143" s="136" t="e" cm="1">
        <f t="array" ref="X143">_xlfn.IFS(
    FALSE, N("Check if X1 shading is ON"),
    $X$50&lt;&gt;"x", NA(),
    FALSE, N("Check if case is 'LEFT' and x axis value less than z score"),
    AND($G$73 = "LEFT", $T143 &lt; IF($K$73="", 0, $K$73)), $U143,
    FALSE, N("Check if case is 'RIGHT' and x axis value greater than z score"),
    AND($G$73 = "RIGHT", $T143 &gt; IF($K$73="", 0, $K$73)), $U143,
    FALSE, N("Check if case is 'TWO' and both directions"),
    AND(
        $G$73 = "TWO",
        OR($T143 &lt; -ABS($K$73), $T143 &gt; ABS($K$73))
    ), $U143,
    FALSE, N("Default case: Return NA()"),
    TRUE, NA()
)</f>
        <v>#VALUE!</v>
      </c>
      <c r="Y143" s="42"/>
      <c r="Z143" s="110">
        <v>-0.66666666666666874</v>
      </c>
      <c r="AA143" s="110">
        <v>0.20599999999999999</v>
      </c>
      <c r="AB143" s="110">
        <f t="shared" si="31"/>
        <v>0.20599999999999999</v>
      </c>
      <c r="AC143" s="110" t="str">
        <f t="shared" si="32"/>
        <v/>
      </c>
    </row>
    <row r="144" spans="2:29" ht="16" x14ac:dyDescent="0.2">
      <c r="B144"/>
      <c r="C144" s="42"/>
      <c r="D144" s="44"/>
      <c r="E144" s="7"/>
      <c r="F144" s="113">
        <f t="shared" si="33"/>
        <v>3</v>
      </c>
      <c r="G144" s="113">
        <f t="shared" si="34"/>
        <v>-0.05</v>
      </c>
      <c r="H144" s="138" t="e" cm="1">
        <f t="array" ref="H144">_xlfn.IFS(
    $G$71 = "TWO", IF(SUM($H$127:H133) &lt;= 0.5, SUM($H$127:H133), 1 - SUM($H$127:H133)),
    $G$69 = "LEFT", SUM($H$127:H133),
    $G$69 = "RIGHT", 1 - SUM($H$127:H133)
)</f>
        <v>#N/A</v>
      </c>
      <c r="I144" s="139" t="str" cm="1">
        <f t="array" ref="I144">_xlfn.IFS(
    $G$69 = "", "",
    AND($G$71 = "TWO", ROWS($H$138:H144) = 1), "⟵ " &amp; TEXT(H144, "#0.0%"),
    AND($G$71 = "TWO", H144 = 50%), TEXT(H144, "#0.0%"),
    AND($G$71 = "TWO", H145 &gt; H144), "⟵ " &amp; TEXT(H144, "#0.0%"),
    AND($G$71 = "TWO", H145 &lt; H144), TEXT(H144, "#0.0%") &amp; " ⟶",
    $G$69 = "LEFT", "⟵ " &amp; TEXT(H144, "#0.0%"),
    $G$69 = "RIGHT", TEXT(H144, "#0.0%") &amp; " ⟶"
)</f>
        <v/>
      </c>
      <c r="J144" s="42"/>
      <c r="K144" s="42"/>
      <c r="L144" s="42"/>
      <c r="M144" s="42"/>
      <c r="N144" s="42"/>
      <c r="O144" s="42"/>
      <c r="P144" s="42"/>
      <c r="Q144" s="42"/>
      <c r="R144" s="42"/>
      <c r="S144" s="42"/>
      <c r="T144" s="120">
        <f t="shared" si="25"/>
        <v>0.83333333333333093</v>
      </c>
      <c r="U144" s="136">
        <f t="shared" si="26"/>
        <v>0.2819118754103031</v>
      </c>
      <c r="V144" s="136" t="e" cm="1">
        <f t="array" ref="V144">_xlfn.IFS(
    FALSE, N("Check if X1 shading is ON"),
    $V$50&lt;&gt;"x", NA(),
    FALSE, N("Check if case is 'LEFT' and x axis value less than z score"),
    AND($G$69 = "LEFT", $T144 &lt; IF($K$69="", 0, $K$69)), $U144,
    FALSE, N("Check if case is 'RIGHT' and x axis value greater than z score"),
    AND($G$69 = "RIGHT", $T144 &gt; IF($K$69="", 0, $K$69)), $U144,
    FALSE, N("Check if case is 'TWO' and both directions"),
    AND(
        $G$69 = "TWO",
        OR($T144 &lt; -ABS($K$69), $T144 &gt; ABS($K$70))
    ), $U144,
    FALSE, N("Default case: Return NA()"),
    TRUE, NA()
)</f>
        <v>#VALUE!</v>
      </c>
      <c r="W144" s="136" t="e" cm="1">
        <f t="array" ref="W144">_xlfn.IFS(
    FALSE, N("Check if X1 shading is ON"),
    $V$50&lt;&gt;"x", NA(),
    FALSE, N("Check if case is 'LEFT' and x axis value less than z score"),
    AND($G$70 = "LEFT", $T144 &lt; IF($K$70="", 0, $K$70)), $U144,
    FALSE, N("Check if case is 'RIGHT' and x axis value greater than z score"),
    AND($G$70 = "RIGHT", $T144 &gt; IF($K$70="", 0, $K$70)), $U144,
    FALSE, N("Default case: Return NA()"),
    TRUE, NA()
)</f>
        <v>#N/A</v>
      </c>
      <c r="X144" s="136" t="e" cm="1">
        <f t="array" ref="X144">_xlfn.IFS(
    FALSE, N("Check if X1 shading is ON"),
    $X$50&lt;&gt;"x", NA(),
    FALSE, N("Check if case is 'LEFT' and x axis value less than z score"),
    AND($G$73 = "LEFT", $T144 &lt; IF($K$73="", 0, $K$73)), $U144,
    FALSE, N("Check if case is 'RIGHT' and x axis value greater than z score"),
    AND($G$73 = "RIGHT", $T144 &gt; IF($K$73="", 0, $K$73)), $U144,
    FALSE, N("Check if case is 'TWO' and both directions"),
    AND(
        $G$73 = "TWO",
        OR($T144 &lt; -ABS($K$73), $T144 &gt; ABS($K$73))
    ), $U144,
    FALSE, N("Default case: Return NA()"),
    TRUE, NA()
)</f>
        <v>#VALUE!</v>
      </c>
      <c r="Y144" s="42"/>
      <c r="Z144" s="110">
        <v>-0.50000000000000222</v>
      </c>
      <c r="AA144" s="110">
        <v>0.20599999999999999</v>
      </c>
      <c r="AB144" s="110">
        <f t="shared" si="31"/>
        <v>0.20599999999999999</v>
      </c>
      <c r="AC144" s="110" t="str">
        <f t="shared" si="32"/>
        <v/>
      </c>
    </row>
    <row r="145" spans="2:29" ht="16" x14ac:dyDescent="0.2">
      <c r="B145"/>
      <c r="C145" s="42"/>
      <c r="D145" s="44"/>
      <c r="E145" s="7"/>
      <c r="F145" s="7"/>
      <c r="G145" s="44"/>
      <c r="H145" s="44"/>
      <c r="I145" s="44"/>
      <c r="J145" s="42"/>
      <c r="K145" s="42"/>
      <c r="L145" s="42"/>
      <c r="M145" s="42"/>
      <c r="N145" s="42"/>
      <c r="O145" s="42"/>
      <c r="P145" s="42"/>
      <c r="Q145" s="42"/>
      <c r="R145" s="42"/>
      <c r="S145" s="42"/>
      <c r="T145" s="120">
        <f t="shared" si="25"/>
        <v>0.87499999999999756</v>
      </c>
      <c r="U145" s="136">
        <f t="shared" si="26"/>
        <v>0.27205499837854408</v>
      </c>
      <c r="V145" s="136" t="e" cm="1">
        <f t="array" ref="V145">_xlfn.IFS(
    FALSE, N("Check if X1 shading is ON"),
    $V$50&lt;&gt;"x", NA(),
    FALSE, N("Check if case is 'LEFT' and x axis value less than z score"),
    AND($G$69 = "LEFT", $T145 &lt; IF($K$69="", 0, $K$69)), $U145,
    FALSE, N("Check if case is 'RIGHT' and x axis value greater than z score"),
    AND($G$69 = "RIGHT", $T145 &gt; IF($K$69="", 0, $K$69)), $U145,
    FALSE, N("Check if case is 'TWO' and both directions"),
    AND(
        $G$69 = "TWO",
        OR($T145 &lt; -ABS($K$69), $T145 &gt; ABS($K$70))
    ), $U145,
    FALSE, N("Default case: Return NA()"),
    TRUE, NA()
)</f>
        <v>#VALUE!</v>
      </c>
      <c r="W145" s="136" t="e" cm="1">
        <f t="array" ref="W145">_xlfn.IFS(
    FALSE, N("Check if X1 shading is ON"),
    $V$50&lt;&gt;"x", NA(),
    FALSE, N("Check if case is 'LEFT' and x axis value less than z score"),
    AND($G$70 = "LEFT", $T145 &lt; IF($K$70="", 0, $K$70)), $U145,
    FALSE, N("Check if case is 'RIGHT' and x axis value greater than z score"),
    AND($G$70 = "RIGHT", $T145 &gt; IF($K$70="", 0, $K$70)), $U145,
    FALSE, N("Default case: Return NA()"),
    TRUE, NA()
)</f>
        <v>#N/A</v>
      </c>
      <c r="X145" s="136" t="e" cm="1">
        <f t="array" ref="X145">_xlfn.IFS(
    FALSE, N("Check if X1 shading is ON"),
    $X$50&lt;&gt;"x", NA(),
    FALSE, N("Check if case is 'LEFT' and x axis value less than z score"),
    AND($G$73 = "LEFT", $T145 &lt; IF($K$73="", 0, $K$73)), $U145,
    FALSE, N("Check if case is 'RIGHT' and x axis value greater than z score"),
    AND($G$73 = "RIGHT", $T145 &gt; IF($K$73="", 0, $K$73)), $U145,
    FALSE, N("Check if case is 'TWO' and both directions"),
    AND(
        $G$73 = "TWO",
        OR($T145 &lt; -ABS($K$73), $T145 &gt; ABS($K$73))
    ), $U145,
    FALSE, N("Default case: Return NA()"),
    TRUE, NA()
)</f>
        <v>#VALUE!</v>
      </c>
      <c r="Y145" s="42"/>
      <c r="Z145" s="110">
        <v>-0.33333333333333548</v>
      </c>
      <c r="AA145" s="110">
        <v>0.20599999999999999</v>
      </c>
      <c r="AB145" s="110">
        <f t="shared" si="31"/>
        <v>0.20599999999999999</v>
      </c>
      <c r="AC145" s="110" t="str">
        <f t="shared" si="32"/>
        <v/>
      </c>
    </row>
    <row r="146" spans="2:29" ht="19" x14ac:dyDescent="0.25">
      <c r="B146"/>
      <c r="C146" s="42"/>
      <c r="D146" s="192" t="s">
        <v>165</v>
      </c>
      <c r="E146" s="7"/>
      <c r="F146" s="7"/>
      <c r="G146" s="44"/>
      <c r="H146" s="44"/>
      <c r="I146" s="44"/>
      <c r="J146" s="42"/>
      <c r="K146" s="42"/>
      <c r="L146" s="42"/>
      <c r="M146" s="42"/>
      <c r="N146" s="42"/>
      <c r="O146" s="42"/>
      <c r="P146" s="42"/>
      <c r="Q146" s="42"/>
      <c r="R146" s="42"/>
      <c r="S146" s="42"/>
      <c r="T146" s="120">
        <f t="shared" si="25"/>
        <v>0.91666666666666419</v>
      </c>
      <c r="U146" s="136">
        <f t="shared" si="26"/>
        <v>0.262087353078302</v>
      </c>
      <c r="V146" s="136" t="e" cm="1">
        <f t="array" ref="V146">_xlfn.IFS(
    FALSE, N("Check if X1 shading is ON"),
    $V$50&lt;&gt;"x", NA(),
    FALSE, N("Check if case is 'LEFT' and x axis value less than z score"),
    AND($G$69 = "LEFT", $T146 &lt; IF($K$69="", 0, $K$69)), $U146,
    FALSE, N("Check if case is 'RIGHT' and x axis value greater than z score"),
    AND($G$69 = "RIGHT", $T146 &gt; IF($K$69="", 0, $K$69)), $U146,
    FALSE, N("Check if case is 'TWO' and both directions"),
    AND(
        $G$69 = "TWO",
        OR($T146 &lt; -ABS($K$69), $T146 &gt; ABS($K$70))
    ), $U146,
    FALSE, N("Default case: Return NA()"),
    TRUE, NA()
)</f>
        <v>#VALUE!</v>
      </c>
      <c r="W146" s="136" t="e" cm="1">
        <f t="array" ref="W146">_xlfn.IFS(
    FALSE, N("Check if X1 shading is ON"),
    $V$50&lt;&gt;"x", NA(),
    FALSE, N("Check if case is 'LEFT' and x axis value less than z score"),
    AND($G$70 = "LEFT", $T146 &lt; IF($K$70="", 0, $K$70)), $U146,
    FALSE, N("Check if case is 'RIGHT' and x axis value greater than z score"),
    AND($G$70 = "RIGHT", $T146 &gt; IF($K$70="", 0, $K$70)), $U146,
    FALSE, N("Default case: Return NA()"),
    TRUE, NA()
)</f>
        <v>#N/A</v>
      </c>
      <c r="X146" s="136" t="e" cm="1">
        <f t="array" ref="X146">_xlfn.IFS(
    FALSE, N("Check if X1 shading is ON"),
    $X$50&lt;&gt;"x", NA(),
    FALSE, N("Check if case is 'LEFT' and x axis value less than z score"),
    AND($G$73 = "LEFT", $T146 &lt; IF($K$73="", 0, $K$73)), $U146,
    FALSE, N("Check if case is 'RIGHT' and x axis value greater than z score"),
    AND($G$73 = "RIGHT", $T146 &gt; IF($K$73="", 0, $K$73)), $U146,
    FALSE, N("Check if case is 'TWO' and both directions"),
    AND(
        $G$73 = "TWO",
        OR($T146 &lt; -ABS($K$73), $T146 &gt; ABS($K$73))
    ), $U146,
    FALSE, N("Default case: Return NA()"),
    TRUE, NA()
)</f>
        <v>#VALUE!</v>
      </c>
      <c r="Y146" s="42"/>
      <c r="Z146" s="110">
        <v>-0.16666666666666879</v>
      </c>
      <c r="AA146" s="110">
        <v>0.20599999999999999</v>
      </c>
      <c r="AB146" s="110">
        <f t="shared" si="31"/>
        <v>0.20599999999999999</v>
      </c>
      <c r="AC146" s="110" t="str">
        <f t="shared" si="32"/>
        <v/>
      </c>
    </row>
    <row r="147" spans="2:29" ht="17" x14ac:dyDescent="0.2">
      <c r="B147"/>
      <c r="C147" s="42"/>
      <c r="D147" s="114" t="s">
        <v>116</v>
      </c>
      <c r="E147" s="143" t="s">
        <v>117</v>
      </c>
      <c r="F147" s="140" t="str">
        <f>LEFT(D146,6)&amp;" "&amp;$E$69&amp;" axis"</f>
        <v>X1 raw  axis</v>
      </c>
      <c r="G147" s="140" t="str">
        <f>$E$69&amp;" y"</f>
        <v xml:space="preserve"> y</v>
      </c>
      <c r="H147" s="140" t="str">
        <f>E69&amp;" raw labels"</f>
        <v xml:space="preserve"> raw labels</v>
      </c>
      <c r="I147" s="44"/>
      <c r="J147" s="42"/>
      <c r="K147" s="42"/>
      <c r="L147" s="42"/>
      <c r="M147" s="42"/>
      <c r="N147" s="42"/>
      <c r="O147" s="42"/>
      <c r="P147" s="42"/>
      <c r="Q147" s="42"/>
      <c r="R147" s="42"/>
      <c r="S147" s="42"/>
      <c r="T147" s="120">
        <f t="shared" si="25"/>
        <v>0.95833333333333082</v>
      </c>
      <c r="U147" s="136">
        <f t="shared" si="26"/>
        <v>0.25204694425504581</v>
      </c>
      <c r="V147" s="136" t="e" cm="1">
        <f t="array" ref="V147">_xlfn.IFS(
    FALSE, N("Check if X1 shading is ON"),
    $V$50&lt;&gt;"x", NA(),
    FALSE, N("Check if case is 'LEFT' and x axis value less than z score"),
    AND($G$69 = "LEFT", $T147 &lt; IF($K$69="", 0, $K$69)), $U147,
    FALSE, N("Check if case is 'RIGHT' and x axis value greater than z score"),
    AND($G$69 = "RIGHT", $T147 &gt; IF($K$69="", 0, $K$69)), $U147,
    FALSE, N("Check if case is 'TWO' and both directions"),
    AND(
        $G$69 = "TWO",
        OR($T147 &lt; -ABS($K$69), $T147 &gt; ABS($K$70))
    ), $U147,
    FALSE, N("Default case: Return NA()"),
    TRUE, NA()
)</f>
        <v>#VALUE!</v>
      </c>
      <c r="W147" s="136" t="e" cm="1">
        <f t="array" ref="W147">_xlfn.IFS(
    FALSE, N("Check if X1 shading is ON"),
    $V$50&lt;&gt;"x", NA(),
    FALSE, N("Check if case is 'LEFT' and x axis value less than z score"),
    AND($G$70 = "LEFT", $T147 &lt; IF($K$70="", 0, $K$70)), $U147,
    FALSE, N("Check if case is 'RIGHT' and x axis value greater than z score"),
    AND($G$70 = "RIGHT", $T147 &gt; IF($K$70="", 0, $K$70)), $U147,
    FALSE, N("Default case: Return NA()"),
    TRUE, NA()
)</f>
        <v>#N/A</v>
      </c>
      <c r="X147" s="136" t="e" cm="1">
        <f t="array" ref="X147">_xlfn.IFS(
    FALSE, N("Check if X1 shading is ON"),
    $X$50&lt;&gt;"x", NA(),
    FALSE, N("Check if case is 'LEFT' and x axis value less than z score"),
    AND($G$73 = "LEFT", $T147 &lt; IF($K$73="", 0, $K$73)), $U147,
    FALSE, N("Check if case is 'RIGHT' and x axis value greater than z score"),
    AND($G$73 = "RIGHT", $T147 &gt; IF($K$73="", 0, $K$73)), $U147,
    FALSE, N("Check if case is 'TWO' and both directions"),
    AND(
        $G$73 = "TWO",
        OR($T147 &lt; -ABS($K$73), $T147 &gt; ABS($K$73))
    ), $U147,
    FALSE, N("Default case: Return NA()"),
    TRUE, NA()
)</f>
        <v>#VALUE!</v>
      </c>
      <c r="Y147" s="42"/>
      <c r="Z147" s="110">
        <v>0.16666666666666449</v>
      </c>
      <c r="AA147" s="110">
        <v>0.20599999999999999</v>
      </c>
      <c r="AB147" s="110">
        <f t="shared" si="31"/>
        <v>0.20599999999999999</v>
      </c>
      <c r="AC147" s="110" t="str">
        <f t="shared" si="32"/>
        <v/>
      </c>
    </row>
    <row r="148" spans="2:29" ht="17" x14ac:dyDescent="0.2">
      <c r="B148"/>
      <c r="C148" s="42"/>
      <c r="D148" s="113" t="str">
        <f>O61</f>
        <v>x</v>
      </c>
      <c r="E148" s="110">
        <v>-0.12</v>
      </c>
      <c r="F148" s="113">
        <f t="shared" ref="F148:F155" si="35">F116</f>
        <v>-4</v>
      </c>
      <c r="G148" s="113">
        <f>IF(
    $D$148="x",
    $E$148,
    NA()
)</f>
        <v>-0.12</v>
      </c>
      <c r="H148" s="141" t="str">
        <f>IF(H149="","","raw scale")</f>
        <v/>
      </c>
      <c r="I148" s="44"/>
      <c r="J148" s="42"/>
      <c r="K148" s="42"/>
      <c r="L148" s="42"/>
      <c r="M148" s="42"/>
      <c r="N148" s="42"/>
      <c r="O148" s="42"/>
      <c r="P148" s="42"/>
      <c r="Q148" s="42"/>
      <c r="R148" s="42"/>
      <c r="S148" s="42"/>
      <c r="T148" s="120">
        <f t="shared" si="25"/>
        <v>0.99999999999999745</v>
      </c>
      <c r="U148" s="136">
        <f t="shared" si="26"/>
        <v>0.24197072451914398</v>
      </c>
      <c r="V148" s="136" t="e" cm="1">
        <f t="array" ref="V148">_xlfn.IFS(
    FALSE, N("Check if X1 shading is ON"),
    $V$50&lt;&gt;"x", NA(),
    FALSE, N("Check if case is 'LEFT' and x axis value less than z score"),
    AND($G$69 = "LEFT", $T148 &lt; IF($K$69="", 0, $K$69)), $U148,
    FALSE, N("Check if case is 'RIGHT' and x axis value greater than z score"),
    AND($G$69 = "RIGHT", $T148 &gt; IF($K$69="", 0, $K$69)), $U148,
    FALSE, N("Check if case is 'TWO' and both directions"),
    AND(
        $G$69 = "TWO",
        OR($T148 &lt; -ABS($K$69), $T148 &gt; ABS($K$70))
    ), $U148,
    FALSE, N("Default case: Return NA()"),
    TRUE, NA()
)</f>
        <v>#VALUE!</v>
      </c>
      <c r="W148" s="136" t="e" cm="1">
        <f t="array" ref="W148">_xlfn.IFS(
    FALSE, N("Check if X1 shading is ON"),
    $V$50&lt;&gt;"x", NA(),
    FALSE, N("Check if case is 'LEFT' and x axis value less than z score"),
    AND($G$70 = "LEFT", $T148 &lt; IF($K$70="", 0, $K$70)), $U148,
    FALSE, N("Check if case is 'RIGHT' and x axis value greater than z score"),
    AND($G$70 = "RIGHT", $T148 &gt; IF($K$70="", 0, $K$70)), $U148,
    FALSE, N("Default case: Return NA()"),
    TRUE, NA()
)</f>
        <v>#N/A</v>
      </c>
      <c r="X148" s="136" t="e" cm="1">
        <f t="array" ref="X148">_xlfn.IFS(
    FALSE, N("Check if X1 shading is ON"),
    $X$50&lt;&gt;"x", NA(),
    FALSE, N("Check if case is 'LEFT' and x axis value less than z score"),
    AND($G$73 = "LEFT", $T148 &lt; IF($K$73="", 0, $K$73)), $U148,
    FALSE, N("Check if case is 'RIGHT' and x axis value greater than z score"),
    AND($G$73 = "RIGHT", $T148 &gt; IF($K$73="", 0, $K$73)), $U148,
    FALSE, N("Check if case is 'TWO' and both directions"),
    AND(
        $G$73 = "TWO",
        OR($T148 &lt; -ABS($K$73), $T148 &gt; ABS($K$73))
    ), $U148,
    FALSE, N("Default case: Return NA()"),
    TRUE, NA()
)</f>
        <v>#VALUE!</v>
      </c>
      <c r="Y148" s="42"/>
      <c r="Z148" s="110">
        <v>0.33333333333333115</v>
      </c>
      <c r="AA148" s="110">
        <v>0.20599999999999999</v>
      </c>
      <c r="AB148" s="110">
        <f t="shared" si="31"/>
        <v>0.20599999999999999</v>
      </c>
      <c r="AC148" s="110" t="str">
        <f t="shared" si="32"/>
        <v/>
      </c>
    </row>
    <row r="149" spans="2:29" ht="16" x14ac:dyDescent="0.2">
      <c r="B149"/>
      <c r="C149" s="42"/>
      <c r="D149" s="44"/>
      <c r="E149" s="7"/>
      <c r="F149" s="113">
        <f t="shared" si="35"/>
        <v>-3</v>
      </c>
      <c r="G149" s="113">
        <f t="shared" ref="G149:G155" si="36">IF(
    $D$148="x",
    $E$148,
    NA()
)</f>
        <v>-0.12</v>
      </c>
      <c r="H149" s="142" t="str">
        <f t="shared" ref="H149:H155" si="37">IFERROR(
    TEXT(
        H$69 + $F149 * I$69,
        IF(
            O$73 = 0,
            "#,##0",
            "#,##0." &amp; REPT("0", O$73)
        )
    ),
    ""
)</f>
        <v/>
      </c>
      <c r="I149" s="44"/>
      <c r="J149" s="42"/>
      <c r="K149" s="42"/>
      <c r="L149" s="42"/>
      <c r="M149" s="42"/>
      <c r="N149" s="42"/>
      <c r="O149" s="42"/>
      <c r="P149" s="42"/>
      <c r="Q149" s="42"/>
      <c r="R149" s="42"/>
      <c r="S149" s="42"/>
      <c r="T149" s="120">
        <f t="shared" si="25"/>
        <v>1.0416666666666641</v>
      </c>
      <c r="U149" s="136">
        <f t="shared" si="26"/>
        <v>0.23189438328624334</v>
      </c>
      <c r="V149" s="136" t="e" cm="1">
        <f t="array" ref="V149">_xlfn.IFS(
    FALSE, N("Check if X1 shading is ON"),
    $V$50&lt;&gt;"x", NA(),
    FALSE, N("Check if case is 'LEFT' and x axis value less than z score"),
    AND($G$69 = "LEFT", $T149 &lt; IF($K$69="", 0, $K$69)), $U149,
    FALSE, N("Check if case is 'RIGHT' and x axis value greater than z score"),
    AND($G$69 = "RIGHT", $T149 &gt; IF($K$69="", 0, $K$69)), $U149,
    FALSE, N("Check if case is 'TWO' and both directions"),
    AND(
        $G$69 = "TWO",
        OR($T149 &lt; -ABS($K$69), $T149 &gt; ABS($K$70))
    ), $U149,
    FALSE, N("Default case: Return NA()"),
    TRUE, NA()
)</f>
        <v>#VALUE!</v>
      </c>
      <c r="W149" s="136" t="e" cm="1">
        <f t="array" ref="W149">_xlfn.IFS(
    FALSE, N("Check if X1 shading is ON"),
    $V$50&lt;&gt;"x", NA(),
    FALSE, N("Check if case is 'LEFT' and x axis value less than z score"),
    AND($G$70 = "LEFT", $T149 &lt; IF($K$70="", 0, $K$70)), $U149,
    FALSE, N("Check if case is 'RIGHT' and x axis value greater than z score"),
    AND($G$70 = "RIGHT", $T149 &gt; IF($K$70="", 0, $K$70)), $U149,
    FALSE, N("Default case: Return NA()"),
    TRUE, NA()
)</f>
        <v>#N/A</v>
      </c>
      <c r="X149" s="136" t="e" cm="1">
        <f t="array" ref="X149">_xlfn.IFS(
    FALSE, N("Check if X1 shading is ON"),
    $X$50&lt;&gt;"x", NA(),
    FALSE, N("Check if case is 'LEFT' and x axis value less than z score"),
    AND($G$73 = "LEFT", $T149 &lt; IF($K$73="", 0, $K$73)), $U149,
    FALSE, N("Check if case is 'RIGHT' and x axis value greater than z score"),
    AND($G$73 = "RIGHT", $T149 &gt; IF($K$73="", 0, $K$73)), $U149,
    FALSE, N("Check if case is 'TWO' and both directions"),
    AND(
        $G$73 = "TWO",
        OR($T149 &lt; -ABS($K$73), $T149 &gt; ABS($K$73))
    ), $U149,
    FALSE, N("Default case: Return NA()"),
    TRUE, NA()
)</f>
        <v>#VALUE!</v>
      </c>
      <c r="Y149" s="42"/>
      <c r="Z149" s="110">
        <v>0.49999999999999789</v>
      </c>
      <c r="AA149" s="110">
        <v>0.20599999999999999</v>
      </c>
      <c r="AB149" s="110">
        <f t="shared" si="31"/>
        <v>0.20599999999999999</v>
      </c>
      <c r="AC149" s="110" t="str">
        <f t="shared" si="32"/>
        <v/>
      </c>
    </row>
    <row r="150" spans="2:29" ht="16" x14ac:dyDescent="0.2">
      <c r="B150"/>
      <c r="C150" s="42"/>
      <c r="D150" s="44"/>
      <c r="E150" s="7"/>
      <c r="F150" s="113">
        <f t="shared" si="35"/>
        <v>-2</v>
      </c>
      <c r="G150" s="113">
        <f t="shared" si="36"/>
        <v>-0.12</v>
      </c>
      <c r="H150" s="142" t="str">
        <f t="shared" si="37"/>
        <v/>
      </c>
      <c r="I150" s="44"/>
      <c r="J150" s="42"/>
      <c r="K150" s="42"/>
      <c r="L150" s="42"/>
      <c r="M150" s="42"/>
      <c r="N150" s="42"/>
      <c r="O150" s="42"/>
      <c r="P150" s="42"/>
      <c r="Q150" s="42"/>
      <c r="R150" s="42"/>
      <c r="S150" s="42"/>
      <c r="T150" s="120">
        <f t="shared" si="25"/>
        <v>1.0833333333333308</v>
      </c>
      <c r="U150" s="136">
        <f t="shared" si="26"/>
        <v>0.22185215470573658</v>
      </c>
      <c r="V150" s="136" t="e" cm="1">
        <f t="array" ref="V150">_xlfn.IFS(
    FALSE, N("Check if X1 shading is ON"),
    $V$50&lt;&gt;"x", NA(),
    FALSE, N("Check if case is 'LEFT' and x axis value less than z score"),
    AND($G$69 = "LEFT", $T150 &lt; IF($K$69="", 0, $K$69)), $U150,
    FALSE, N("Check if case is 'RIGHT' and x axis value greater than z score"),
    AND($G$69 = "RIGHT", $T150 &gt; IF($K$69="", 0, $K$69)), $U150,
    FALSE, N("Check if case is 'TWO' and both directions"),
    AND(
        $G$69 = "TWO",
        OR($T150 &lt; -ABS($K$69), $T150 &gt; ABS($K$70))
    ), $U150,
    FALSE, N("Default case: Return NA()"),
    TRUE, NA()
)</f>
        <v>#VALUE!</v>
      </c>
      <c r="W150" s="136" t="e" cm="1">
        <f t="array" ref="W150">_xlfn.IFS(
    FALSE, N("Check if X1 shading is ON"),
    $V$50&lt;&gt;"x", NA(),
    FALSE, N("Check if case is 'LEFT' and x axis value less than z score"),
    AND($G$70 = "LEFT", $T150 &lt; IF($K$70="", 0, $K$70)), $U150,
    FALSE, N("Check if case is 'RIGHT' and x axis value greater than z score"),
    AND($G$70 = "RIGHT", $T150 &gt; IF($K$70="", 0, $K$70)), $U150,
    FALSE, N("Default case: Return NA()"),
    TRUE, NA()
)</f>
        <v>#N/A</v>
      </c>
      <c r="X150" s="136" t="e" cm="1">
        <f t="array" ref="X150">_xlfn.IFS(
    FALSE, N("Check if X1 shading is ON"),
    $X$50&lt;&gt;"x", NA(),
    FALSE, N("Check if case is 'LEFT' and x axis value less than z score"),
    AND($G$73 = "LEFT", $T150 &lt; IF($K$73="", 0, $K$73)), $U150,
    FALSE, N("Check if case is 'RIGHT' and x axis value greater than z score"),
    AND($G$73 = "RIGHT", $T150 &gt; IF($K$73="", 0, $K$73)), $U150,
    FALSE, N("Check if case is 'TWO' and both directions"),
    AND(
        $G$73 = "TWO",
        OR($T150 &lt; -ABS($K$73), $T150 &gt; ABS($K$73))
    ), $U150,
    FALSE, N("Default case: Return NA()"),
    TRUE, NA()
)</f>
        <v>#VALUE!</v>
      </c>
      <c r="Y150" s="42"/>
      <c r="Z150" s="110">
        <v>0.66666666666666441</v>
      </c>
      <c r="AA150" s="110">
        <v>0.20599999999999999</v>
      </c>
      <c r="AB150" s="110">
        <f t="shared" si="31"/>
        <v>0.20599999999999999</v>
      </c>
      <c r="AC150" s="110" t="str">
        <f t="shared" si="32"/>
        <v/>
      </c>
    </row>
    <row r="151" spans="2:29" ht="16" x14ac:dyDescent="0.2">
      <c r="B151"/>
      <c r="C151" s="42"/>
      <c r="D151" s="44"/>
      <c r="E151" s="7"/>
      <c r="F151" s="113">
        <f t="shared" si="35"/>
        <v>-1</v>
      </c>
      <c r="G151" s="113">
        <f t="shared" si="36"/>
        <v>-0.12</v>
      </c>
      <c r="H151" s="142" t="str">
        <f t="shared" si="37"/>
        <v/>
      </c>
      <c r="I151" s="44"/>
      <c r="J151" s="42"/>
      <c r="K151" s="42"/>
      <c r="L151" s="42"/>
      <c r="M151" s="42"/>
      <c r="N151" s="42"/>
      <c r="O151" s="42"/>
      <c r="P151" s="42"/>
      <c r="Q151" s="42"/>
      <c r="R151" s="42"/>
      <c r="S151" s="42"/>
      <c r="T151" s="120">
        <f t="shared" si="25"/>
        <v>1.1249999999999976</v>
      </c>
      <c r="U151" s="136">
        <f t="shared" si="26"/>
        <v>0.21187664577570006</v>
      </c>
      <c r="V151" s="136" t="e" cm="1">
        <f t="array" ref="V151">_xlfn.IFS(
    FALSE, N("Check if X1 shading is ON"),
    $V$50&lt;&gt;"x", NA(),
    FALSE, N("Check if case is 'LEFT' and x axis value less than z score"),
    AND($G$69 = "LEFT", $T151 &lt; IF($K$69="", 0, $K$69)), $U151,
    FALSE, N("Check if case is 'RIGHT' and x axis value greater than z score"),
    AND($G$69 = "RIGHT", $T151 &gt; IF($K$69="", 0, $K$69)), $U151,
    FALSE, N("Check if case is 'TWO' and both directions"),
    AND(
        $G$69 = "TWO",
        OR($T151 &lt; -ABS($K$69), $T151 &gt; ABS($K$70))
    ), $U151,
    FALSE, N("Default case: Return NA()"),
    TRUE, NA()
)</f>
        <v>#VALUE!</v>
      </c>
      <c r="W151" s="136" t="e" cm="1">
        <f t="array" ref="W151">_xlfn.IFS(
    FALSE, N("Check if X1 shading is ON"),
    $V$50&lt;&gt;"x", NA(),
    FALSE, N("Check if case is 'LEFT' and x axis value less than z score"),
    AND($G$70 = "LEFT", $T151 &lt; IF($K$70="", 0, $K$70)), $U151,
    FALSE, N("Check if case is 'RIGHT' and x axis value greater than z score"),
    AND($G$70 = "RIGHT", $T151 &gt; IF($K$70="", 0, $K$70)), $U151,
    FALSE, N("Default case: Return NA()"),
    TRUE, NA()
)</f>
        <v>#N/A</v>
      </c>
      <c r="X151" s="136" t="e" cm="1">
        <f t="array" ref="X151">_xlfn.IFS(
    FALSE, N("Check if X1 shading is ON"),
    $X$50&lt;&gt;"x", NA(),
    FALSE, N("Check if case is 'LEFT' and x axis value less than z score"),
    AND($G$73 = "LEFT", $T151 &lt; IF($K$73="", 0, $K$73)), $U151,
    FALSE, N("Check if case is 'RIGHT' and x axis value greater than z score"),
    AND($G$73 = "RIGHT", $T151 &gt; IF($K$73="", 0, $K$73)), $U151,
    FALSE, N("Check if case is 'TWO' and both directions"),
    AND(
        $G$73 = "TWO",
        OR($T151 &lt; -ABS($K$73), $T151 &gt; ABS($K$73))
    ), $U151,
    FALSE, N("Default case: Return NA()"),
    TRUE, NA()
)</f>
        <v>#VALUE!</v>
      </c>
      <c r="Y151" s="42"/>
      <c r="Z151" s="110">
        <v>0.83333333333333093</v>
      </c>
      <c r="AA151" s="110">
        <v>0.20599999999999999</v>
      </c>
      <c r="AB151" s="110">
        <f t="shared" si="31"/>
        <v>0.20599999999999999</v>
      </c>
      <c r="AC151" s="110" t="str">
        <f t="shared" si="32"/>
        <v/>
      </c>
    </row>
    <row r="152" spans="2:29" ht="16" x14ac:dyDescent="0.2">
      <c r="B152"/>
      <c r="C152" s="42"/>
      <c r="D152" s="44"/>
      <c r="E152" s="7"/>
      <c r="F152" s="113">
        <f t="shared" si="35"/>
        <v>0</v>
      </c>
      <c r="G152" s="113">
        <f t="shared" si="36"/>
        <v>-0.12</v>
      </c>
      <c r="H152" s="142" t="str">
        <f t="shared" si="37"/>
        <v/>
      </c>
      <c r="I152" s="44"/>
      <c r="J152" s="42"/>
      <c r="K152" s="42"/>
      <c r="L152" s="42"/>
      <c r="M152" s="42"/>
      <c r="N152" s="42"/>
      <c r="O152" s="42"/>
      <c r="P152" s="42"/>
      <c r="Q152" s="42"/>
      <c r="R152" s="42"/>
      <c r="S152" s="42"/>
      <c r="T152" s="120">
        <f t="shared" si="25"/>
        <v>1.1666666666666643</v>
      </c>
      <c r="U152" s="136">
        <f t="shared" si="26"/>
        <v>0.20199868555405945</v>
      </c>
      <c r="V152" s="136" t="e" cm="1">
        <f t="array" ref="V152">_xlfn.IFS(
    FALSE, N("Check if X1 shading is ON"),
    $V$50&lt;&gt;"x", NA(),
    FALSE, N("Check if case is 'LEFT' and x axis value less than z score"),
    AND($G$69 = "LEFT", $T152 &lt; IF($K$69="", 0, $K$69)), $U152,
    FALSE, N("Check if case is 'RIGHT' and x axis value greater than z score"),
    AND($G$69 = "RIGHT", $T152 &gt; IF($K$69="", 0, $K$69)), $U152,
    FALSE, N("Check if case is 'TWO' and both directions"),
    AND(
        $G$69 = "TWO",
        OR($T152 &lt; -ABS($K$69), $T152 &gt; ABS($K$70))
    ), $U152,
    FALSE, N("Default case: Return NA()"),
    TRUE, NA()
)</f>
        <v>#VALUE!</v>
      </c>
      <c r="W152" s="136" t="e" cm="1">
        <f t="array" ref="W152">_xlfn.IFS(
    FALSE, N("Check if X1 shading is ON"),
    $V$50&lt;&gt;"x", NA(),
    FALSE, N("Check if case is 'LEFT' and x axis value less than z score"),
    AND($G$70 = "LEFT", $T152 &lt; IF($K$70="", 0, $K$70)), $U152,
    FALSE, N("Check if case is 'RIGHT' and x axis value greater than z score"),
    AND($G$70 = "RIGHT", $T152 &gt; IF($K$70="", 0, $K$70)), $U152,
    FALSE, N("Default case: Return NA()"),
    TRUE, NA()
)</f>
        <v>#N/A</v>
      </c>
      <c r="X152" s="136" t="e" cm="1">
        <f t="array" ref="X152">_xlfn.IFS(
    FALSE, N("Check if X1 shading is ON"),
    $X$50&lt;&gt;"x", NA(),
    FALSE, N("Check if case is 'LEFT' and x axis value less than z score"),
    AND($G$73 = "LEFT", $T152 &lt; IF($K$73="", 0, $K$73)), $U152,
    FALSE, N("Check if case is 'RIGHT' and x axis value greater than z score"),
    AND($G$73 = "RIGHT", $T152 &gt; IF($K$73="", 0, $K$73)), $U152,
    FALSE, N("Check if case is 'TWO' and both directions"),
    AND(
        $G$73 = "TWO",
        OR($T152 &lt; -ABS($K$73), $T152 &gt; ABS($K$73))
    ), $U152,
    FALSE, N("Default case: Return NA()"),
    TRUE, NA()
)</f>
        <v>#VALUE!</v>
      </c>
      <c r="Y152" s="42"/>
      <c r="Z152" s="110">
        <v>-0.83333333333333526</v>
      </c>
      <c r="AA152" s="110">
        <v>0.22999999999999998</v>
      </c>
      <c r="AB152" s="110">
        <f t="shared" si="31"/>
        <v>0.22999999999999998</v>
      </c>
      <c r="AC152" s="110" t="str">
        <f t="shared" si="32"/>
        <v/>
      </c>
    </row>
    <row r="153" spans="2:29" ht="16" x14ac:dyDescent="0.2">
      <c r="B153"/>
      <c r="C153" s="42"/>
      <c r="D153" s="44"/>
      <c r="E153" s="7"/>
      <c r="F153" s="113">
        <f t="shared" si="35"/>
        <v>1</v>
      </c>
      <c r="G153" s="113">
        <f t="shared" si="36"/>
        <v>-0.12</v>
      </c>
      <c r="H153" s="142" t="str">
        <f t="shared" si="37"/>
        <v/>
      </c>
      <c r="I153" s="44"/>
      <c r="J153" s="42"/>
      <c r="K153" s="42"/>
      <c r="L153" s="42"/>
      <c r="M153" s="42"/>
      <c r="N153" s="42"/>
      <c r="O153" s="42"/>
      <c r="P153" s="42"/>
      <c r="Q153" s="42"/>
      <c r="R153" s="42"/>
      <c r="S153" s="42"/>
      <c r="T153" s="120">
        <f t="shared" si="25"/>
        <v>1.208333333333331</v>
      </c>
      <c r="U153" s="136">
        <f t="shared" si="26"/>
        <v>0.19224719608678212</v>
      </c>
      <c r="V153" s="136" t="e" cm="1">
        <f t="array" ref="V153">_xlfn.IFS(
    FALSE, N("Check if X1 shading is ON"),
    $V$50&lt;&gt;"x", NA(),
    FALSE, N("Check if case is 'LEFT' and x axis value less than z score"),
    AND($G$69 = "LEFT", $T153 &lt; IF($K$69="", 0, $K$69)), $U153,
    FALSE, N("Check if case is 'RIGHT' and x axis value greater than z score"),
    AND($G$69 = "RIGHT", $T153 &gt; IF($K$69="", 0, $K$69)), $U153,
    FALSE, N("Check if case is 'TWO' and both directions"),
    AND(
        $G$69 = "TWO",
        OR($T153 &lt; -ABS($K$69), $T153 &gt; ABS($K$70))
    ), $U153,
    FALSE, N("Default case: Return NA()"),
    TRUE, NA()
)</f>
        <v>#VALUE!</v>
      </c>
      <c r="W153" s="136" t="e" cm="1">
        <f t="array" ref="W153">_xlfn.IFS(
    FALSE, N("Check if X1 shading is ON"),
    $V$50&lt;&gt;"x", NA(),
    FALSE, N("Check if case is 'LEFT' and x axis value less than z score"),
    AND($G$70 = "LEFT", $T153 &lt; IF($K$70="", 0, $K$70)), $U153,
    FALSE, N("Check if case is 'RIGHT' and x axis value greater than z score"),
    AND($G$70 = "RIGHT", $T153 &gt; IF($K$70="", 0, $K$70)), $U153,
    FALSE, N("Default case: Return NA()"),
    TRUE, NA()
)</f>
        <v>#N/A</v>
      </c>
      <c r="X153" s="136" t="e" cm="1">
        <f t="array" ref="X153">_xlfn.IFS(
    FALSE, N("Check if X1 shading is ON"),
    $X$50&lt;&gt;"x", NA(),
    FALSE, N("Check if case is 'LEFT' and x axis value less than z score"),
    AND($G$73 = "LEFT", $T153 &lt; IF($K$73="", 0, $K$73)), $U153,
    FALSE, N("Check if case is 'RIGHT' and x axis value greater than z score"),
    AND($G$73 = "RIGHT", $T153 &gt; IF($K$73="", 0, $K$73)), $U153,
    FALSE, N("Check if case is 'TWO' and both directions"),
    AND(
        $G$73 = "TWO",
        OR($T153 &lt; -ABS($K$73), $T153 &gt; ABS($K$73))
    ), $U153,
    FALSE, N("Default case: Return NA()"),
    TRUE, NA()
)</f>
        <v>#VALUE!</v>
      </c>
      <c r="Y153" s="42"/>
      <c r="Z153" s="110">
        <v>-0.66666666666666874</v>
      </c>
      <c r="AA153" s="110">
        <v>0.22999999999999998</v>
      </c>
      <c r="AB153" s="110">
        <f t="shared" si="31"/>
        <v>0.22999999999999998</v>
      </c>
      <c r="AC153" s="110" t="str">
        <f t="shared" si="32"/>
        <v/>
      </c>
    </row>
    <row r="154" spans="2:29" ht="16" x14ac:dyDescent="0.2">
      <c r="B154"/>
      <c r="C154" s="42"/>
      <c r="D154" s="44"/>
      <c r="E154" s="7"/>
      <c r="F154" s="113">
        <f t="shared" si="35"/>
        <v>2</v>
      </c>
      <c r="G154" s="113">
        <f t="shared" si="36"/>
        <v>-0.12</v>
      </c>
      <c r="H154" s="142" t="str">
        <f t="shared" si="37"/>
        <v/>
      </c>
      <c r="I154" s="44"/>
      <c r="J154" s="42"/>
      <c r="K154" s="42"/>
      <c r="L154" s="42"/>
      <c r="M154" s="42"/>
      <c r="N154" s="42"/>
      <c r="O154" s="42"/>
      <c r="P154" s="42"/>
      <c r="Q154" s="42"/>
      <c r="R154" s="42"/>
      <c r="S154" s="42"/>
      <c r="T154" s="120">
        <f t="shared" si="25"/>
        <v>1.2499999999999978</v>
      </c>
      <c r="U154" s="136">
        <f t="shared" si="26"/>
        <v>0.18264908538902244</v>
      </c>
      <c r="V154" s="136" t="e" cm="1">
        <f t="array" ref="V154">_xlfn.IFS(
    FALSE, N("Check if X1 shading is ON"),
    $V$50&lt;&gt;"x", NA(),
    FALSE, N("Check if case is 'LEFT' and x axis value less than z score"),
    AND($G$69 = "LEFT", $T154 &lt; IF($K$69="", 0, $K$69)), $U154,
    FALSE, N("Check if case is 'RIGHT' and x axis value greater than z score"),
    AND($G$69 = "RIGHT", $T154 &gt; IF($K$69="", 0, $K$69)), $U154,
    FALSE, N("Check if case is 'TWO' and both directions"),
    AND(
        $G$69 = "TWO",
        OR($T154 &lt; -ABS($K$69), $T154 &gt; ABS($K$70))
    ), $U154,
    FALSE, N("Default case: Return NA()"),
    TRUE, NA()
)</f>
        <v>#VALUE!</v>
      </c>
      <c r="W154" s="136" t="e" cm="1">
        <f t="array" ref="W154">_xlfn.IFS(
    FALSE, N("Check if X1 shading is ON"),
    $V$50&lt;&gt;"x", NA(),
    FALSE, N("Check if case is 'LEFT' and x axis value less than z score"),
    AND($G$70 = "LEFT", $T154 &lt; IF($K$70="", 0, $K$70)), $U154,
    FALSE, N("Check if case is 'RIGHT' and x axis value greater than z score"),
    AND($G$70 = "RIGHT", $T154 &gt; IF($K$70="", 0, $K$70)), $U154,
    FALSE, N("Default case: Return NA()"),
    TRUE, NA()
)</f>
        <v>#N/A</v>
      </c>
      <c r="X154" s="136" t="e" cm="1">
        <f t="array" ref="X154">_xlfn.IFS(
    FALSE, N("Check if X1 shading is ON"),
    $X$50&lt;&gt;"x", NA(),
    FALSE, N("Check if case is 'LEFT' and x axis value less than z score"),
    AND($G$73 = "LEFT", $T154 &lt; IF($K$73="", 0, $K$73)), $U154,
    FALSE, N("Check if case is 'RIGHT' and x axis value greater than z score"),
    AND($G$73 = "RIGHT", $T154 &gt; IF($K$73="", 0, $K$73)), $U154,
    FALSE, N("Check if case is 'TWO' and both directions"),
    AND(
        $G$73 = "TWO",
        OR($T154 &lt; -ABS($K$73), $T154 &gt; ABS($K$73))
    ), $U154,
    FALSE, N("Default case: Return NA()"),
    TRUE, NA()
)</f>
        <v>#VALUE!</v>
      </c>
      <c r="Y154" s="42"/>
      <c r="Z154" s="110">
        <v>-0.50000000000000222</v>
      </c>
      <c r="AA154" s="110">
        <v>0.22999999999999998</v>
      </c>
      <c r="AB154" s="110">
        <f t="shared" si="31"/>
        <v>0.22999999999999998</v>
      </c>
      <c r="AC154" s="110" t="str">
        <f t="shared" si="32"/>
        <v/>
      </c>
    </row>
    <row r="155" spans="2:29" ht="16" x14ac:dyDescent="0.2">
      <c r="B155"/>
      <c r="C155" s="42"/>
      <c r="D155" s="44"/>
      <c r="E155" s="7"/>
      <c r="F155" s="113">
        <f t="shared" si="35"/>
        <v>3</v>
      </c>
      <c r="G155" s="113">
        <f t="shared" si="36"/>
        <v>-0.12</v>
      </c>
      <c r="H155" s="142" t="str">
        <f t="shared" si="37"/>
        <v/>
      </c>
      <c r="I155" s="44"/>
      <c r="J155" s="42"/>
      <c r="K155" s="42"/>
      <c r="L155" s="42"/>
      <c r="M155" s="42"/>
      <c r="N155" s="42"/>
      <c r="O155" s="42"/>
      <c r="P155" s="42"/>
      <c r="Q155" s="42"/>
      <c r="R155" s="42"/>
      <c r="S155" s="42"/>
      <c r="T155" s="120">
        <f t="shared" si="25"/>
        <v>1.2916666666666645</v>
      </c>
      <c r="U155" s="136">
        <f t="shared" si="26"/>
        <v>0.17322916253851886</v>
      </c>
      <c r="V155" s="136" t="e" cm="1">
        <f t="array" ref="V155">_xlfn.IFS(
    FALSE, N("Check if X1 shading is ON"),
    $V$50&lt;&gt;"x", NA(),
    FALSE, N("Check if case is 'LEFT' and x axis value less than z score"),
    AND($G$69 = "LEFT", $T155 &lt; IF($K$69="", 0, $K$69)), $U155,
    FALSE, N("Check if case is 'RIGHT' and x axis value greater than z score"),
    AND($G$69 = "RIGHT", $T155 &gt; IF($K$69="", 0, $K$69)), $U155,
    FALSE, N("Check if case is 'TWO' and both directions"),
    AND(
        $G$69 = "TWO",
        OR($T155 &lt; -ABS($K$69), $T155 &gt; ABS($K$70))
    ), $U155,
    FALSE, N("Default case: Return NA()"),
    TRUE, NA()
)</f>
        <v>#VALUE!</v>
      </c>
      <c r="W155" s="136" t="e" cm="1">
        <f t="array" ref="W155">_xlfn.IFS(
    FALSE, N("Check if X1 shading is ON"),
    $V$50&lt;&gt;"x", NA(),
    FALSE, N("Check if case is 'LEFT' and x axis value less than z score"),
    AND($G$70 = "LEFT", $T155 &lt; IF($K$70="", 0, $K$70)), $U155,
    FALSE, N("Check if case is 'RIGHT' and x axis value greater than z score"),
    AND($G$70 = "RIGHT", $T155 &gt; IF($K$70="", 0, $K$70)), $U155,
    FALSE, N("Default case: Return NA()"),
    TRUE, NA()
)</f>
        <v>#N/A</v>
      </c>
      <c r="X155" s="136" t="e" cm="1">
        <f t="array" ref="X155">_xlfn.IFS(
    FALSE, N("Check if X1 shading is ON"),
    $X$50&lt;&gt;"x", NA(),
    FALSE, N("Check if case is 'LEFT' and x axis value less than z score"),
    AND($G$73 = "LEFT", $T155 &lt; IF($K$73="", 0, $K$73)), $U155,
    FALSE, N("Check if case is 'RIGHT' and x axis value greater than z score"),
    AND($G$73 = "RIGHT", $T155 &gt; IF($K$73="", 0, $K$73)), $U155,
    FALSE, N("Check if case is 'TWO' and both directions"),
    AND(
        $G$73 = "TWO",
        OR($T155 &lt; -ABS($K$73), $T155 &gt; ABS($K$73))
    ), $U155,
    FALSE, N("Default case: Return NA()"),
    TRUE, NA()
)</f>
        <v>#VALUE!</v>
      </c>
      <c r="Y155" s="42"/>
      <c r="Z155" s="110">
        <v>-0.33333333333333548</v>
      </c>
      <c r="AA155" s="110">
        <v>0.22999999999999998</v>
      </c>
      <c r="AB155" s="110">
        <f t="shared" si="31"/>
        <v>0.22999999999999998</v>
      </c>
      <c r="AC155" s="110" t="str">
        <f t="shared" si="32"/>
        <v/>
      </c>
    </row>
    <row r="156" spans="2:29" ht="16" x14ac:dyDescent="0.2">
      <c r="B156"/>
      <c r="C156" s="42"/>
      <c r="D156" s="44"/>
      <c r="E156" s="7"/>
      <c r="F156" s="7"/>
      <c r="G156" s="44"/>
      <c r="H156" s="44"/>
      <c r="I156" s="44"/>
      <c r="J156" s="42"/>
      <c r="K156" s="42"/>
      <c r="L156" s="42"/>
      <c r="M156" s="42"/>
      <c r="N156" s="42"/>
      <c r="O156" s="42"/>
      <c r="P156" s="42"/>
      <c r="Q156" s="42"/>
      <c r="R156" s="42"/>
      <c r="S156" s="42"/>
      <c r="T156" s="120">
        <f t="shared" si="25"/>
        <v>1.3333333333333313</v>
      </c>
      <c r="U156" s="136">
        <f t="shared" si="26"/>
        <v>0.16401007467599407</v>
      </c>
      <c r="V156" s="136" t="e" cm="1">
        <f t="array" ref="V156">_xlfn.IFS(
    FALSE, N("Check if X1 shading is ON"),
    $V$50&lt;&gt;"x", NA(),
    FALSE, N("Check if case is 'LEFT' and x axis value less than z score"),
    AND($G$69 = "LEFT", $T156 &lt; IF($K$69="", 0, $K$69)), $U156,
    FALSE, N("Check if case is 'RIGHT' and x axis value greater than z score"),
    AND($G$69 = "RIGHT", $T156 &gt; IF($K$69="", 0, $K$69)), $U156,
    FALSE, N("Check if case is 'TWO' and both directions"),
    AND(
        $G$69 = "TWO",
        OR($T156 &lt; -ABS($K$69), $T156 &gt; ABS($K$70))
    ), $U156,
    FALSE, N("Default case: Return NA()"),
    TRUE, NA()
)</f>
        <v>#VALUE!</v>
      </c>
      <c r="W156" s="136" t="e" cm="1">
        <f t="array" ref="W156">_xlfn.IFS(
    FALSE, N("Check if X1 shading is ON"),
    $V$50&lt;&gt;"x", NA(),
    FALSE, N("Check if case is 'LEFT' and x axis value less than z score"),
    AND($G$70 = "LEFT", $T156 &lt; IF($K$70="", 0, $K$70)), $U156,
    FALSE, N("Check if case is 'RIGHT' and x axis value greater than z score"),
    AND($G$70 = "RIGHT", $T156 &gt; IF($K$70="", 0, $K$70)), $U156,
    FALSE, N("Default case: Return NA()"),
    TRUE, NA()
)</f>
        <v>#N/A</v>
      </c>
      <c r="X156" s="136" t="e" cm="1">
        <f t="array" ref="X156">_xlfn.IFS(
    FALSE, N("Check if X1 shading is ON"),
    $X$50&lt;&gt;"x", NA(),
    FALSE, N("Check if case is 'LEFT' and x axis value less than z score"),
    AND($G$73 = "LEFT", $T156 &lt; IF($K$73="", 0, $K$73)), $U156,
    FALSE, N("Check if case is 'RIGHT' and x axis value greater than z score"),
    AND($G$73 = "RIGHT", $T156 &gt; IF($K$73="", 0, $K$73)), $U156,
    FALSE, N("Check if case is 'TWO' and both directions"),
    AND(
        $G$73 = "TWO",
        OR($T156 &lt; -ABS($K$73), $T156 &gt; ABS($K$73))
    ), $U156,
    FALSE, N("Default case: Return NA()"),
    TRUE, NA()
)</f>
        <v>#VALUE!</v>
      </c>
      <c r="Y156" s="42"/>
      <c r="Z156" s="110">
        <v>-0.16666666666666879</v>
      </c>
      <c r="AA156" s="110">
        <v>0.22999999999999998</v>
      </c>
      <c r="AB156" s="110">
        <f t="shared" si="31"/>
        <v>0.22999999999999998</v>
      </c>
      <c r="AC156" s="110" t="str">
        <f t="shared" si="32"/>
        <v/>
      </c>
    </row>
    <row r="157" spans="2:29" ht="19" x14ac:dyDescent="0.25">
      <c r="B157"/>
      <c r="C157" s="42"/>
      <c r="D157" s="192" t="s">
        <v>166</v>
      </c>
      <c r="E157" s="7"/>
      <c r="F157" s="143" t="str">
        <f>$I$68</f>
        <v/>
      </c>
      <c r="G157" s="120" t="str">
        <f>I69</f>
        <v/>
      </c>
      <c r="H157" s="44"/>
      <c r="I157" s="44"/>
      <c r="J157" s="42"/>
      <c r="K157" s="42"/>
      <c r="L157" s="42"/>
      <c r="M157" s="42"/>
      <c r="N157" s="42"/>
      <c r="O157" s="42"/>
      <c r="P157" s="42"/>
      <c r="Q157" s="42"/>
      <c r="R157" s="42"/>
      <c r="S157" s="42"/>
      <c r="T157" s="120">
        <f t="shared" si="25"/>
        <v>1.374999999999998</v>
      </c>
      <c r="U157" s="136">
        <f t="shared" si="26"/>
        <v>0.15501226545829364</v>
      </c>
      <c r="V157" s="136" t="e" cm="1">
        <f t="array" ref="V157">_xlfn.IFS(
    FALSE, N("Check if X1 shading is ON"),
    $V$50&lt;&gt;"x", NA(),
    FALSE, N("Check if case is 'LEFT' and x axis value less than z score"),
    AND($G$69 = "LEFT", $T157 &lt; IF($K$69="", 0, $K$69)), $U157,
    FALSE, N("Check if case is 'RIGHT' and x axis value greater than z score"),
    AND($G$69 = "RIGHT", $T157 &gt; IF($K$69="", 0, $K$69)), $U157,
    FALSE, N("Check if case is 'TWO' and both directions"),
    AND(
        $G$69 = "TWO",
        OR($T157 &lt; -ABS($K$69), $T157 &gt; ABS($K$70))
    ), $U157,
    FALSE, N("Default case: Return NA()"),
    TRUE, NA()
)</f>
        <v>#VALUE!</v>
      </c>
      <c r="W157" s="136" t="e" cm="1">
        <f t="array" ref="W157">_xlfn.IFS(
    FALSE, N("Check if X1 shading is ON"),
    $V$50&lt;&gt;"x", NA(),
    FALSE, N("Check if case is 'LEFT' and x axis value less than z score"),
    AND($G$70 = "LEFT", $T157 &lt; IF($K$70="", 0, $K$70)), $U157,
    FALSE, N("Check if case is 'RIGHT' and x axis value greater than z score"),
    AND($G$70 = "RIGHT", $T157 &gt; IF($K$70="", 0, $K$70)), $U157,
    FALSE, N("Default case: Return NA()"),
    TRUE, NA()
)</f>
        <v>#N/A</v>
      </c>
      <c r="X157" s="136" t="e" cm="1">
        <f t="array" ref="X157">_xlfn.IFS(
    FALSE, N("Check if X1 shading is ON"),
    $X$50&lt;&gt;"x", NA(),
    FALSE, N("Check if case is 'LEFT' and x axis value less than z score"),
    AND($G$73 = "LEFT", $T157 &lt; IF($K$73="", 0, $K$73)), $U157,
    FALSE, N("Check if case is 'RIGHT' and x axis value greater than z score"),
    AND($G$73 = "RIGHT", $T157 &gt; IF($K$73="", 0, $K$73)), $U157,
    FALSE, N("Check if case is 'TWO' and both directions"),
    AND(
        $G$73 = "TWO",
        OR($T157 &lt; -ABS($K$73), $T157 &gt; ABS($K$73))
    ), $U157,
    FALSE, N("Default case: Return NA()"),
    TRUE, NA()
)</f>
        <v>#VALUE!</v>
      </c>
      <c r="Y157" s="42"/>
      <c r="Z157" s="110">
        <v>0.16666666666666449</v>
      </c>
      <c r="AA157" s="110">
        <v>0.22999999999999998</v>
      </c>
      <c r="AB157" s="110">
        <f t="shared" si="31"/>
        <v>0.22999999999999998</v>
      </c>
      <c r="AC157" s="110" t="str">
        <f t="shared" si="32"/>
        <v/>
      </c>
    </row>
    <row r="158" spans="2:29" ht="17" x14ac:dyDescent="0.2">
      <c r="B158"/>
      <c r="C158" s="42"/>
      <c r="D158" s="114" t="s">
        <v>116</v>
      </c>
      <c r="E158" s="143" t="s">
        <v>117</v>
      </c>
      <c r="F158" s="140" t="str">
        <f>LEFT(D157,6)&amp;" "&amp;$E$69&amp;" axis"</f>
        <v>X1 std  axis</v>
      </c>
      <c r="G158" s="140" t="str">
        <f>$E$69&amp;" stdev y"</f>
        <v xml:space="preserve"> stdev y</v>
      </c>
      <c r="H158" s="7"/>
      <c r="I158" s="7"/>
      <c r="J158" s="140" t="str">
        <f>$E$69&amp;" stdev labels"</f>
        <v xml:space="preserve"> stdev labels</v>
      </c>
      <c r="K158" s="5"/>
      <c r="L158" s="42"/>
      <c r="M158" s="42"/>
      <c r="N158" s="42"/>
      <c r="O158" s="42"/>
      <c r="P158" s="42"/>
      <c r="Q158" s="42"/>
      <c r="R158" s="42"/>
      <c r="S158" s="42"/>
      <c r="T158" s="120">
        <f t="shared" si="25"/>
        <v>1.4166666666666647</v>
      </c>
      <c r="U158" s="136">
        <f t="shared" si="26"/>
        <v>0.14625395427953614</v>
      </c>
      <c r="V158" s="136" t="e" cm="1">
        <f t="array" ref="V158">_xlfn.IFS(
    FALSE, N("Check if X1 shading is ON"),
    $V$50&lt;&gt;"x", NA(),
    FALSE, N("Check if case is 'LEFT' and x axis value less than z score"),
    AND($G$69 = "LEFT", $T158 &lt; IF($K$69="", 0, $K$69)), $U158,
    FALSE, N("Check if case is 'RIGHT' and x axis value greater than z score"),
    AND($G$69 = "RIGHT", $T158 &gt; IF($K$69="", 0, $K$69)), $U158,
    FALSE, N("Check if case is 'TWO' and both directions"),
    AND(
        $G$69 = "TWO",
        OR($T158 &lt; -ABS($K$69), $T158 &gt; ABS($K$70))
    ), $U158,
    FALSE, N("Default case: Return NA()"),
    TRUE, NA()
)</f>
        <v>#VALUE!</v>
      </c>
      <c r="W158" s="136" t="e" cm="1">
        <f t="array" ref="W158">_xlfn.IFS(
    FALSE, N("Check if X1 shading is ON"),
    $V$50&lt;&gt;"x", NA(),
    FALSE, N("Check if case is 'LEFT' and x axis value less than z score"),
    AND($G$70 = "LEFT", $T158 &lt; IF($K$70="", 0, $K$70)), $U158,
    FALSE, N("Check if case is 'RIGHT' and x axis value greater than z score"),
    AND($G$70 = "RIGHT", $T158 &gt; IF($K$70="", 0, $K$70)), $U158,
    FALSE, N("Default case: Return NA()"),
    TRUE, NA()
)</f>
        <v>#N/A</v>
      </c>
      <c r="X158" s="136" t="e" cm="1">
        <f t="array" ref="X158">_xlfn.IFS(
    FALSE, N("Check if X1 shading is ON"),
    $X$50&lt;&gt;"x", NA(),
    FALSE, N("Check if case is 'LEFT' and x axis value less than z score"),
    AND($G$73 = "LEFT", $T158 &lt; IF($K$73="", 0, $K$73)), $U158,
    FALSE, N("Check if case is 'RIGHT' and x axis value greater than z score"),
    AND($G$73 = "RIGHT", $T158 &gt; IF($K$73="", 0, $K$73)), $U158,
    FALSE, N("Check if case is 'TWO' and both directions"),
    AND(
        $G$73 = "TWO",
        OR($T158 &lt; -ABS($K$73), $T158 &gt; ABS($K$73))
    ), $U158,
    FALSE, N("Default case: Return NA()"),
    TRUE, NA()
)</f>
        <v>#VALUE!</v>
      </c>
      <c r="Y158" s="42"/>
      <c r="Z158" s="110">
        <v>0.33333333333333115</v>
      </c>
      <c r="AA158" s="110">
        <v>0.22999999999999998</v>
      </c>
      <c r="AB158" s="110">
        <f t="shared" si="31"/>
        <v>0.22999999999999998</v>
      </c>
      <c r="AC158" s="110" t="str">
        <f t="shared" si="32"/>
        <v/>
      </c>
    </row>
    <row r="159" spans="2:29" ht="16" x14ac:dyDescent="0.2">
      <c r="B159"/>
      <c r="C159" s="42"/>
      <c r="D159" s="113" t="str">
        <f>O62</f>
        <v>x</v>
      </c>
      <c r="E159" s="110">
        <v>-0.09</v>
      </c>
      <c r="F159" s="113">
        <f>F116</f>
        <v>-4</v>
      </c>
      <c r="G159" s="113">
        <f>IF(
    D159="x",
    E159,
    NA()
)</f>
        <v>-0.09</v>
      </c>
      <c r="H159" s="5"/>
      <c r="I159" s="144" t="str">
        <f>G157</f>
        <v/>
      </c>
      <c r="J159" s="142" t="str">
        <f>IF($I$69 = "", "",
    F157
)</f>
        <v/>
      </c>
      <c r="K159" s="5"/>
      <c r="L159" s="42"/>
      <c r="M159" s="42"/>
      <c r="N159" s="42"/>
      <c r="O159" s="42"/>
      <c r="P159" s="42"/>
      <c r="Q159" s="42"/>
      <c r="R159" s="42"/>
      <c r="S159" s="42"/>
      <c r="T159" s="120">
        <f t="shared" si="25"/>
        <v>1.4583333333333315</v>
      </c>
      <c r="U159" s="136">
        <f t="shared" si="26"/>
        <v>0.13775113536619821</v>
      </c>
      <c r="V159" s="136" t="e" cm="1">
        <f t="array" ref="V159">_xlfn.IFS(
    FALSE, N("Check if X1 shading is ON"),
    $V$50&lt;&gt;"x", NA(),
    FALSE, N("Check if case is 'LEFT' and x axis value less than z score"),
    AND($G$69 = "LEFT", $T159 &lt; IF($K$69="", 0, $K$69)), $U159,
    FALSE, N("Check if case is 'RIGHT' and x axis value greater than z score"),
    AND($G$69 = "RIGHT", $T159 &gt; IF($K$69="", 0, $K$69)), $U159,
    FALSE, N("Check if case is 'TWO' and both directions"),
    AND(
        $G$69 = "TWO",
        OR($T159 &lt; -ABS($K$69), $T159 &gt; ABS($K$70))
    ), $U159,
    FALSE, N("Default case: Return NA()"),
    TRUE, NA()
)</f>
        <v>#VALUE!</v>
      </c>
      <c r="W159" s="136" t="e" cm="1">
        <f t="array" ref="W159">_xlfn.IFS(
    FALSE, N("Check if X1 shading is ON"),
    $V$50&lt;&gt;"x", NA(),
    FALSE, N("Check if case is 'LEFT' and x axis value less than z score"),
    AND($G$70 = "LEFT", $T159 &lt; IF($K$70="", 0, $K$70)), $U159,
    FALSE, N("Check if case is 'RIGHT' and x axis value greater than z score"),
    AND($G$70 = "RIGHT", $T159 &gt; IF($K$70="", 0, $K$70)), $U159,
    FALSE, N("Default case: Return NA()"),
    TRUE, NA()
)</f>
        <v>#N/A</v>
      </c>
      <c r="X159" s="136" t="e" cm="1">
        <f t="array" ref="X159">_xlfn.IFS(
    FALSE, N("Check if X1 shading is ON"),
    $X$50&lt;&gt;"x", NA(),
    FALSE, N("Check if case is 'LEFT' and x axis value less than z score"),
    AND($G$73 = "LEFT", $T159 &lt; IF($K$73="", 0, $K$73)), $U159,
    FALSE, N("Check if case is 'RIGHT' and x axis value greater than z score"),
    AND($G$73 = "RIGHT", $T159 &gt; IF($K$73="", 0, $K$73)), $U159,
    FALSE, N("Check if case is 'TWO' and both directions"),
    AND(
        $G$73 = "TWO",
        OR($T159 &lt; -ABS($K$73), $T159 &gt; ABS($K$73))
    ), $U159,
    FALSE, N("Default case: Return NA()"),
    TRUE, NA()
)</f>
        <v>#VALUE!</v>
      </c>
      <c r="Y159" s="42"/>
      <c r="Z159" s="110">
        <v>0.49999999999999789</v>
      </c>
      <c r="AA159" s="110">
        <v>0.22999999999999998</v>
      </c>
      <c r="AB159" s="110">
        <f t="shared" si="31"/>
        <v>0.22999999999999998</v>
      </c>
      <c r="AC159" s="110" t="str">
        <f t="shared" si="32"/>
        <v/>
      </c>
    </row>
    <row r="160" spans="2:29" ht="16" x14ac:dyDescent="0.2">
      <c r="B160"/>
      <c r="C160" s="42"/>
      <c r="D160" s="44"/>
      <c r="E160" s="7"/>
      <c r="F160" s="113">
        <f t="shared" ref="F160:F164" si="38">F117</f>
        <v>-3</v>
      </c>
      <c r="G160" s="113">
        <f>G159</f>
        <v>-0.09</v>
      </c>
      <c r="H160" s="110">
        <v>-3</v>
      </c>
      <c r="I160" s="135" t="e">
        <f>H160*$G$157</f>
        <v>#VALUE!</v>
      </c>
      <c r="J160" s="142" t="str">
        <f t="shared" ref="J160:J166" si="39">IF($I$69 = "", "",
    TEXT(I160,
        IF($O$73 = 0,
            "+#,##0;-#,##0;0",
            "+#,##0." &amp; REPT("0", $O$73) &amp; ";-#,##0." &amp; REPT("0", $O$73) &amp; ";0"
        )
    )
)</f>
        <v/>
      </c>
      <c r="K160" s="5"/>
      <c r="L160" s="42"/>
      <c r="M160" s="42"/>
      <c r="N160" s="42"/>
      <c r="O160" s="42"/>
      <c r="P160" s="42"/>
      <c r="Q160" s="42"/>
      <c r="R160" s="42"/>
      <c r="S160" s="42"/>
      <c r="T160" s="120">
        <f t="shared" si="25"/>
        <v>1.4999999999999982</v>
      </c>
      <c r="U160" s="136">
        <f t="shared" si="26"/>
        <v>0.12951759566589208</v>
      </c>
      <c r="V160" s="136" t="e" cm="1">
        <f t="array" ref="V160">_xlfn.IFS(
    FALSE, N("Check if X1 shading is ON"),
    $V$50&lt;&gt;"x", NA(),
    FALSE, N("Check if case is 'LEFT' and x axis value less than z score"),
    AND($G$69 = "LEFT", $T160 &lt; IF($K$69="", 0, $K$69)), $U160,
    FALSE, N("Check if case is 'RIGHT' and x axis value greater than z score"),
    AND($G$69 = "RIGHT", $T160 &gt; IF($K$69="", 0, $K$69)), $U160,
    FALSE, N("Check if case is 'TWO' and both directions"),
    AND(
        $G$69 = "TWO",
        OR($T160 &lt; -ABS($K$69), $T160 &gt; ABS($K$70))
    ), $U160,
    FALSE, N("Default case: Return NA()"),
    TRUE, NA()
)</f>
        <v>#VALUE!</v>
      </c>
      <c r="W160" s="136" t="e" cm="1">
        <f t="array" ref="W160">_xlfn.IFS(
    FALSE, N("Check if X1 shading is ON"),
    $V$50&lt;&gt;"x", NA(),
    FALSE, N("Check if case is 'LEFT' and x axis value less than z score"),
    AND($G$70 = "LEFT", $T160 &lt; IF($K$70="", 0, $K$70)), $U160,
    FALSE, N("Check if case is 'RIGHT' and x axis value greater than z score"),
    AND($G$70 = "RIGHT", $T160 &gt; IF($K$70="", 0, $K$70)), $U160,
    FALSE, N("Default case: Return NA()"),
    TRUE, NA()
)</f>
        <v>#N/A</v>
      </c>
      <c r="X160" s="136" t="e" cm="1">
        <f t="array" ref="X160">_xlfn.IFS(
    FALSE, N("Check if X1 shading is ON"),
    $X$50&lt;&gt;"x", NA(),
    FALSE, N("Check if case is 'LEFT' and x axis value less than z score"),
    AND($G$73 = "LEFT", $T160 &lt; IF($K$73="", 0, $K$73)), $U160,
    FALSE, N("Check if case is 'RIGHT' and x axis value greater than z score"),
    AND($G$73 = "RIGHT", $T160 &gt; IF($K$73="", 0, $K$73)), $U160,
    FALSE, N("Check if case is 'TWO' and both directions"),
    AND(
        $G$73 = "TWO",
        OR($T160 &lt; -ABS($K$73), $T160 &gt; ABS($K$73))
    ), $U160,
    FALSE, N("Default case: Return NA()"),
    TRUE, NA()
)</f>
        <v>#VALUE!</v>
      </c>
      <c r="Y160" s="42"/>
      <c r="Z160" s="110">
        <v>0.66666666666666441</v>
      </c>
      <c r="AA160" s="110">
        <v>0.22999999999999998</v>
      </c>
      <c r="AB160" s="110">
        <f t="shared" si="31"/>
        <v>0.22999999999999998</v>
      </c>
      <c r="AC160" s="110" t="str">
        <f t="shared" si="32"/>
        <v/>
      </c>
    </row>
    <row r="161" spans="2:29" ht="16" x14ac:dyDescent="0.2">
      <c r="B161"/>
      <c r="C161" s="42"/>
      <c r="D161" s="44"/>
      <c r="E161" s="7"/>
      <c r="F161" s="113">
        <f t="shared" si="38"/>
        <v>-2</v>
      </c>
      <c r="G161" s="113">
        <f>G160</f>
        <v>-0.09</v>
      </c>
      <c r="H161" s="110">
        <v>-2</v>
      </c>
      <c r="I161" s="135" t="e">
        <f t="shared" ref="I161:I166" si="40">H161*$G$157</f>
        <v>#VALUE!</v>
      </c>
      <c r="J161" s="142" t="str">
        <f t="shared" si="39"/>
        <v/>
      </c>
      <c r="K161" s="5"/>
      <c r="L161" s="42"/>
      <c r="M161" s="42"/>
      <c r="N161" s="42"/>
      <c r="O161" s="42"/>
      <c r="P161" s="42"/>
      <c r="Q161" s="42"/>
      <c r="R161" s="42"/>
      <c r="S161" s="42"/>
      <c r="T161" s="120">
        <f t="shared" si="25"/>
        <v>1.541666666666665</v>
      </c>
      <c r="U161" s="136">
        <f t="shared" si="26"/>
        <v>0.12156495028818123</v>
      </c>
      <c r="V161" s="136" t="e" cm="1">
        <f t="array" ref="V161">_xlfn.IFS(
    FALSE, N("Check if X1 shading is ON"),
    $V$50&lt;&gt;"x", NA(),
    FALSE, N("Check if case is 'LEFT' and x axis value less than z score"),
    AND($G$69 = "LEFT", $T161 &lt; IF($K$69="", 0, $K$69)), $U161,
    FALSE, N("Check if case is 'RIGHT' and x axis value greater than z score"),
    AND($G$69 = "RIGHT", $T161 &gt; IF($K$69="", 0, $K$69)), $U161,
    FALSE, N("Check if case is 'TWO' and both directions"),
    AND(
        $G$69 = "TWO",
        OR($T161 &lt; -ABS($K$69), $T161 &gt; ABS($K$70))
    ), $U161,
    FALSE, N("Default case: Return NA()"),
    TRUE, NA()
)</f>
        <v>#VALUE!</v>
      </c>
      <c r="W161" s="136" t="e" cm="1">
        <f t="array" ref="W161">_xlfn.IFS(
    FALSE, N("Check if X1 shading is ON"),
    $V$50&lt;&gt;"x", NA(),
    FALSE, N("Check if case is 'LEFT' and x axis value less than z score"),
    AND($G$70 = "LEFT", $T161 &lt; IF($K$70="", 0, $K$70)), $U161,
    FALSE, N("Check if case is 'RIGHT' and x axis value greater than z score"),
    AND($G$70 = "RIGHT", $T161 &gt; IF($K$70="", 0, $K$70)), $U161,
    FALSE, N("Default case: Return NA()"),
    TRUE, NA()
)</f>
        <v>#N/A</v>
      </c>
      <c r="X161" s="136" t="e" cm="1">
        <f t="array" ref="X161">_xlfn.IFS(
    FALSE, N("Check if X1 shading is ON"),
    $X$50&lt;&gt;"x", NA(),
    FALSE, N("Check if case is 'LEFT' and x axis value less than z score"),
    AND($G$73 = "LEFT", $T161 &lt; IF($K$73="", 0, $K$73)), $U161,
    FALSE, N("Check if case is 'RIGHT' and x axis value greater than z score"),
    AND($G$73 = "RIGHT", $T161 &gt; IF($K$73="", 0, $K$73)), $U161,
    FALSE, N("Check if case is 'TWO' and both directions"),
    AND(
        $G$73 = "TWO",
        OR($T161 &lt; -ABS($K$73), $T161 &gt; ABS($K$73))
    ), $U161,
    FALSE, N("Default case: Return NA()"),
    TRUE, NA()
)</f>
        <v>#VALUE!</v>
      </c>
      <c r="Y161" s="42"/>
      <c r="Z161" s="110">
        <v>0.83333333333333093</v>
      </c>
      <c r="AA161" s="110">
        <v>0.22999999999999998</v>
      </c>
      <c r="AB161" s="110">
        <f t="shared" si="31"/>
        <v>0.22999999999999998</v>
      </c>
      <c r="AC161" s="110" t="str">
        <f t="shared" si="32"/>
        <v/>
      </c>
    </row>
    <row r="162" spans="2:29" ht="16" x14ac:dyDescent="0.2">
      <c r="B162"/>
      <c r="C162" s="42"/>
      <c r="D162" s="44"/>
      <c r="E162" s="7"/>
      <c r="F162" s="113">
        <f t="shared" si="38"/>
        <v>-1</v>
      </c>
      <c r="G162" s="113">
        <f t="shared" ref="G162:G164" si="41">G161</f>
        <v>-0.09</v>
      </c>
      <c r="H162" s="110">
        <v>-1</v>
      </c>
      <c r="I162" s="135" t="e">
        <f t="shared" si="40"/>
        <v>#VALUE!</v>
      </c>
      <c r="J162" s="142" t="str">
        <f t="shared" si="39"/>
        <v/>
      </c>
      <c r="K162" s="5"/>
      <c r="L162" s="42"/>
      <c r="M162" s="42"/>
      <c r="N162" s="42"/>
      <c r="O162" s="42"/>
      <c r="P162" s="42"/>
      <c r="Q162" s="42"/>
      <c r="R162" s="42"/>
      <c r="S162" s="42"/>
      <c r="T162" s="120">
        <f t="shared" si="25"/>
        <v>1.5833333333333317</v>
      </c>
      <c r="U162" s="136">
        <f t="shared" si="26"/>
        <v>0.11390269412019215</v>
      </c>
      <c r="V162" s="136" t="e" cm="1">
        <f t="array" ref="V162">_xlfn.IFS(
    FALSE, N("Check if X1 shading is ON"),
    $V$50&lt;&gt;"x", NA(),
    FALSE, N("Check if case is 'LEFT' and x axis value less than z score"),
    AND($G$69 = "LEFT", $T162 &lt; IF($K$69="", 0, $K$69)), $U162,
    FALSE, N("Check if case is 'RIGHT' and x axis value greater than z score"),
    AND($G$69 = "RIGHT", $T162 &gt; IF($K$69="", 0, $K$69)), $U162,
    FALSE, N("Check if case is 'TWO' and both directions"),
    AND(
        $G$69 = "TWO",
        OR($T162 &lt; -ABS($K$69), $T162 &gt; ABS($K$70))
    ), $U162,
    FALSE, N("Default case: Return NA()"),
    TRUE, NA()
)</f>
        <v>#VALUE!</v>
      </c>
      <c r="W162" s="136" t="e" cm="1">
        <f t="array" ref="W162">_xlfn.IFS(
    FALSE, N("Check if X1 shading is ON"),
    $V$50&lt;&gt;"x", NA(),
    FALSE, N("Check if case is 'LEFT' and x axis value less than z score"),
    AND($G$70 = "LEFT", $T162 &lt; IF($K$70="", 0, $K$70)), $U162,
    FALSE, N("Check if case is 'RIGHT' and x axis value greater than z score"),
    AND($G$70 = "RIGHT", $T162 &gt; IF($K$70="", 0, $K$70)), $U162,
    FALSE, N("Default case: Return NA()"),
    TRUE, NA()
)</f>
        <v>#N/A</v>
      </c>
      <c r="X162" s="136" t="e" cm="1">
        <f t="array" ref="X162">_xlfn.IFS(
    FALSE, N("Check if X1 shading is ON"),
    $X$50&lt;&gt;"x", NA(),
    FALSE, N("Check if case is 'LEFT' and x axis value less than z score"),
    AND($G$73 = "LEFT", $T162 &lt; IF($K$73="", 0, $K$73)), $U162,
    FALSE, N("Check if case is 'RIGHT' and x axis value greater than z score"),
    AND($G$73 = "RIGHT", $T162 &gt; IF($K$73="", 0, $K$73)), $U162,
    FALSE, N("Check if case is 'TWO' and both directions"),
    AND(
        $G$73 = "TWO",
        OR($T162 &lt; -ABS($K$73), $T162 &gt; ABS($K$73))
    ), $U162,
    FALSE, N("Default case: Return NA()"),
    TRUE, NA()
)</f>
        <v>#VALUE!</v>
      </c>
      <c r="Y162" s="42"/>
      <c r="Z162" s="110">
        <v>-0.83333333333333526</v>
      </c>
      <c r="AA162" s="110">
        <v>0.254</v>
      </c>
      <c r="AB162" s="110">
        <f t="shared" si="31"/>
        <v>0.254</v>
      </c>
      <c r="AC162" s="110" t="str">
        <f t="shared" si="32"/>
        <v/>
      </c>
    </row>
    <row r="163" spans="2:29" ht="16" x14ac:dyDescent="0.2">
      <c r="B163"/>
      <c r="C163" s="42"/>
      <c r="D163" s="44"/>
      <c r="E163" s="7"/>
      <c r="F163" s="113">
        <f t="shared" si="38"/>
        <v>0</v>
      </c>
      <c r="G163" s="113">
        <f t="shared" si="41"/>
        <v>-0.09</v>
      </c>
      <c r="H163" s="170">
        <v>0</v>
      </c>
      <c r="I163" s="135" t="e">
        <f t="shared" si="40"/>
        <v>#VALUE!</v>
      </c>
      <c r="J163" s="142" t="str">
        <f t="shared" si="39"/>
        <v/>
      </c>
      <c r="K163" s="5"/>
      <c r="L163" s="42"/>
      <c r="M163" s="42"/>
      <c r="N163" s="42"/>
      <c r="O163" s="42"/>
      <c r="P163" s="42"/>
      <c r="Q163" s="42"/>
      <c r="R163" s="42"/>
      <c r="S163" s="42"/>
      <c r="T163" s="120">
        <f t="shared" si="25"/>
        <v>1.6249999999999984</v>
      </c>
      <c r="U163" s="136">
        <f t="shared" si="26"/>
        <v>0.10653826813058534</v>
      </c>
      <c r="V163" s="136" t="e" cm="1">
        <f t="array" ref="V163">_xlfn.IFS(
    FALSE, N("Check if X1 shading is ON"),
    $V$50&lt;&gt;"x", NA(),
    FALSE, N("Check if case is 'LEFT' and x axis value less than z score"),
    AND($G$69 = "LEFT", $T163 &lt; IF($K$69="", 0, $K$69)), $U163,
    FALSE, N("Check if case is 'RIGHT' and x axis value greater than z score"),
    AND($G$69 = "RIGHT", $T163 &gt; IF($K$69="", 0, $K$69)), $U163,
    FALSE, N("Check if case is 'TWO' and both directions"),
    AND(
        $G$69 = "TWO",
        OR($T163 &lt; -ABS($K$69), $T163 &gt; ABS($K$70))
    ), $U163,
    FALSE, N("Default case: Return NA()"),
    TRUE, NA()
)</f>
        <v>#VALUE!</v>
      </c>
      <c r="W163" s="136" t="e" cm="1">
        <f t="array" ref="W163">_xlfn.IFS(
    FALSE, N("Check if X1 shading is ON"),
    $V$50&lt;&gt;"x", NA(),
    FALSE, N("Check if case is 'LEFT' and x axis value less than z score"),
    AND($G$70 = "LEFT", $T163 &lt; IF($K$70="", 0, $K$70)), $U163,
    FALSE, N("Check if case is 'RIGHT' and x axis value greater than z score"),
    AND($G$70 = "RIGHT", $T163 &gt; IF($K$70="", 0, $K$70)), $U163,
    FALSE, N("Default case: Return NA()"),
    TRUE, NA()
)</f>
        <v>#N/A</v>
      </c>
      <c r="X163" s="136" t="e" cm="1">
        <f t="array" ref="X163">_xlfn.IFS(
    FALSE, N("Check if X1 shading is ON"),
    $X$50&lt;&gt;"x", NA(),
    FALSE, N("Check if case is 'LEFT' and x axis value less than z score"),
    AND($G$73 = "LEFT", $T163 &lt; IF($K$73="", 0, $K$73)), $U163,
    FALSE, N("Check if case is 'RIGHT' and x axis value greater than z score"),
    AND($G$73 = "RIGHT", $T163 &gt; IF($K$73="", 0, $K$73)), $U163,
    FALSE, N("Check if case is 'TWO' and both directions"),
    AND(
        $G$73 = "TWO",
        OR($T163 &lt; -ABS($K$73), $T163 &gt; ABS($K$73))
    ), $U163,
    FALSE, N("Default case: Return NA()"),
    TRUE, NA()
)</f>
        <v>#VALUE!</v>
      </c>
      <c r="Y163" s="42"/>
      <c r="Z163" s="110">
        <v>-0.66666666666666874</v>
      </c>
      <c r="AA163" s="110">
        <v>0.254</v>
      </c>
      <c r="AB163" s="110">
        <f t="shared" si="31"/>
        <v>0.254</v>
      </c>
      <c r="AC163" s="110" t="str">
        <f t="shared" si="32"/>
        <v/>
      </c>
    </row>
    <row r="164" spans="2:29" ht="16" x14ac:dyDescent="0.2">
      <c r="B164"/>
      <c r="C164" s="42"/>
      <c r="D164" s="44"/>
      <c r="E164" s="7"/>
      <c r="F164" s="113">
        <f t="shared" si="38"/>
        <v>1</v>
      </c>
      <c r="G164" s="113">
        <f t="shared" si="41"/>
        <v>-0.09</v>
      </c>
      <c r="H164" s="170">
        <v>1</v>
      </c>
      <c r="I164" s="135" t="e">
        <f t="shared" si="40"/>
        <v>#VALUE!</v>
      </c>
      <c r="J164" s="142" t="str">
        <f t="shared" si="39"/>
        <v/>
      </c>
      <c r="K164" s="5"/>
      <c r="L164" s="42"/>
      <c r="M164" s="42"/>
      <c r="N164" s="42"/>
      <c r="O164" s="42"/>
      <c r="P164" s="42"/>
      <c r="Q164" s="42"/>
      <c r="R164" s="42"/>
      <c r="S164" s="42"/>
      <c r="T164" s="120">
        <f t="shared" si="25"/>
        <v>1.6666666666666652</v>
      </c>
      <c r="U164" s="136">
        <f t="shared" si="26"/>
        <v>9.9477138792748943E-2</v>
      </c>
      <c r="V164" s="136" t="e" cm="1">
        <f t="array" ref="V164">_xlfn.IFS(
    FALSE, N("Check if X1 shading is ON"),
    $V$50&lt;&gt;"x", NA(),
    FALSE, N("Check if case is 'LEFT' and x axis value less than z score"),
    AND($G$69 = "LEFT", $T164 &lt; IF($K$69="", 0, $K$69)), $U164,
    FALSE, N("Check if case is 'RIGHT' and x axis value greater than z score"),
    AND($G$69 = "RIGHT", $T164 &gt; IF($K$69="", 0, $K$69)), $U164,
    FALSE, N("Check if case is 'TWO' and both directions"),
    AND(
        $G$69 = "TWO",
        OR($T164 &lt; -ABS($K$69), $T164 &gt; ABS($K$70))
    ), $U164,
    FALSE, N("Default case: Return NA()"),
    TRUE, NA()
)</f>
        <v>#VALUE!</v>
      </c>
      <c r="W164" s="136" t="e" cm="1">
        <f t="array" ref="W164">_xlfn.IFS(
    FALSE, N("Check if X1 shading is ON"),
    $V$50&lt;&gt;"x", NA(),
    FALSE, N("Check if case is 'LEFT' and x axis value less than z score"),
    AND($G$70 = "LEFT", $T164 &lt; IF($K$70="", 0, $K$70)), $U164,
    FALSE, N("Check if case is 'RIGHT' and x axis value greater than z score"),
    AND($G$70 = "RIGHT", $T164 &gt; IF($K$70="", 0, $K$70)), $U164,
    FALSE, N("Default case: Return NA()"),
    TRUE, NA()
)</f>
        <v>#N/A</v>
      </c>
      <c r="X164" s="136" t="e" cm="1">
        <f t="array" ref="X164">_xlfn.IFS(
    FALSE, N("Check if X1 shading is ON"),
    $X$50&lt;&gt;"x", NA(),
    FALSE, N("Check if case is 'LEFT' and x axis value less than z score"),
    AND($G$73 = "LEFT", $T164 &lt; IF($K$73="", 0, $K$73)), $U164,
    FALSE, N("Check if case is 'RIGHT' and x axis value greater than z score"),
    AND($G$73 = "RIGHT", $T164 &gt; IF($K$73="", 0, $K$73)), $U164,
    FALSE, N("Check if case is 'TWO' and both directions"),
    AND(
        $G$73 = "TWO",
        OR($T164 &lt; -ABS($K$73), $T164 &gt; ABS($K$73))
    ), $U164,
    FALSE, N("Default case: Return NA()"),
    TRUE, NA()
)</f>
        <v>#VALUE!</v>
      </c>
      <c r="Y164" s="42"/>
      <c r="Z164" s="110">
        <v>-0.50000000000000222</v>
      </c>
      <c r="AA164" s="110">
        <v>0.254</v>
      </c>
      <c r="AB164" s="110">
        <f t="shared" si="31"/>
        <v>0.254</v>
      </c>
      <c r="AC164" s="110" t="str">
        <f t="shared" si="32"/>
        <v/>
      </c>
    </row>
    <row r="165" spans="2:29" ht="16" x14ac:dyDescent="0.2">
      <c r="B165"/>
      <c r="C165" s="42"/>
      <c r="D165" s="44"/>
      <c r="E165" s="7"/>
      <c r="F165" s="113">
        <f>F122</f>
        <v>2</v>
      </c>
      <c r="G165" s="113">
        <f>G164</f>
        <v>-0.09</v>
      </c>
      <c r="H165" s="170">
        <v>2</v>
      </c>
      <c r="I165" s="135" t="e">
        <f t="shared" si="40"/>
        <v>#VALUE!</v>
      </c>
      <c r="J165" s="142" t="str">
        <f t="shared" si="39"/>
        <v/>
      </c>
      <c r="K165" s="5"/>
      <c r="L165" s="42"/>
      <c r="M165" s="42"/>
      <c r="N165" s="42"/>
      <c r="O165" s="42"/>
      <c r="P165" s="42"/>
      <c r="Q165" s="42"/>
      <c r="R165" s="42"/>
      <c r="S165" s="42"/>
      <c r="T165" s="120">
        <f t="shared" si="25"/>
        <v>1.7083333333333319</v>
      </c>
      <c r="U165" s="136">
        <f t="shared" si="26"/>
        <v>9.2722889001515929E-2</v>
      </c>
      <c r="V165" s="136" t="e" cm="1">
        <f t="array" ref="V165">_xlfn.IFS(
    FALSE, N("Check if X1 shading is ON"),
    $V$50&lt;&gt;"x", NA(),
    FALSE, N("Check if case is 'LEFT' and x axis value less than z score"),
    AND($G$69 = "LEFT", $T165 &lt; IF($K$69="", 0, $K$69)), $U165,
    FALSE, N("Check if case is 'RIGHT' and x axis value greater than z score"),
    AND($G$69 = "RIGHT", $T165 &gt; IF($K$69="", 0, $K$69)), $U165,
    FALSE, N("Check if case is 'TWO' and both directions"),
    AND(
        $G$69 = "TWO",
        OR($T165 &lt; -ABS($K$69), $T165 &gt; ABS($K$70))
    ), $U165,
    FALSE, N("Default case: Return NA()"),
    TRUE, NA()
)</f>
        <v>#VALUE!</v>
      </c>
      <c r="W165" s="136" t="e" cm="1">
        <f t="array" ref="W165">_xlfn.IFS(
    FALSE, N("Check if X1 shading is ON"),
    $V$50&lt;&gt;"x", NA(),
    FALSE, N("Check if case is 'LEFT' and x axis value less than z score"),
    AND($G$70 = "LEFT", $T165 &lt; IF($K$70="", 0, $K$70)), $U165,
    FALSE, N("Check if case is 'RIGHT' and x axis value greater than z score"),
    AND($G$70 = "RIGHT", $T165 &gt; IF($K$70="", 0, $K$70)), $U165,
    FALSE, N("Default case: Return NA()"),
    TRUE, NA()
)</f>
        <v>#N/A</v>
      </c>
      <c r="X165" s="136" t="e" cm="1">
        <f t="array" ref="X165">_xlfn.IFS(
    FALSE, N("Check if X1 shading is ON"),
    $X$50&lt;&gt;"x", NA(),
    FALSE, N("Check if case is 'LEFT' and x axis value less than z score"),
    AND($G$73 = "LEFT", $T165 &lt; IF($K$73="", 0, $K$73)), $U165,
    FALSE, N("Check if case is 'RIGHT' and x axis value greater than z score"),
    AND($G$73 = "RIGHT", $T165 &gt; IF($K$73="", 0, $K$73)), $U165,
    FALSE, N("Check if case is 'TWO' and both directions"),
    AND(
        $G$73 = "TWO",
        OR($T165 &lt; -ABS($K$73), $T165 &gt; ABS($K$73))
    ), $U165,
    FALSE, N("Default case: Return NA()"),
    TRUE, NA()
)</f>
        <v>#VALUE!</v>
      </c>
      <c r="Y165" s="42"/>
      <c r="Z165" s="110">
        <v>-0.33333333333333548</v>
      </c>
      <c r="AA165" s="110">
        <v>0.254</v>
      </c>
      <c r="AB165" s="110">
        <f t="shared" si="31"/>
        <v>0.254</v>
      </c>
      <c r="AC165" s="110" t="str">
        <f t="shared" si="32"/>
        <v/>
      </c>
    </row>
    <row r="166" spans="2:29" ht="16" x14ac:dyDescent="0.2">
      <c r="B166"/>
      <c r="C166" s="42"/>
      <c r="D166" s="44"/>
      <c r="E166" s="7"/>
      <c r="F166" s="113">
        <f>F123</f>
        <v>3</v>
      </c>
      <c r="G166" s="113">
        <f>G165</f>
        <v>-0.09</v>
      </c>
      <c r="H166" s="170">
        <v>3</v>
      </c>
      <c r="I166" s="135" t="e">
        <f t="shared" si="40"/>
        <v>#VALUE!</v>
      </c>
      <c r="J166" s="142" t="str">
        <f t="shared" si="39"/>
        <v/>
      </c>
      <c r="K166" s="42"/>
      <c r="L166" s="42"/>
      <c r="M166" s="42"/>
      <c r="N166" s="42"/>
      <c r="O166" s="42"/>
      <c r="P166" s="42"/>
      <c r="Q166" s="42"/>
      <c r="R166" s="42"/>
      <c r="S166" s="42"/>
      <c r="T166" s="120">
        <f t="shared" si="25"/>
        <v>1.7499999999999987</v>
      </c>
      <c r="U166" s="136">
        <f t="shared" si="26"/>
        <v>8.6277318826511712E-2</v>
      </c>
      <c r="V166" s="136" t="e" cm="1">
        <f t="array" ref="V166">_xlfn.IFS(
    FALSE, N("Check if X1 shading is ON"),
    $V$50&lt;&gt;"x", NA(),
    FALSE, N("Check if case is 'LEFT' and x axis value less than z score"),
    AND($G$69 = "LEFT", $T166 &lt; IF($K$69="", 0, $K$69)), $U166,
    FALSE, N("Check if case is 'RIGHT' and x axis value greater than z score"),
    AND($G$69 = "RIGHT", $T166 &gt; IF($K$69="", 0, $K$69)), $U166,
    FALSE, N("Check if case is 'TWO' and both directions"),
    AND(
        $G$69 = "TWO",
        OR($T166 &lt; -ABS($K$69), $T166 &gt; ABS($K$70))
    ), $U166,
    FALSE, N("Default case: Return NA()"),
    TRUE, NA()
)</f>
        <v>#VALUE!</v>
      </c>
      <c r="W166" s="136" t="e" cm="1">
        <f t="array" ref="W166">_xlfn.IFS(
    FALSE, N("Check if X1 shading is ON"),
    $V$50&lt;&gt;"x", NA(),
    FALSE, N("Check if case is 'LEFT' and x axis value less than z score"),
    AND($G$70 = "LEFT", $T166 &lt; IF($K$70="", 0, $K$70)), $U166,
    FALSE, N("Check if case is 'RIGHT' and x axis value greater than z score"),
    AND($G$70 = "RIGHT", $T166 &gt; IF($K$70="", 0, $K$70)), $U166,
    FALSE, N("Default case: Return NA()"),
    TRUE, NA()
)</f>
        <v>#N/A</v>
      </c>
      <c r="X166" s="136" t="e" cm="1">
        <f t="array" ref="X166">_xlfn.IFS(
    FALSE, N("Check if X1 shading is ON"),
    $X$50&lt;&gt;"x", NA(),
    FALSE, N("Check if case is 'LEFT' and x axis value less than z score"),
    AND($G$73 = "LEFT", $T166 &lt; IF($K$73="", 0, $K$73)), $U166,
    FALSE, N("Check if case is 'RIGHT' and x axis value greater than z score"),
    AND($G$73 = "RIGHT", $T166 &gt; IF($K$73="", 0, $K$73)), $U166,
    FALSE, N("Check if case is 'TWO' and both directions"),
    AND(
        $G$73 = "TWO",
        OR($T166 &lt; -ABS($K$73), $T166 &gt; ABS($K$73))
    ), $U166,
    FALSE, N("Default case: Return NA()"),
    TRUE, NA()
)</f>
        <v>#VALUE!</v>
      </c>
      <c r="Y166" s="42"/>
      <c r="Z166" s="110">
        <v>-0.16666666666666879</v>
      </c>
      <c r="AA166" s="110">
        <v>0.254</v>
      </c>
      <c r="AB166" s="110">
        <f t="shared" si="31"/>
        <v>0.254</v>
      </c>
      <c r="AC166" s="110" t="str">
        <f t="shared" si="32"/>
        <v/>
      </c>
    </row>
    <row r="167" spans="2:29" ht="19" x14ac:dyDescent="0.25">
      <c r="B167"/>
      <c r="C167" s="42"/>
      <c r="D167" s="192" t="s">
        <v>167</v>
      </c>
      <c r="E167" s="7"/>
      <c r="F167" s="7"/>
      <c r="G167" s="44"/>
      <c r="H167" s="44"/>
      <c r="I167" s="44"/>
      <c r="J167" s="42"/>
      <c r="K167" s="42"/>
      <c r="L167" s="42"/>
      <c r="M167" s="42"/>
      <c r="N167" s="42"/>
      <c r="O167" s="42"/>
      <c r="P167" s="42"/>
      <c r="Q167" s="42"/>
      <c r="R167" s="42"/>
      <c r="S167" s="42"/>
      <c r="T167" s="120">
        <f t="shared" si="25"/>
        <v>1.7916666666666654</v>
      </c>
      <c r="U167" s="136">
        <f t="shared" si="26"/>
        <v>8.014055443826619E-2</v>
      </c>
      <c r="V167" s="136" t="e" cm="1">
        <f t="array" ref="V167">_xlfn.IFS(
    FALSE, N("Check if X1 shading is ON"),
    $V$50&lt;&gt;"x", NA(),
    FALSE, N("Check if case is 'LEFT' and x axis value less than z score"),
    AND($G$69 = "LEFT", $T167 &lt; IF($K$69="", 0, $K$69)), $U167,
    FALSE, N("Check if case is 'RIGHT' and x axis value greater than z score"),
    AND($G$69 = "RIGHT", $T167 &gt; IF($K$69="", 0, $K$69)), $U167,
    FALSE, N("Check if case is 'TWO' and both directions"),
    AND(
        $G$69 = "TWO",
        OR($T167 &lt; -ABS($K$69), $T167 &gt; ABS($K$70))
    ), $U167,
    FALSE, N("Default case: Return NA()"),
    TRUE, NA()
)</f>
        <v>#VALUE!</v>
      </c>
      <c r="W167" s="136" t="e" cm="1">
        <f t="array" ref="W167">_xlfn.IFS(
    FALSE, N("Check if X1 shading is ON"),
    $V$50&lt;&gt;"x", NA(),
    FALSE, N("Check if case is 'LEFT' and x axis value less than z score"),
    AND($G$70 = "LEFT", $T167 &lt; IF($K$70="", 0, $K$70)), $U167,
    FALSE, N("Check if case is 'RIGHT' and x axis value greater than z score"),
    AND($G$70 = "RIGHT", $T167 &gt; IF($K$70="", 0, $K$70)), $U167,
    FALSE, N("Default case: Return NA()"),
    TRUE, NA()
)</f>
        <v>#N/A</v>
      </c>
      <c r="X167" s="136" t="e" cm="1">
        <f t="array" ref="X167">_xlfn.IFS(
    FALSE, N("Check if X1 shading is ON"),
    $X$50&lt;&gt;"x", NA(),
    FALSE, N("Check if case is 'LEFT' and x axis value less than z score"),
    AND($G$73 = "LEFT", $T167 &lt; IF($K$73="", 0, $K$73)), $U167,
    FALSE, N("Check if case is 'RIGHT' and x axis value greater than z score"),
    AND($G$73 = "RIGHT", $T167 &gt; IF($K$73="", 0, $K$73)), $U167,
    FALSE, N("Check if case is 'TWO' and both directions"),
    AND(
        $G$73 = "TWO",
        OR($T167 &lt; -ABS($K$73), $T167 &gt; ABS($K$73))
    ), $U167,
    FALSE, N("Default case: Return NA()"),
    TRUE, NA()
)</f>
        <v>#VALUE!</v>
      </c>
      <c r="Y167" s="42"/>
      <c r="Z167" s="110">
        <v>0.16666666666666449</v>
      </c>
      <c r="AA167" s="110">
        <v>0.254</v>
      </c>
      <c r="AB167" s="110">
        <f t="shared" si="31"/>
        <v>0.254</v>
      </c>
      <c r="AC167" s="110" t="str">
        <f t="shared" si="32"/>
        <v/>
      </c>
    </row>
    <row r="168" spans="2:29" ht="17" x14ac:dyDescent="0.2">
      <c r="B168"/>
      <c r="C168" s="42"/>
      <c r="D168" s="114" t="s">
        <v>116</v>
      </c>
      <c r="E168" s="143" t="s">
        <v>117</v>
      </c>
      <c r="F168" s="140" t="str">
        <f>LEFT(D167,6)&amp;" "&amp;$E$69&amp;" axis"</f>
        <v>X3 raw  axis</v>
      </c>
      <c r="G168" s="140" t="str">
        <f>$E$64&amp;" y"</f>
        <v>0 y</v>
      </c>
      <c r="H168" s="114" t="str">
        <f>$E$64&amp;" raw labels"</f>
        <v>0 raw labels</v>
      </c>
      <c r="I168" s="44"/>
      <c r="J168" s="42"/>
      <c r="K168" s="42"/>
      <c r="L168" s="42"/>
      <c r="M168" s="42"/>
      <c r="N168" s="42"/>
      <c r="O168" s="42"/>
      <c r="P168" s="42"/>
      <c r="Q168" s="42"/>
      <c r="R168" s="42"/>
      <c r="S168" s="42"/>
      <c r="T168" s="120">
        <f t="shared" si="25"/>
        <v>1.8333333333333321</v>
      </c>
      <c r="U168" s="136">
        <f t="shared" si="26"/>
        <v>7.4311163558993254E-2</v>
      </c>
      <c r="V168" s="136" t="e" cm="1">
        <f t="array" ref="V168">_xlfn.IFS(
    FALSE, N("Check if X1 shading is ON"),
    $V$50&lt;&gt;"x", NA(),
    FALSE, N("Check if case is 'LEFT' and x axis value less than z score"),
    AND($G$69 = "LEFT", $T168 &lt; IF($K$69="", 0, $K$69)), $U168,
    FALSE, N("Check if case is 'RIGHT' and x axis value greater than z score"),
    AND($G$69 = "RIGHT", $T168 &gt; IF($K$69="", 0, $K$69)), $U168,
    FALSE, N("Check if case is 'TWO' and both directions"),
    AND(
        $G$69 = "TWO",
        OR($T168 &lt; -ABS($K$69), $T168 &gt; ABS($K$70))
    ), $U168,
    FALSE, N("Default case: Return NA()"),
    TRUE, NA()
)</f>
        <v>#VALUE!</v>
      </c>
      <c r="W168" s="136" t="e" cm="1">
        <f t="array" ref="W168">_xlfn.IFS(
    FALSE, N("Check if X1 shading is ON"),
    $V$50&lt;&gt;"x", NA(),
    FALSE, N("Check if case is 'LEFT' and x axis value less than z score"),
    AND($G$70 = "LEFT", $T168 &lt; IF($K$70="", 0, $K$70)), $U168,
    FALSE, N("Check if case is 'RIGHT' and x axis value greater than z score"),
    AND($G$70 = "RIGHT", $T168 &gt; IF($K$70="", 0, $K$70)), $U168,
    FALSE, N("Default case: Return NA()"),
    TRUE, NA()
)</f>
        <v>#N/A</v>
      </c>
      <c r="X168" s="136" t="e" cm="1">
        <f t="array" ref="X168">_xlfn.IFS(
    FALSE, N("Check if X1 shading is ON"),
    $X$50&lt;&gt;"x", NA(),
    FALSE, N("Check if case is 'LEFT' and x axis value less than z score"),
    AND($G$73 = "LEFT", $T168 &lt; IF($K$73="", 0, $K$73)), $U168,
    FALSE, N("Check if case is 'RIGHT' and x axis value greater than z score"),
    AND($G$73 = "RIGHT", $T168 &gt; IF($K$73="", 0, $K$73)), $U168,
    FALSE, N("Check if case is 'TWO' and both directions"),
    AND(
        $G$73 = "TWO",
        OR($T168 &lt; -ABS($K$73), $T168 &gt; ABS($K$73))
    ), $U168,
    FALSE, N("Default case: Return NA()"),
    TRUE, NA()
)</f>
        <v>#VALUE!</v>
      </c>
      <c r="Y168" s="42"/>
      <c r="Z168" s="110">
        <v>0.33333333333333115</v>
      </c>
      <c r="AA168" s="110">
        <v>0.254</v>
      </c>
      <c r="AB168" s="110">
        <f t="shared" si="31"/>
        <v>0.254</v>
      </c>
      <c r="AC168" s="110" t="str">
        <f t="shared" si="32"/>
        <v/>
      </c>
    </row>
    <row r="169" spans="2:29" ht="17" x14ac:dyDescent="0.2">
      <c r="B169"/>
      <c r="C169" s="42"/>
      <c r="D169" s="113">
        <f>O70</f>
        <v>0</v>
      </c>
      <c r="E169" s="110">
        <v>-0.2</v>
      </c>
      <c r="F169" s="113">
        <f t="shared" ref="F169:F176" si="42">F116</f>
        <v>-4</v>
      </c>
      <c r="G169" s="113" t="e">
        <f>IF(
    $D$169="x",
    $E$169,
    NA()
)</f>
        <v>#N/A</v>
      </c>
      <c r="H169" s="141" t="str">
        <f>IF(H170="","","raw scale")</f>
        <v/>
      </c>
      <c r="I169" s="44"/>
      <c r="J169" s="42"/>
      <c r="K169" s="42"/>
      <c r="L169" s="42"/>
      <c r="M169" s="42"/>
      <c r="N169" s="42"/>
      <c r="O169" s="42"/>
      <c r="P169" s="42"/>
      <c r="Q169" s="42"/>
      <c r="R169" s="42"/>
      <c r="S169" s="42"/>
      <c r="T169" s="120">
        <f t="shared" si="25"/>
        <v>1.8749999999999989</v>
      </c>
      <c r="U169" s="136">
        <f t="shared" si="26"/>
        <v>6.8786275826692042E-2</v>
      </c>
      <c r="V169" s="136" t="e" cm="1">
        <f t="array" ref="V169">_xlfn.IFS(
    FALSE, N("Check if X1 shading is ON"),
    $V$50&lt;&gt;"x", NA(),
    FALSE, N("Check if case is 'LEFT' and x axis value less than z score"),
    AND($G$69 = "LEFT", $T169 &lt; IF($K$69="", 0, $K$69)), $U169,
    FALSE, N("Check if case is 'RIGHT' and x axis value greater than z score"),
    AND($G$69 = "RIGHT", $T169 &gt; IF($K$69="", 0, $K$69)), $U169,
    FALSE, N("Check if case is 'TWO' and both directions"),
    AND(
        $G$69 = "TWO",
        OR($T169 &lt; -ABS($K$69), $T169 &gt; ABS($K$70))
    ), $U169,
    FALSE, N("Default case: Return NA()"),
    TRUE, NA()
)</f>
        <v>#VALUE!</v>
      </c>
      <c r="W169" s="136" t="e" cm="1">
        <f t="array" ref="W169">_xlfn.IFS(
    FALSE, N("Check if X1 shading is ON"),
    $V$50&lt;&gt;"x", NA(),
    FALSE, N("Check if case is 'LEFT' and x axis value less than z score"),
    AND($G$70 = "LEFT", $T169 &lt; IF($K$70="", 0, $K$70)), $U169,
    FALSE, N("Check if case is 'RIGHT' and x axis value greater than z score"),
    AND($G$70 = "RIGHT", $T169 &gt; IF($K$70="", 0, $K$70)), $U169,
    FALSE, N("Default case: Return NA()"),
    TRUE, NA()
)</f>
        <v>#N/A</v>
      </c>
      <c r="X169" s="136" t="e" cm="1">
        <f t="array" ref="X169">_xlfn.IFS(
    FALSE, N("Check if X1 shading is ON"),
    $X$50&lt;&gt;"x", NA(),
    FALSE, N("Check if case is 'LEFT' and x axis value less than z score"),
    AND($G$73 = "LEFT", $T169 &lt; IF($K$73="", 0, $K$73)), $U169,
    FALSE, N("Check if case is 'RIGHT' and x axis value greater than z score"),
    AND($G$73 = "RIGHT", $T169 &gt; IF($K$73="", 0, $K$73)), $U169,
    FALSE, N("Check if case is 'TWO' and both directions"),
    AND(
        $G$73 = "TWO",
        OR($T169 &lt; -ABS($K$73), $T169 &gt; ABS($K$73))
    ), $U169,
    FALSE, N("Default case: Return NA()"),
    TRUE, NA()
)</f>
        <v>#VALUE!</v>
      </c>
      <c r="Y169" s="42"/>
      <c r="Z169" s="110">
        <v>0.49999999999999789</v>
      </c>
      <c r="AA169" s="110">
        <v>0.254</v>
      </c>
      <c r="AB169" s="110">
        <f t="shared" si="31"/>
        <v>0.254</v>
      </c>
      <c r="AC169" s="110" t="str">
        <f t="shared" si="32"/>
        <v/>
      </c>
    </row>
    <row r="170" spans="2:29" ht="16" x14ac:dyDescent="0.2">
      <c r="B170"/>
      <c r="C170" s="42"/>
      <c r="D170" s="44"/>
      <c r="E170" s="7"/>
      <c r="F170" s="113">
        <f t="shared" si="42"/>
        <v>-3</v>
      </c>
      <c r="G170" s="113" t="e">
        <f t="shared" ref="G170:G176" si="43">IF(
    $D$169="x",
    $E$169,
    NA()
)</f>
        <v>#N/A</v>
      </c>
      <c r="H170" s="142" t="str">
        <f t="shared" ref="H170:H176" si="44">IFERROR(
    TEXT(
        H$73 + $F170 * I$73,
        IF(
            $O$73 = 0,
            "#,##0",
            "#,##0." &amp; REPT("0", $O$73)
        )
    ),
    ""
)</f>
        <v/>
      </c>
      <c r="I170" s="44"/>
      <c r="J170" s="42"/>
      <c r="K170" s="42"/>
      <c r="L170" s="42"/>
      <c r="M170" s="42"/>
      <c r="N170" s="42"/>
      <c r="O170" s="42"/>
      <c r="P170" s="42"/>
      <c r="Q170" s="42"/>
      <c r="R170" s="42"/>
      <c r="S170" s="42"/>
      <c r="T170" s="120">
        <f t="shared" si="25"/>
        <v>1.9166666666666656</v>
      </c>
      <c r="U170" s="136">
        <f t="shared" si="26"/>
        <v>6.3561706516962482E-2</v>
      </c>
      <c r="V170" s="136" t="e" cm="1">
        <f t="array" ref="V170">_xlfn.IFS(
    FALSE, N("Check if X1 shading is ON"),
    $V$50&lt;&gt;"x", NA(),
    FALSE, N("Check if case is 'LEFT' and x axis value less than z score"),
    AND($G$69 = "LEFT", $T170 &lt; IF($K$69="", 0, $K$69)), $U170,
    FALSE, N("Check if case is 'RIGHT' and x axis value greater than z score"),
    AND($G$69 = "RIGHT", $T170 &gt; IF($K$69="", 0, $K$69)), $U170,
    FALSE, N("Check if case is 'TWO' and both directions"),
    AND(
        $G$69 = "TWO",
        OR($T170 &lt; -ABS($K$69), $T170 &gt; ABS($K$70))
    ), $U170,
    FALSE, N("Default case: Return NA()"),
    TRUE, NA()
)</f>
        <v>#VALUE!</v>
      </c>
      <c r="W170" s="136" t="e" cm="1">
        <f t="array" ref="W170">_xlfn.IFS(
    FALSE, N("Check if X1 shading is ON"),
    $V$50&lt;&gt;"x", NA(),
    FALSE, N("Check if case is 'LEFT' and x axis value less than z score"),
    AND($G$70 = "LEFT", $T170 &lt; IF($K$70="", 0, $K$70)), $U170,
    FALSE, N("Check if case is 'RIGHT' and x axis value greater than z score"),
    AND($G$70 = "RIGHT", $T170 &gt; IF($K$70="", 0, $K$70)), $U170,
    FALSE, N("Default case: Return NA()"),
    TRUE, NA()
)</f>
        <v>#N/A</v>
      </c>
      <c r="X170" s="136" t="e" cm="1">
        <f t="array" ref="X170">_xlfn.IFS(
    FALSE, N("Check if X1 shading is ON"),
    $X$50&lt;&gt;"x", NA(),
    FALSE, N("Check if case is 'LEFT' and x axis value less than z score"),
    AND($G$73 = "LEFT", $T170 &lt; IF($K$73="", 0, $K$73)), $U170,
    FALSE, N("Check if case is 'RIGHT' and x axis value greater than z score"),
    AND($G$73 = "RIGHT", $T170 &gt; IF($K$73="", 0, $K$73)), $U170,
    FALSE, N("Check if case is 'TWO' and both directions"),
    AND(
        $G$73 = "TWO",
        OR($T170 &lt; -ABS($K$73), $T170 &gt; ABS($K$73))
    ), $U170,
    FALSE, N("Default case: Return NA()"),
    TRUE, NA()
)</f>
        <v>#VALUE!</v>
      </c>
      <c r="Y170" s="42"/>
      <c r="Z170" s="110">
        <v>0.66666666666666441</v>
      </c>
      <c r="AA170" s="110">
        <v>0.254</v>
      </c>
      <c r="AB170" s="110">
        <f t="shared" si="31"/>
        <v>0.254</v>
      </c>
      <c r="AC170" s="110" t="str">
        <f t="shared" si="32"/>
        <v/>
      </c>
    </row>
    <row r="171" spans="2:29" ht="16" x14ac:dyDescent="0.2">
      <c r="B171"/>
      <c r="C171" s="42"/>
      <c r="D171" s="44"/>
      <c r="E171" s="7"/>
      <c r="F171" s="113">
        <f t="shared" si="42"/>
        <v>-2</v>
      </c>
      <c r="G171" s="113" t="e">
        <f t="shared" si="43"/>
        <v>#N/A</v>
      </c>
      <c r="H171" s="142" t="str">
        <f t="shared" si="44"/>
        <v/>
      </c>
      <c r="I171" s="44"/>
      <c r="J171" s="42"/>
      <c r="K171" s="42"/>
      <c r="L171" s="42"/>
      <c r="M171" s="42"/>
      <c r="N171" s="42"/>
      <c r="O171" s="42"/>
      <c r="P171" s="42"/>
      <c r="Q171" s="42"/>
      <c r="R171" s="42"/>
      <c r="S171" s="42"/>
      <c r="T171" s="120">
        <f t="shared" si="25"/>
        <v>1.9583333333333324</v>
      </c>
      <c r="U171" s="136">
        <f t="shared" si="26"/>
        <v>5.8632082139484676E-2</v>
      </c>
      <c r="V171" s="136" t="e" cm="1">
        <f t="array" ref="V171">_xlfn.IFS(
    FALSE, N("Check if X1 shading is ON"),
    $V$50&lt;&gt;"x", NA(),
    FALSE, N("Check if case is 'LEFT' and x axis value less than z score"),
    AND($G$69 = "LEFT", $T171 &lt; IF($K$69="", 0, $K$69)), $U171,
    FALSE, N("Check if case is 'RIGHT' and x axis value greater than z score"),
    AND($G$69 = "RIGHT", $T171 &gt; IF($K$69="", 0, $K$69)), $U171,
    FALSE, N("Check if case is 'TWO' and both directions"),
    AND(
        $G$69 = "TWO",
        OR($T171 &lt; -ABS($K$69), $T171 &gt; ABS($K$70))
    ), $U171,
    FALSE, N("Default case: Return NA()"),
    TRUE, NA()
)</f>
        <v>#VALUE!</v>
      </c>
      <c r="W171" s="136" t="e" cm="1">
        <f t="array" ref="W171">_xlfn.IFS(
    FALSE, N("Check if X1 shading is ON"),
    $V$50&lt;&gt;"x", NA(),
    FALSE, N("Check if case is 'LEFT' and x axis value less than z score"),
    AND($G$70 = "LEFT", $T171 &lt; IF($K$70="", 0, $K$70)), $U171,
    FALSE, N("Check if case is 'RIGHT' and x axis value greater than z score"),
    AND($G$70 = "RIGHT", $T171 &gt; IF($K$70="", 0, $K$70)), $U171,
    FALSE, N("Default case: Return NA()"),
    TRUE, NA()
)</f>
        <v>#N/A</v>
      </c>
      <c r="X171" s="136" t="e" cm="1">
        <f t="array" ref="X171">_xlfn.IFS(
    FALSE, N("Check if X1 shading is ON"),
    $X$50&lt;&gt;"x", NA(),
    FALSE, N("Check if case is 'LEFT' and x axis value less than z score"),
    AND($G$73 = "LEFT", $T171 &lt; IF($K$73="", 0, $K$73)), $U171,
    FALSE, N("Check if case is 'RIGHT' and x axis value greater than z score"),
    AND($G$73 = "RIGHT", $T171 &gt; IF($K$73="", 0, $K$73)), $U171,
    FALSE, N("Check if case is 'TWO' and both directions"),
    AND(
        $G$73 = "TWO",
        OR($T171 &lt; -ABS($K$73), $T171 &gt; ABS($K$73))
    ), $U171,
    FALSE, N("Default case: Return NA()"),
    TRUE, NA()
)</f>
        <v>#VALUE!</v>
      </c>
      <c r="Y171" s="42"/>
      <c r="Z171" s="110">
        <v>0.83333333333333093</v>
      </c>
      <c r="AA171" s="110">
        <v>0.254</v>
      </c>
      <c r="AB171" s="110">
        <f t="shared" si="31"/>
        <v>0.254</v>
      </c>
      <c r="AC171" s="110" t="str">
        <f t="shared" si="32"/>
        <v/>
      </c>
    </row>
    <row r="172" spans="2:29" ht="16" x14ac:dyDescent="0.2">
      <c r="B172"/>
      <c r="C172" s="42"/>
      <c r="D172" s="44"/>
      <c r="E172" s="7"/>
      <c r="F172" s="113">
        <f t="shared" si="42"/>
        <v>-1</v>
      </c>
      <c r="G172" s="113" t="e">
        <f t="shared" si="43"/>
        <v>#N/A</v>
      </c>
      <c r="H172" s="142" t="str">
        <f t="shared" si="44"/>
        <v/>
      </c>
      <c r="I172" s="44"/>
      <c r="J172" s="42"/>
      <c r="K172" s="42"/>
      <c r="L172" s="42"/>
      <c r="M172" s="42"/>
      <c r="N172" s="42"/>
      <c r="O172" s="42"/>
      <c r="P172" s="42"/>
      <c r="Q172" s="42"/>
      <c r="R172" s="42"/>
      <c r="S172" s="42"/>
      <c r="T172" s="120">
        <f t="shared" si="25"/>
        <v>1.9999999999999991</v>
      </c>
      <c r="U172" s="136">
        <f t="shared" si="26"/>
        <v>5.3990966513188146E-2</v>
      </c>
      <c r="V172" s="136" t="e" cm="1">
        <f t="array" ref="V172">_xlfn.IFS(
    FALSE, N("Check if X1 shading is ON"),
    $V$50&lt;&gt;"x", NA(),
    FALSE, N("Check if case is 'LEFT' and x axis value less than z score"),
    AND($G$69 = "LEFT", $T172 &lt; IF($K$69="", 0, $K$69)), $U172,
    FALSE, N("Check if case is 'RIGHT' and x axis value greater than z score"),
    AND($G$69 = "RIGHT", $T172 &gt; IF($K$69="", 0, $K$69)), $U172,
    FALSE, N("Check if case is 'TWO' and both directions"),
    AND(
        $G$69 = "TWO",
        OR($T172 &lt; -ABS($K$69), $T172 &gt; ABS($K$70))
    ), $U172,
    FALSE, N("Default case: Return NA()"),
    TRUE, NA()
)</f>
        <v>#VALUE!</v>
      </c>
      <c r="W172" s="136" t="e" cm="1">
        <f t="array" ref="W172">_xlfn.IFS(
    FALSE, N("Check if X1 shading is ON"),
    $V$50&lt;&gt;"x", NA(),
    FALSE, N("Check if case is 'LEFT' and x axis value less than z score"),
    AND($G$70 = "LEFT", $T172 &lt; IF($K$70="", 0, $K$70)), $U172,
    FALSE, N("Check if case is 'RIGHT' and x axis value greater than z score"),
    AND($G$70 = "RIGHT", $T172 &gt; IF($K$70="", 0, $K$70)), $U172,
    FALSE, N("Default case: Return NA()"),
    TRUE, NA()
)</f>
        <v>#N/A</v>
      </c>
      <c r="X172" s="136" t="e" cm="1">
        <f t="array" ref="X172">_xlfn.IFS(
    FALSE, N("Check if X1 shading is ON"),
    $X$50&lt;&gt;"x", NA(),
    FALSE, N("Check if case is 'LEFT' and x axis value less than z score"),
    AND($G$73 = "LEFT", $T172 &lt; IF($K$73="", 0, $K$73)), $U172,
    FALSE, N("Check if case is 'RIGHT' and x axis value greater than z score"),
    AND($G$73 = "RIGHT", $T172 &gt; IF($K$73="", 0, $K$73)), $U172,
    FALSE, N("Check if case is 'TWO' and both directions"),
    AND(
        $G$73 = "TWO",
        OR($T172 &lt; -ABS($K$73), $T172 &gt; ABS($K$73))
    ), $U172,
    FALSE, N("Default case: Return NA()"),
    TRUE, NA()
)</f>
        <v>#VALUE!</v>
      </c>
      <c r="Y172" s="42"/>
      <c r="Z172" s="110">
        <v>-0.66666666666666874</v>
      </c>
      <c r="AA172" s="110">
        <v>0.27800000000000002</v>
      </c>
      <c r="AB172" s="110">
        <f t="shared" si="31"/>
        <v>0.27800000000000002</v>
      </c>
      <c r="AC172" s="110" t="str">
        <f t="shared" si="32"/>
        <v/>
      </c>
    </row>
    <row r="173" spans="2:29" ht="16" x14ac:dyDescent="0.2">
      <c r="B173"/>
      <c r="C173" s="42"/>
      <c r="D173" s="44"/>
      <c r="E173" s="7"/>
      <c r="F173" s="113">
        <f t="shared" si="42"/>
        <v>0</v>
      </c>
      <c r="G173" s="113" t="e">
        <f t="shared" si="43"/>
        <v>#N/A</v>
      </c>
      <c r="H173" s="142" t="str">
        <f t="shared" si="44"/>
        <v/>
      </c>
      <c r="I173" s="44"/>
      <c r="J173" s="42"/>
      <c r="K173" s="42"/>
      <c r="L173" s="42"/>
      <c r="M173" s="42"/>
      <c r="N173" s="42"/>
      <c r="O173" s="42"/>
      <c r="P173" s="42"/>
      <c r="Q173" s="42"/>
      <c r="R173" s="42"/>
      <c r="S173" s="42"/>
      <c r="T173" s="120">
        <f t="shared" si="25"/>
        <v>2.0416666666666656</v>
      </c>
      <c r="U173" s="136">
        <f t="shared" si="26"/>
        <v>4.9630986023359178E-2</v>
      </c>
      <c r="V173" s="136" t="e" cm="1">
        <f t="array" ref="V173">_xlfn.IFS(
    FALSE, N("Check if X1 shading is ON"),
    $V$50&lt;&gt;"x", NA(),
    FALSE, N("Check if case is 'LEFT' and x axis value less than z score"),
    AND($G$69 = "LEFT", $T173 &lt; IF($K$69="", 0, $K$69)), $U173,
    FALSE, N("Check if case is 'RIGHT' and x axis value greater than z score"),
    AND($G$69 = "RIGHT", $T173 &gt; IF($K$69="", 0, $K$69)), $U173,
    FALSE, N("Check if case is 'TWO' and both directions"),
    AND(
        $G$69 = "TWO",
        OR($T173 &lt; -ABS($K$69), $T173 &gt; ABS($K$70))
    ), $U173,
    FALSE, N("Default case: Return NA()"),
    TRUE, NA()
)</f>
        <v>#VALUE!</v>
      </c>
      <c r="W173" s="136" t="e" cm="1">
        <f t="array" ref="W173">_xlfn.IFS(
    FALSE, N("Check if X1 shading is ON"),
    $V$50&lt;&gt;"x", NA(),
    FALSE, N("Check if case is 'LEFT' and x axis value less than z score"),
    AND($G$70 = "LEFT", $T173 &lt; IF($K$70="", 0, $K$70)), $U173,
    FALSE, N("Check if case is 'RIGHT' and x axis value greater than z score"),
    AND($G$70 = "RIGHT", $T173 &gt; IF($K$70="", 0, $K$70)), $U173,
    FALSE, N("Default case: Return NA()"),
    TRUE, NA()
)</f>
        <v>#N/A</v>
      </c>
      <c r="X173" s="136" t="e" cm="1">
        <f t="array" ref="X173">_xlfn.IFS(
    FALSE, N("Check if X1 shading is ON"),
    $X$50&lt;&gt;"x", NA(),
    FALSE, N("Check if case is 'LEFT' and x axis value less than z score"),
    AND($G$73 = "LEFT", $T173 &lt; IF($K$73="", 0, $K$73)), $U173,
    FALSE, N("Check if case is 'RIGHT' and x axis value greater than z score"),
    AND($G$73 = "RIGHT", $T173 &gt; IF($K$73="", 0, $K$73)), $U173,
    FALSE, N("Check if case is 'TWO' and both directions"),
    AND(
        $G$73 = "TWO",
        OR($T173 &lt; -ABS($K$73), $T173 &gt; ABS($K$73))
    ), $U173,
    FALSE, N("Default case: Return NA()"),
    TRUE, NA()
)</f>
        <v>#VALUE!</v>
      </c>
      <c r="Y173" s="42"/>
      <c r="Z173" s="110">
        <v>-0.50000000000000222</v>
      </c>
      <c r="AA173" s="110">
        <v>0.27800000000000002</v>
      </c>
      <c r="AB173" s="110">
        <f t="shared" si="31"/>
        <v>0.27800000000000002</v>
      </c>
      <c r="AC173" s="110" t="str">
        <f t="shared" si="32"/>
        <v/>
      </c>
    </row>
    <row r="174" spans="2:29" ht="16" x14ac:dyDescent="0.2">
      <c r="B174"/>
      <c r="C174" s="42"/>
      <c r="D174" s="44"/>
      <c r="E174" s="7"/>
      <c r="F174" s="113">
        <f t="shared" si="42"/>
        <v>1</v>
      </c>
      <c r="G174" s="113" t="e">
        <f t="shared" si="43"/>
        <v>#N/A</v>
      </c>
      <c r="H174" s="142" t="str">
        <f t="shared" si="44"/>
        <v/>
      </c>
      <c r="I174" s="44"/>
      <c r="J174" s="42"/>
      <c r="K174" s="42"/>
      <c r="L174" s="42"/>
      <c r="M174" s="42"/>
      <c r="N174" s="42"/>
      <c r="O174" s="42"/>
      <c r="P174" s="42"/>
      <c r="Q174" s="42"/>
      <c r="R174" s="42"/>
      <c r="S174" s="42"/>
      <c r="T174" s="120">
        <f t="shared" si="25"/>
        <v>2.0833333333333321</v>
      </c>
      <c r="U174" s="136">
        <f t="shared" si="26"/>
        <v>4.5543952872905698E-2</v>
      </c>
      <c r="V174" s="136" t="e" cm="1">
        <f t="array" ref="V174">_xlfn.IFS(
    FALSE, N("Check if X1 shading is ON"),
    $V$50&lt;&gt;"x", NA(),
    FALSE, N("Check if case is 'LEFT' and x axis value less than z score"),
    AND($G$69 = "LEFT", $T174 &lt; IF($K$69="", 0, $K$69)), $U174,
    FALSE, N("Check if case is 'RIGHT' and x axis value greater than z score"),
    AND($G$69 = "RIGHT", $T174 &gt; IF($K$69="", 0, $K$69)), $U174,
    FALSE, N("Check if case is 'TWO' and both directions"),
    AND(
        $G$69 = "TWO",
        OR($T174 &lt; -ABS($K$69), $T174 &gt; ABS($K$70))
    ), $U174,
    FALSE, N("Default case: Return NA()"),
    TRUE, NA()
)</f>
        <v>#VALUE!</v>
      </c>
      <c r="W174" s="136" t="e" cm="1">
        <f t="array" ref="W174">_xlfn.IFS(
    FALSE, N("Check if X1 shading is ON"),
    $V$50&lt;&gt;"x", NA(),
    FALSE, N("Check if case is 'LEFT' and x axis value less than z score"),
    AND($G$70 = "LEFT", $T174 &lt; IF($K$70="", 0, $K$70)), $U174,
    FALSE, N("Check if case is 'RIGHT' and x axis value greater than z score"),
    AND($G$70 = "RIGHT", $T174 &gt; IF($K$70="", 0, $K$70)), $U174,
    FALSE, N("Default case: Return NA()"),
    TRUE, NA()
)</f>
        <v>#N/A</v>
      </c>
      <c r="X174" s="136" t="e" cm="1">
        <f t="array" ref="X174">_xlfn.IFS(
    FALSE, N("Check if X1 shading is ON"),
    $X$50&lt;&gt;"x", NA(),
    FALSE, N("Check if case is 'LEFT' and x axis value less than z score"),
    AND($G$73 = "LEFT", $T174 &lt; IF($K$73="", 0, $K$73)), $U174,
    FALSE, N("Check if case is 'RIGHT' and x axis value greater than z score"),
    AND($G$73 = "RIGHT", $T174 &gt; IF($K$73="", 0, $K$73)), $U174,
    FALSE, N("Check if case is 'TWO' and both directions"),
    AND(
        $G$73 = "TWO",
        OR($T174 &lt; -ABS($K$73), $T174 &gt; ABS($K$73))
    ), $U174,
    FALSE, N("Default case: Return NA()"),
    TRUE, NA()
)</f>
        <v>#VALUE!</v>
      </c>
      <c r="Y174" s="42"/>
      <c r="Z174" s="110">
        <v>-0.33333333333333548</v>
      </c>
      <c r="AA174" s="110">
        <v>0.27800000000000002</v>
      </c>
      <c r="AB174" s="110">
        <f t="shared" si="31"/>
        <v>0.27800000000000002</v>
      </c>
      <c r="AC174" s="110" t="str">
        <f t="shared" si="32"/>
        <v/>
      </c>
    </row>
    <row r="175" spans="2:29" ht="16" x14ac:dyDescent="0.2">
      <c r="B175"/>
      <c r="C175" s="42"/>
      <c r="D175" s="44"/>
      <c r="E175" s="7"/>
      <c r="F175" s="113">
        <f t="shared" si="42"/>
        <v>2</v>
      </c>
      <c r="G175" s="113" t="e">
        <f t="shared" si="43"/>
        <v>#N/A</v>
      </c>
      <c r="H175" s="142" t="str">
        <f t="shared" si="44"/>
        <v/>
      </c>
      <c r="I175" s="44"/>
      <c r="J175" s="42"/>
      <c r="K175" s="42"/>
      <c r="L175" s="42"/>
      <c r="M175" s="42"/>
      <c r="N175" s="42"/>
      <c r="O175" s="42"/>
      <c r="P175" s="42"/>
      <c r="Q175" s="42"/>
      <c r="R175" s="42"/>
      <c r="S175" s="42"/>
      <c r="T175" s="120">
        <f t="shared" si="25"/>
        <v>2.1249999999999987</v>
      </c>
      <c r="U175" s="136">
        <f t="shared" si="26"/>
        <v>4.1720985256338723E-2</v>
      </c>
      <c r="V175" s="136" t="e" cm="1">
        <f t="array" ref="V175">_xlfn.IFS(
    FALSE, N("Check if X1 shading is ON"),
    $V$50&lt;&gt;"x", NA(),
    FALSE, N("Check if case is 'LEFT' and x axis value less than z score"),
    AND($G$69 = "LEFT", $T175 &lt; IF($K$69="", 0, $K$69)), $U175,
    FALSE, N("Check if case is 'RIGHT' and x axis value greater than z score"),
    AND($G$69 = "RIGHT", $T175 &gt; IF($K$69="", 0, $K$69)), $U175,
    FALSE, N("Check if case is 'TWO' and both directions"),
    AND(
        $G$69 = "TWO",
        OR($T175 &lt; -ABS($K$69), $T175 &gt; ABS($K$70))
    ), $U175,
    FALSE, N("Default case: Return NA()"),
    TRUE, NA()
)</f>
        <v>#VALUE!</v>
      </c>
      <c r="W175" s="136" t="e" cm="1">
        <f t="array" ref="W175">_xlfn.IFS(
    FALSE, N("Check if X1 shading is ON"),
    $V$50&lt;&gt;"x", NA(),
    FALSE, N("Check if case is 'LEFT' and x axis value less than z score"),
    AND($G$70 = "LEFT", $T175 &lt; IF($K$70="", 0, $K$70)), $U175,
    FALSE, N("Check if case is 'RIGHT' and x axis value greater than z score"),
    AND($G$70 = "RIGHT", $T175 &gt; IF($K$70="", 0, $K$70)), $U175,
    FALSE, N("Default case: Return NA()"),
    TRUE, NA()
)</f>
        <v>#N/A</v>
      </c>
      <c r="X175" s="136" t="e" cm="1">
        <f t="array" ref="X175">_xlfn.IFS(
    FALSE, N("Check if X1 shading is ON"),
    $X$50&lt;&gt;"x", NA(),
    FALSE, N("Check if case is 'LEFT' and x axis value less than z score"),
    AND($G$73 = "LEFT", $T175 &lt; IF($K$73="", 0, $K$73)), $U175,
    FALSE, N("Check if case is 'RIGHT' and x axis value greater than z score"),
    AND($G$73 = "RIGHT", $T175 &gt; IF($K$73="", 0, $K$73)), $U175,
    FALSE, N("Check if case is 'TWO' and both directions"),
    AND(
        $G$73 = "TWO",
        OR($T175 &lt; -ABS($K$73), $T175 &gt; ABS($K$73))
    ), $U175,
    FALSE, N("Default case: Return NA()"),
    TRUE, NA()
)</f>
        <v>#VALUE!</v>
      </c>
      <c r="Y175" s="42"/>
      <c r="Z175" s="110">
        <v>-0.16666666666666879</v>
      </c>
      <c r="AA175" s="110">
        <v>0.27800000000000002</v>
      </c>
      <c r="AB175" s="110">
        <f t="shared" si="31"/>
        <v>0.27800000000000002</v>
      </c>
      <c r="AC175" s="110" t="str">
        <f t="shared" si="32"/>
        <v/>
      </c>
    </row>
    <row r="176" spans="2:29" ht="16" x14ac:dyDescent="0.2">
      <c r="B176"/>
      <c r="C176" s="42"/>
      <c r="D176" s="44"/>
      <c r="E176" s="7"/>
      <c r="F176" s="113">
        <f t="shared" si="42"/>
        <v>3</v>
      </c>
      <c r="G176" s="113" t="e">
        <f t="shared" si="43"/>
        <v>#N/A</v>
      </c>
      <c r="H176" s="142" t="str">
        <f t="shared" si="44"/>
        <v/>
      </c>
      <c r="I176" s="44"/>
      <c r="J176" s="42"/>
      <c r="K176" s="42"/>
      <c r="L176" s="42"/>
      <c r="M176" s="42"/>
      <c r="N176" s="42"/>
      <c r="O176" s="42"/>
      <c r="P176" s="42"/>
      <c r="Q176" s="42"/>
      <c r="R176" s="42"/>
      <c r="S176" s="42"/>
      <c r="T176" s="120">
        <f t="shared" si="25"/>
        <v>2.1666666666666652</v>
      </c>
      <c r="U176" s="136">
        <f t="shared" si="26"/>
        <v>3.8152623506418078E-2</v>
      </c>
      <c r="V176" s="136" t="e" cm="1">
        <f t="array" ref="V176">_xlfn.IFS(
    FALSE, N("Check if X1 shading is ON"),
    $V$50&lt;&gt;"x", NA(),
    FALSE, N("Check if case is 'LEFT' and x axis value less than z score"),
    AND($G$69 = "LEFT", $T176 &lt; IF($K$69="", 0, $K$69)), $U176,
    FALSE, N("Check if case is 'RIGHT' and x axis value greater than z score"),
    AND($G$69 = "RIGHT", $T176 &gt; IF($K$69="", 0, $K$69)), $U176,
    FALSE, N("Check if case is 'TWO' and both directions"),
    AND(
        $G$69 = "TWO",
        OR($T176 &lt; -ABS($K$69), $T176 &gt; ABS($K$70))
    ), $U176,
    FALSE, N("Default case: Return NA()"),
    TRUE, NA()
)</f>
        <v>#VALUE!</v>
      </c>
      <c r="W176" s="136" t="e" cm="1">
        <f t="array" ref="W176">_xlfn.IFS(
    FALSE, N("Check if X1 shading is ON"),
    $V$50&lt;&gt;"x", NA(),
    FALSE, N("Check if case is 'LEFT' and x axis value less than z score"),
    AND($G$70 = "LEFT", $T176 &lt; IF($K$70="", 0, $K$70)), $U176,
    FALSE, N("Check if case is 'RIGHT' and x axis value greater than z score"),
    AND($G$70 = "RIGHT", $T176 &gt; IF($K$70="", 0, $K$70)), $U176,
    FALSE, N("Default case: Return NA()"),
    TRUE, NA()
)</f>
        <v>#N/A</v>
      </c>
      <c r="X176" s="136" t="e" cm="1">
        <f t="array" ref="X176">_xlfn.IFS(
    FALSE, N("Check if X1 shading is ON"),
    $X$50&lt;&gt;"x", NA(),
    FALSE, N("Check if case is 'LEFT' and x axis value less than z score"),
    AND($G$73 = "LEFT", $T176 &lt; IF($K$73="", 0, $K$73)), $U176,
    FALSE, N("Check if case is 'RIGHT' and x axis value greater than z score"),
    AND($G$73 = "RIGHT", $T176 &gt; IF($K$73="", 0, $K$73)), $U176,
    FALSE, N("Check if case is 'TWO' and both directions"),
    AND(
        $G$73 = "TWO",
        OR($T176 &lt; -ABS($K$73), $T176 &gt; ABS($K$73))
    ), $U176,
    FALSE, N("Default case: Return NA()"),
    TRUE, NA()
)</f>
        <v>#VALUE!</v>
      </c>
      <c r="Y176" s="42"/>
      <c r="Z176" s="110">
        <v>0.16666666666666449</v>
      </c>
      <c r="AA176" s="110">
        <v>0.27800000000000002</v>
      </c>
      <c r="AB176" s="110">
        <f t="shared" si="31"/>
        <v>0.27800000000000002</v>
      </c>
      <c r="AC176" s="110" t="str">
        <f t="shared" si="32"/>
        <v/>
      </c>
    </row>
    <row r="177" spans="2:29" ht="16" x14ac:dyDescent="0.2">
      <c r="B177"/>
      <c r="C177" s="42"/>
      <c r="D177" s="44"/>
      <c r="E177" s="7"/>
      <c r="F177" s="7"/>
      <c r="G177" s="44"/>
      <c r="H177" s="44"/>
      <c r="I177" s="44"/>
      <c r="J177" s="42"/>
      <c r="K177" s="42"/>
      <c r="L177" s="42"/>
      <c r="M177" s="42"/>
      <c r="N177" s="42"/>
      <c r="O177" s="42"/>
      <c r="P177" s="42"/>
      <c r="Q177" s="42"/>
      <c r="R177" s="42"/>
      <c r="S177" s="42"/>
      <c r="T177" s="120">
        <f t="shared" si="25"/>
        <v>2.2083333333333317</v>
      </c>
      <c r="U177" s="136">
        <f t="shared" si="26"/>
        <v>3.4828941387634517E-2</v>
      </c>
      <c r="V177" s="136" t="e" cm="1">
        <f t="array" ref="V177">_xlfn.IFS(
    FALSE, N("Check if X1 shading is ON"),
    $V$50&lt;&gt;"x", NA(),
    FALSE, N("Check if case is 'LEFT' and x axis value less than z score"),
    AND($G$69 = "LEFT", $T177 &lt; IF($K$69="", 0, $K$69)), $U177,
    FALSE, N("Check if case is 'RIGHT' and x axis value greater than z score"),
    AND($G$69 = "RIGHT", $T177 &gt; IF($K$69="", 0, $K$69)), $U177,
    FALSE, N("Check if case is 'TWO' and both directions"),
    AND(
        $G$69 = "TWO",
        OR($T177 &lt; -ABS($K$69), $T177 &gt; ABS($K$70))
    ), $U177,
    FALSE, N("Default case: Return NA()"),
    TRUE, NA()
)</f>
        <v>#VALUE!</v>
      </c>
      <c r="W177" s="136" t="e" cm="1">
        <f t="array" ref="W177">_xlfn.IFS(
    FALSE, N("Check if X1 shading is ON"),
    $V$50&lt;&gt;"x", NA(),
    FALSE, N("Check if case is 'LEFT' and x axis value less than z score"),
    AND($G$70 = "LEFT", $T177 &lt; IF($K$70="", 0, $K$70)), $U177,
    FALSE, N("Check if case is 'RIGHT' and x axis value greater than z score"),
    AND($G$70 = "RIGHT", $T177 &gt; IF($K$70="", 0, $K$70)), $U177,
    FALSE, N("Default case: Return NA()"),
    TRUE, NA()
)</f>
        <v>#N/A</v>
      </c>
      <c r="X177" s="136" t="e" cm="1">
        <f t="array" ref="X177">_xlfn.IFS(
    FALSE, N("Check if X1 shading is ON"),
    $X$50&lt;&gt;"x", NA(),
    FALSE, N("Check if case is 'LEFT' and x axis value less than z score"),
    AND($G$73 = "LEFT", $T177 &lt; IF($K$73="", 0, $K$73)), $U177,
    FALSE, N("Check if case is 'RIGHT' and x axis value greater than z score"),
    AND($G$73 = "RIGHT", $T177 &gt; IF($K$73="", 0, $K$73)), $U177,
    FALSE, N("Check if case is 'TWO' and both directions"),
    AND(
        $G$73 = "TWO",
        OR($T177 &lt; -ABS($K$73), $T177 &gt; ABS($K$73))
    ), $U177,
    FALSE, N("Default case: Return NA()"),
    TRUE, NA()
)</f>
        <v>#VALUE!</v>
      </c>
      <c r="Y177" s="42"/>
      <c r="Z177" s="110">
        <v>0.33333333333333115</v>
      </c>
      <c r="AA177" s="110">
        <v>0.27800000000000002</v>
      </c>
      <c r="AB177" s="110">
        <f t="shared" si="31"/>
        <v>0.27800000000000002</v>
      </c>
      <c r="AC177" s="110" t="str">
        <f t="shared" si="32"/>
        <v/>
      </c>
    </row>
    <row r="178" spans="2:29" ht="19" x14ac:dyDescent="0.25">
      <c r="B178"/>
      <c r="C178" s="42"/>
      <c r="D178" s="192" t="s">
        <v>168</v>
      </c>
      <c r="E178" s="7"/>
      <c r="F178" s="143" t="str">
        <f>$I$68</f>
        <v/>
      </c>
      <c r="G178" s="145" t="str">
        <f>I73</f>
        <v/>
      </c>
      <c r="H178" s="44"/>
      <c r="I178" s="44"/>
      <c r="J178" s="42"/>
      <c r="K178" s="42"/>
      <c r="L178" s="42"/>
      <c r="M178" s="42"/>
      <c r="N178" s="42"/>
      <c r="O178" s="42"/>
      <c r="P178" s="42"/>
      <c r="Q178" s="42"/>
      <c r="R178" s="42"/>
      <c r="S178" s="42"/>
      <c r="T178" s="120">
        <f t="shared" si="25"/>
        <v>2.2499999999999982</v>
      </c>
      <c r="U178" s="136">
        <f t="shared" si="26"/>
        <v>3.173965183566755E-2</v>
      </c>
      <c r="V178" s="136" t="e" cm="1">
        <f t="array" ref="V178">_xlfn.IFS(
    FALSE, N("Check if X1 shading is ON"),
    $V$50&lt;&gt;"x", NA(),
    FALSE, N("Check if case is 'LEFT' and x axis value less than z score"),
    AND($G$69 = "LEFT", $T178 &lt; IF($K$69="", 0, $K$69)), $U178,
    FALSE, N("Check if case is 'RIGHT' and x axis value greater than z score"),
    AND($G$69 = "RIGHT", $T178 &gt; IF($K$69="", 0, $K$69)), $U178,
    FALSE, N("Check if case is 'TWO' and both directions"),
    AND(
        $G$69 = "TWO",
        OR($T178 &lt; -ABS($K$69), $T178 &gt; ABS($K$70))
    ), $U178,
    FALSE, N("Default case: Return NA()"),
    TRUE, NA()
)</f>
        <v>#VALUE!</v>
      </c>
      <c r="W178" s="136" t="e" cm="1">
        <f t="array" ref="W178">_xlfn.IFS(
    FALSE, N("Check if X1 shading is ON"),
    $V$50&lt;&gt;"x", NA(),
    FALSE, N("Check if case is 'LEFT' and x axis value less than z score"),
    AND($G$70 = "LEFT", $T178 &lt; IF($K$70="", 0, $K$70)), $U178,
    FALSE, N("Check if case is 'RIGHT' and x axis value greater than z score"),
    AND($G$70 = "RIGHT", $T178 &gt; IF($K$70="", 0, $K$70)), $U178,
    FALSE, N("Default case: Return NA()"),
    TRUE, NA()
)</f>
        <v>#N/A</v>
      </c>
      <c r="X178" s="136" t="e" cm="1">
        <f t="array" ref="X178">_xlfn.IFS(
    FALSE, N("Check if X1 shading is ON"),
    $X$50&lt;&gt;"x", NA(),
    FALSE, N("Check if case is 'LEFT' and x axis value less than z score"),
    AND($G$73 = "LEFT", $T178 &lt; IF($K$73="", 0, $K$73)), $U178,
    FALSE, N("Check if case is 'RIGHT' and x axis value greater than z score"),
    AND($G$73 = "RIGHT", $T178 &gt; IF($K$73="", 0, $K$73)), $U178,
    FALSE, N("Check if case is 'TWO' and both directions"),
    AND(
        $G$73 = "TWO",
        OR($T178 &lt; -ABS($K$73), $T178 &gt; ABS($K$73))
    ), $U178,
    FALSE, N("Default case: Return NA()"),
    TRUE, NA()
)</f>
        <v>#VALUE!</v>
      </c>
      <c r="Y178" s="42"/>
      <c r="Z178" s="110">
        <v>0.49999999999999789</v>
      </c>
      <c r="AA178" s="110">
        <v>0.27800000000000002</v>
      </c>
      <c r="AB178" s="110">
        <f t="shared" si="31"/>
        <v>0.27800000000000002</v>
      </c>
      <c r="AC178" s="110" t="str">
        <f t="shared" si="32"/>
        <v/>
      </c>
    </row>
    <row r="179" spans="2:29" ht="17" x14ac:dyDescent="0.2">
      <c r="B179" s="3"/>
      <c r="C179" s="42"/>
      <c r="D179" s="114" t="s">
        <v>116</v>
      </c>
      <c r="E179" s="143" t="s">
        <v>117</v>
      </c>
      <c r="F179" s="140" t="str">
        <f>LEFT(D178,6)&amp;" "&amp;$E$69&amp;" axis"</f>
        <v>X3 std  axis</v>
      </c>
      <c r="G179" s="140" t="str">
        <f>$E$64&amp;" stdev y"</f>
        <v>0 stdev y</v>
      </c>
      <c r="H179" s="7"/>
      <c r="I179" s="7"/>
      <c r="J179" s="140" t="str">
        <f>$E$69&amp;" stdev labels"</f>
        <v xml:space="preserve"> stdev labels</v>
      </c>
      <c r="K179" s="42"/>
      <c r="L179" s="42"/>
      <c r="M179" s="42"/>
      <c r="N179" s="42"/>
      <c r="O179" s="42"/>
      <c r="P179" s="42"/>
      <c r="Q179" s="42"/>
      <c r="R179" s="42"/>
      <c r="S179" s="42"/>
      <c r="T179" s="120">
        <f t="shared" si="25"/>
        <v>2.2916666666666647</v>
      </c>
      <c r="U179" s="136">
        <f t="shared" si="26"/>
        <v>2.8874206565747504E-2</v>
      </c>
      <c r="V179" s="136" t="e" cm="1">
        <f t="array" ref="V179">_xlfn.IFS(
    FALSE, N("Check if X1 shading is ON"),
    $V$50&lt;&gt;"x", NA(),
    FALSE, N("Check if case is 'LEFT' and x axis value less than z score"),
    AND($G$69 = "LEFT", $T179 &lt; IF($K$69="", 0, $K$69)), $U179,
    FALSE, N("Check if case is 'RIGHT' and x axis value greater than z score"),
    AND($G$69 = "RIGHT", $T179 &gt; IF($K$69="", 0, $K$69)), $U179,
    FALSE, N("Check if case is 'TWO' and both directions"),
    AND(
        $G$69 = "TWO",
        OR($T179 &lt; -ABS($K$69), $T179 &gt; ABS($K$70))
    ), $U179,
    FALSE, N("Default case: Return NA()"),
    TRUE, NA()
)</f>
        <v>#VALUE!</v>
      </c>
      <c r="W179" s="136" t="e" cm="1">
        <f t="array" ref="W179">_xlfn.IFS(
    FALSE, N("Check if X1 shading is ON"),
    $V$50&lt;&gt;"x", NA(),
    FALSE, N("Check if case is 'LEFT' and x axis value less than z score"),
    AND($G$70 = "LEFT", $T179 &lt; IF($K$70="", 0, $K$70)), $U179,
    FALSE, N("Check if case is 'RIGHT' and x axis value greater than z score"),
    AND($G$70 = "RIGHT", $T179 &gt; IF($K$70="", 0, $K$70)), $U179,
    FALSE, N("Default case: Return NA()"),
    TRUE, NA()
)</f>
        <v>#N/A</v>
      </c>
      <c r="X179" s="136" t="e" cm="1">
        <f t="array" ref="X179">_xlfn.IFS(
    FALSE, N("Check if X1 shading is ON"),
    $X$50&lt;&gt;"x", NA(),
    FALSE, N("Check if case is 'LEFT' and x axis value less than z score"),
    AND($G$73 = "LEFT", $T179 &lt; IF($K$73="", 0, $K$73)), $U179,
    FALSE, N("Check if case is 'RIGHT' and x axis value greater than z score"),
    AND($G$73 = "RIGHT", $T179 &gt; IF($K$73="", 0, $K$73)), $U179,
    FALSE, N("Check if case is 'TWO' and both directions"),
    AND(
        $G$73 = "TWO",
        OR($T179 &lt; -ABS($K$73), $T179 &gt; ABS($K$73))
    ), $U179,
    FALSE, N("Default case: Return NA()"),
    TRUE, NA()
)</f>
        <v>#VALUE!</v>
      </c>
      <c r="Y179" s="42"/>
      <c r="Z179" s="110">
        <v>0.66666666666666441</v>
      </c>
      <c r="AA179" s="110">
        <v>0.27800000000000002</v>
      </c>
      <c r="AB179" s="110">
        <f t="shared" si="31"/>
        <v>0.27800000000000002</v>
      </c>
      <c r="AC179" s="110" t="str">
        <f t="shared" si="32"/>
        <v/>
      </c>
    </row>
    <row r="180" spans="2:29" ht="16" x14ac:dyDescent="0.2">
      <c r="B180" s="3"/>
      <c r="C180" s="42"/>
      <c r="D180" s="113">
        <f>O71</f>
        <v>0</v>
      </c>
      <c r="E180" s="110">
        <f>E169+0.03</f>
        <v>-0.17</v>
      </c>
      <c r="F180" s="113">
        <f>F159</f>
        <v>-4</v>
      </c>
      <c r="G180" s="113" t="e">
        <f>IF(
    D180="x",
    E180,
    NA()
)</f>
        <v>#N/A</v>
      </c>
      <c r="H180" s="5"/>
      <c r="I180" s="144" t="str">
        <f>G178</f>
        <v/>
      </c>
      <c r="J180" s="142" t="str">
        <f>IF($I$69 = "", "",
    F178
)</f>
        <v/>
      </c>
      <c r="K180" s="42"/>
      <c r="L180" s="42"/>
      <c r="M180" s="42"/>
      <c r="N180" s="42"/>
      <c r="O180" s="42"/>
      <c r="P180" s="42"/>
      <c r="Q180" s="42"/>
      <c r="R180" s="42"/>
      <c r="S180" s="42"/>
      <c r="T180" s="120">
        <f t="shared" si="25"/>
        <v>2.3333333333333313</v>
      </c>
      <c r="U180" s="136">
        <f t="shared" si="26"/>
        <v>2.6221889093709622E-2</v>
      </c>
      <c r="V180" s="136" t="e" cm="1">
        <f t="array" ref="V180">_xlfn.IFS(
    FALSE, N("Check if X1 shading is ON"),
    $V$50&lt;&gt;"x", NA(),
    FALSE, N("Check if case is 'LEFT' and x axis value less than z score"),
    AND($G$69 = "LEFT", $T180 &lt; IF($K$69="", 0, $K$69)), $U180,
    FALSE, N("Check if case is 'RIGHT' and x axis value greater than z score"),
    AND($G$69 = "RIGHT", $T180 &gt; IF($K$69="", 0, $K$69)), $U180,
    FALSE, N("Check if case is 'TWO' and both directions"),
    AND(
        $G$69 = "TWO",
        OR($T180 &lt; -ABS($K$69), $T180 &gt; ABS($K$70))
    ), $U180,
    FALSE, N("Default case: Return NA()"),
    TRUE, NA()
)</f>
        <v>#VALUE!</v>
      </c>
      <c r="W180" s="136" t="e" cm="1">
        <f t="array" ref="W180">_xlfn.IFS(
    FALSE, N("Check if X1 shading is ON"),
    $V$50&lt;&gt;"x", NA(),
    FALSE, N("Check if case is 'LEFT' and x axis value less than z score"),
    AND($G$70 = "LEFT", $T180 &lt; IF($K$70="", 0, $K$70)), $U180,
    FALSE, N("Check if case is 'RIGHT' and x axis value greater than z score"),
    AND($G$70 = "RIGHT", $T180 &gt; IF($K$70="", 0, $K$70)), $U180,
    FALSE, N("Default case: Return NA()"),
    TRUE, NA()
)</f>
        <v>#N/A</v>
      </c>
      <c r="X180" s="136" t="e" cm="1">
        <f t="array" ref="X180">_xlfn.IFS(
    FALSE, N("Check if X1 shading is ON"),
    $X$50&lt;&gt;"x", NA(),
    FALSE, N("Check if case is 'LEFT' and x axis value less than z score"),
    AND($G$73 = "LEFT", $T180 &lt; IF($K$73="", 0, $K$73)), $U180,
    FALSE, N("Check if case is 'RIGHT' and x axis value greater than z score"),
    AND($G$73 = "RIGHT", $T180 &gt; IF($K$73="", 0, $K$73)), $U180,
    FALSE, N("Check if case is 'TWO' and both directions"),
    AND(
        $G$73 = "TWO",
        OR($T180 &lt; -ABS($K$73), $T180 &gt; ABS($K$73))
    ), $U180,
    FALSE, N("Default case: Return NA()"),
    TRUE, NA()
)</f>
        <v>#VALUE!</v>
      </c>
      <c r="Y180" s="42"/>
      <c r="Z180" s="110">
        <v>-0.66666666666666874</v>
      </c>
      <c r="AA180" s="110">
        <v>0.30199999999999999</v>
      </c>
      <c r="AB180" s="110">
        <f t="shared" si="31"/>
        <v>0.30199999999999999</v>
      </c>
      <c r="AC180" s="110" t="str">
        <f t="shared" si="32"/>
        <v/>
      </c>
    </row>
    <row r="181" spans="2:29" ht="16" x14ac:dyDescent="0.2">
      <c r="B181" s="3"/>
      <c r="C181" s="42"/>
      <c r="D181" s="44"/>
      <c r="E181" s="7"/>
      <c r="F181" s="113">
        <f t="shared" ref="F181:F186" si="45">F160</f>
        <v>-3</v>
      </c>
      <c r="G181" s="113" t="e">
        <f>G180</f>
        <v>#N/A</v>
      </c>
      <c r="H181" s="110">
        <v>-3</v>
      </c>
      <c r="I181" s="135" t="e">
        <f>H181*$G$178</f>
        <v>#VALUE!</v>
      </c>
      <c r="J181" s="142" t="str">
        <f t="shared" ref="J181:J187" si="46">IF($I$69 = "", "",
    TEXT(I181,
        IF($O$73 = 0,
            "+#,##0;-#,##0;0",
            "+#,##0." &amp; REPT("0", $O$73) &amp; ";-#,##0." &amp; REPT("0", $O$73) &amp; ";0"
        )
    )
)</f>
        <v/>
      </c>
      <c r="K181" s="42"/>
      <c r="L181" s="42"/>
      <c r="M181" s="42"/>
      <c r="N181" s="42"/>
      <c r="O181" s="42"/>
      <c r="P181" s="42"/>
      <c r="Q181" s="42"/>
      <c r="R181" s="42"/>
      <c r="S181" s="42"/>
      <c r="T181" s="120">
        <f t="shared" ref="T181:T196" si="47">T180+$S$54</f>
        <v>2.3749999999999978</v>
      </c>
      <c r="U181" s="136">
        <f t="shared" ref="U181:U196" si="48">IF(
    LEFT($E$69,1) ="T",
    _xlfn.T.DIST(T181, $D$69-1, FALSE),
    _xlfn.NORM.S.DIST(T181, FALSE)
)</f>
        <v>2.3771900829913931E-2</v>
      </c>
      <c r="V181" s="136" t="e" cm="1">
        <f t="array" ref="V181">_xlfn.IFS(
    FALSE, N("Check if X1 shading is ON"),
    $V$50&lt;&gt;"x", NA(),
    FALSE, N("Check if case is 'LEFT' and x axis value less than z score"),
    AND($G$69 = "LEFT", $T181 &lt; IF($K$69="", 0, $K$69)), $U181,
    FALSE, N("Check if case is 'RIGHT' and x axis value greater than z score"),
    AND($G$69 = "RIGHT", $T181 &gt; IF($K$69="", 0, $K$69)), $U181,
    FALSE, N("Check if case is 'TWO' and both directions"),
    AND(
        $G$69 = "TWO",
        OR($T181 &lt; -ABS($K$69), $T181 &gt; ABS($K$70))
    ), $U181,
    FALSE, N("Default case: Return NA()"),
    TRUE, NA()
)</f>
        <v>#VALUE!</v>
      </c>
      <c r="W181" s="136" t="e" cm="1">
        <f t="array" ref="W181">_xlfn.IFS(
    FALSE, N("Check if X1 shading is ON"),
    $V$50&lt;&gt;"x", NA(),
    FALSE, N("Check if case is 'LEFT' and x axis value less than z score"),
    AND($G$70 = "LEFT", $T181 &lt; IF($K$70="", 0, $K$70)), $U181,
    FALSE, N("Check if case is 'RIGHT' and x axis value greater than z score"),
    AND($G$70 = "RIGHT", $T181 &gt; IF($K$70="", 0, $K$70)), $U181,
    FALSE, N("Default case: Return NA()"),
    TRUE, NA()
)</f>
        <v>#N/A</v>
      </c>
      <c r="X181" s="136" t="e" cm="1">
        <f t="array" ref="X181">_xlfn.IFS(
    FALSE, N("Check if X1 shading is ON"),
    $X$50&lt;&gt;"x", NA(),
    FALSE, N("Check if case is 'LEFT' and x axis value less than z score"),
    AND($G$73 = "LEFT", $T181 &lt; IF($K$73="", 0, $K$73)), $U181,
    FALSE, N("Check if case is 'RIGHT' and x axis value greater than z score"),
    AND($G$73 = "RIGHT", $T181 &gt; IF($K$73="", 0, $K$73)), $U181,
    FALSE, N("Check if case is 'TWO' and both directions"),
    AND(
        $G$73 = "TWO",
        OR($T181 &lt; -ABS($K$73), $T181 &gt; ABS($K$73))
    ), $U181,
    FALSE, N("Default case: Return NA()"),
    TRUE, NA()
)</f>
        <v>#VALUE!</v>
      </c>
      <c r="Y181" s="42"/>
      <c r="Z181" s="110">
        <v>-0.50000000000000222</v>
      </c>
      <c r="AA181" s="110">
        <v>0.30199999999999999</v>
      </c>
      <c r="AB181" s="110">
        <f t="shared" si="31"/>
        <v>0.30199999999999999</v>
      </c>
      <c r="AC181" s="110" t="str">
        <f t="shared" si="32"/>
        <v/>
      </c>
    </row>
    <row r="182" spans="2:29" ht="16" x14ac:dyDescent="0.2">
      <c r="B182" s="3"/>
      <c r="C182" s="42"/>
      <c r="D182" s="44"/>
      <c r="E182" s="7"/>
      <c r="F182" s="113">
        <f t="shared" si="45"/>
        <v>-2</v>
      </c>
      <c r="G182" s="113" t="e">
        <f t="shared" ref="G182:G187" si="49">G181</f>
        <v>#N/A</v>
      </c>
      <c r="H182" s="110">
        <v>-2</v>
      </c>
      <c r="I182" s="135" t="e">
        <f t="shared" ref="I182:I187" si="50">H182*$G$178</f>
        <v>#VALUE!</v>
      </c>
      <c r="J182" s="142" t="str">
        <f t="shared" si="46"/>
        <v/>
      </c>
      <c r="K182" s="42"/>
      <c r="L182" s="42"/>
      <c r="M182" s="42"/>
      <c r="N182" s="42"/>
      <c r="O182" s="42"/>
      <c r="P182" s="42"/>
      <c r="Q182" s="42"/>
      <c r="R182" s="42"/>
      <c r="S182" s="42"/>
      <c r="T182" s="120">
        <f t="shared" si="47"/>
        <v>2.4166666666666643</v>
      </c>
      <c r="U182" s="136">
        <f t="shared" si="48"/>
        <v>2.1513440016773775E-2</v>
      </c>
      <c r="V182" s="136" t="e" cm="1">
        <f t="array" ref="V182">_xlfn.IFS(
    FALSE, N("Check if X1 shading is ON"),
    $V$50&lt;&gt;"x", NA(),
    FALSE, N("Check if case is 'LEFT' and x axis value less than z score"),
    AND($G$69 = "LEFT", $T182 &lt; IF($K$69="", 0, $K$69)), $U182,
    FALSE, N("Check if case is 'RIGHT' and x axis value greater than z score"),
    AND($G$69 = "RIGHT", $T182 &gt; IF($K$69="", 0, $K$69)), $U182,
    FALSE, N("Check if case is 'TWO' and both directions"),
    AND(
        $G$69 = "TWO",
        OR($T182 &lt; -ABS($K$69), $T182 &gt; ABS($K$70))
    ), $U182,
    FALSE, N("Default case: Return NA()"),
    TRUE, NA()
)</f>
        <v>#VALUE!</v>
      </c>
      <c r="W182" s="136" t="e" cm="1">
        <f t="array" ref="W182">_xlfn.IFS(
    FALSE, N("Check if X1 shading is ON"),
    $V$50&lt;&gt;"x", NA(),
    FALSE, N("Check if case is 'LEFT' and x axis value less than z score"),
    AND($G$70 = "LEFT", $T182 &lt; IF($K$70="", 0, $K$70)), $U182,
    FALSE, N("Check if case is 'RIGHT' and x axis value greater than z score"),
    AND($G$70 = "RIGHT", $T182 &gt; IF($K$70="", 0, $K$70)), $U182,
    FALSE, N("Default case: Return NA()"),
    TRUE, NA()
)</f>
        <v>#N/A</v>
      </c>
      <c r="X182" s="136" t="e" cm="1">
        <f t="array" ref="X182">_xlfn.IFS(
    FALSE, N("Check if X1 shading is ON"),
    $X$50&lt;&gt;"x", NA(),
    FALSE, N("Check if case is 'LEFT' and x axis value less than z score"),
    AND($G$73 = "LEFT", $T182 &lt; IF($K$73="", 0, $K$73)), $U182,
    FALSE, N("Check if case is 'RIGHT' and x axis value greater than z score"),
    AND($G$73 = "RIGHT", $T182 &gt; IF($K$73="", 0, $K$73)), $U182,
    FALSE, N("Check if case is 'TWO' and both directions"),
    AND(
        $G$73 = "TWO",
        OR($T182 &lt; -ABS($K$73), $T182 &gt; ABS($K$73))
    ), $U182,
    FALSE, N("Default case: Return NA()"),
    TRUE, NA()
)</f>
        <v>#VALUE!</v>
      </c>
      <c r="Y182" s="42"/>
      <c r="Z182" s="110">
        <v>-0.33333333333333548</v>
      </c>
      <c r="AA182" s="110">
        <v>0.30199999999999999</v>
      </c>
      <c r="AB182" s="110">
        <f t="shared" si="31"/>
        <v>0.30199999999999999</v>
      </c>
      <c r="AC182" s="110" t="str">
        <f t="shared" si="32"/>
        <v/>
      </c>
    </row>
    <row r="183" spans="2:29" ht="16" x14ac:dyDescent="0.2">
      <c r="B183" s="3"/>
      <c r="C183" s="42"/>
      <c r="D183" s="44"/>
      <c r="E183" s="7"/>
      <c r="F183" s="113">
        <f t="shared" si="45"/>
        <v>-1</v>
      </c>
      <c r="G183" s="113" t="e">
        <f t="shared" si="49"/>
        <v>#N/A</v>
      </c>
      <c r="H183" s="110">
        <v>-1</v>
      </c>
      <c r="I183" s="135" t="e">
        <f t="shared" si="50"/>
        <v>#VALUE!</v>
      </c>
      <c r="J183" s="142" t="str">
        <f t="shared" si="46"/>
        <v/>
      </c>
      <c r="K183" s="42"/>
      <c r="L183" s="42"/>
      <c r="M183" s="42"/>
      <c r="N183" s="42"/>
      <c r="O183" s="42"/>
      <c r="P183" s="42"/>
      <c r="Q183" s="42"/>
      <c r="R183" s="42"/>
      <c r="S183" s="42"/>
      <c r="T183" s="120">
        <f t="shared" si="47"/>
        <v>2.4583333333333308</v>
      </c>
      <c r="U183" s="136">
        <f t="shared" si="48"/>
        <v>1.9435773384265099E-2</v>
      </c>
      <c r="V183" s="136" t="e" cm="1">
        <f t="array" ref="V183">_xlfn.IFS(
    FALSE, N("Check if X1 shading is ON"),
    $V$50&lt;&gt;"x", NA(),
    FALSE, N("Check if case is 'LEFT' and x axis value less than z score"),
    AND($G$69 = "LEFT", $T183 &lt; IF($K$69="", 0, $K$69)), $U183,
    FALSE, N("Check if case is 'RIGHT' and x axis value greater than z score"),
    AND($G$69 = "RIGHT", $T183 &gt; IF($K$69="", 0, $K$69)), $U183,
    FALSE, N("Check if case is 'TWO' and both directions"),
    AND(
        $G$69 = "TWO",
        OR($T183 &lt; -ABS($K$69), $T183 &gt; ABS($K$70))
    ), $U183,
    FALSE, N("Default case: Return NA()"),
    TRUE, NA()
)</f>
        <v>#VALUE!</v>
      </c>
      <c r="W183" s="136" t="e" cm="1">
        <f t="array" ref="W183">_xlfn.IFS(
    FALSE, N("Check if X1 shading is ON"),
    $V$50&lt;&gt;"x", NA(),
    FALSE, N("Check if case is 'LEFT' and x axis value less than z score"),
    AND($G$70 = "LEFT", $T183 &lt; IF($K$70="", 0, $K$70)), $U183,
    FALSE, N("Check if case is 'RIGHT' and x axis value greater than z score"),
    AND($G$70 = "RIGHT", $T183 &gt; IF($K$70="", 0, $K$70)), $U183,
    FALSE, N("Default case: Return NA()"),
    TRUE, NA()
)</f>
        <v>#N/A</v>
      </c>
      <c r="X183" s="136" t="e" cm="1">
        <f t="array" ref="X183">_xlfn.IFS(
    FALSE, N("Check if X1 shading is ON"),
    $X$50&lt;&gt;"x", NA(),
    FALSE, N("Check if case is 'LEFT' and x axis value less than z score"),
    AND($G$73 = "LEFT", $T183 &lt; IF($K$73="", 0, $K$73)), $U183,
    FALSE, N("Check if case is 'RIGHT' and x axis value greater than z score"),
    AND($G$73 = "RIGHT", $T183 &gt; IF($K$73="", 0, $K$73)), $U183,
    FALSE, N("Check if case is 'TWO' and both directions"),
    AND(
        $G$73 = "TWO",
        OR($T183 &lt; -ABS($K$73), $T183 &gt; ABS($K$73))
    ), $U183,
    FALSE, N("Default case: Return NA()"),
    TRUE, NA()
)</f>
        <v>#VALUE!</v>
      </c>
      <c r="Y183" s="42"/>
      <c r="Z183" s="110">
        <v>-0.16666666666666879</v>
      </c>
      <c r="AA183" s="110">
        <v>0.30199999999999999</v>
      </c>
      <c r="AB183" s="110">
        <f t="shared" si="31"/>
        <v>0.30199999999999999</v>
      </c>
      <c r="AC183" s="110" t="str">
        <f t="shared" si="32"/>
        <v/>
      </c>
    </row>
    <row r="184" spans="2:29" ht="16" x14ac:dyDescent="0.2">
      <c r="B184" s="3"/>
      <c r="C184" s="42"/>
      <c r="D184" s="44"/>
      <c r="E184" s="7"/>
      <c r="F184" s="113">
        <f t="shared" si="45"/>
        <v>0</v>
      </c>
      <c r="G184" s="113" t="e">
        <f t="shared" si="49"/>
        <v>#N/A</v>
      </c>
      <c r="H184" s="170">
        <v>0</v>
      </c>
      <c r="I184" s="135" t="e">
        <f t="shared" si="50"/>
        <v>#VALUE!</v>
      </c>
      <c r="J184" s="142" t="str">
        <f t="shared" si="46"/>
        <v/>
      </c>
      <c r="K184" s="42"/>
      <c r="L184" s="42"/>
      <c r="M184" s="42"/>
      <c r="N184" s="42"/>
      <c r="O184" s="42"/>
      <c r="P184" s="42"/>
      <c r="Q184" s="42"/>
      <c r="R184" s="42"/>
      <c r="S184" s="42"/>
      <c r="T184" s="120">
        <f t="shared" si="47"/>
        <v>2.4999999999999973</v>
      </c>
      <c r="U184" s="136">
        <f t="shared" si="48"/>
        <v>1.7528300493568655E-2</v>
      </c>
      <c r="V184" s="136" t="e" cm="1">
        <f t="array" ref="V184">_xlfn.IFS(
    FALSE, N("Check if X1 shading is ON"),
    $V$50&lt;&gt;"x", NA(),
    FALSE, N("Check if case is 'LEFT' and x axis value less than z score"),
    AND($G$69 = "LEFT", $T184 &lt; IF($K$69="", 0, $K$69)), $U184,
    FALSE, N("Check if case is 'RIGHT' and x axis value greater than z score"),
    AND($G$69 = "RIGHT", $T184 &gt; IF($K$69="", 0, $K$69)), $U184,
    FALSE, N("Check if case is 'TWO' and both directions"),
    AND(
        $G$69 = "TWO",
        OR($T184 &lt; -ABS($K$69), $T184 &gt; ABS($K$70))
    ), $U184,
    FALSE, N("Default case: Return NA()"),
    TRUE, NA()
)</f>
        <v>#VALUE!</v>
      </c>
      <c r="W184" s="136" t="e" cm="1">
        <f t="array" ref="W184">_xlfn.IFS(
    FALSE, N("Check if X1 shading is ON"),
    $V$50&lt;&gt;"x", NA(),
    FALSE, N("Check if case is 'LEFT' and x axis value less than z score"),
    AND($G$70 = "LEFT", $T184 &lt; IF($K$70="", 0, $K$70)), $U184,
    FALSE, N("Check if case is 'RIGHT' and x axis value greater than z score"),
    AND($G$70 = "RIGHT", $T184 &gt; IF($K$70="", 0, $K$70)), $U184,
    FALSE, N("Default case: Return NA()"),
    TRUE, NA()
)</f>
        <v>#N/A</v>
      </c>
      <c r="X184" s="136" t="e" cm="1">
        <f t="array" ref="X184">_xlfn.IFS(
    FALSE, N("Check if X1 shading is ON"),
    $X$50&lt;&gt;"x", NA(),
    FALSE, N("Check if case is 'LEFT' and x axis value less than z score"),
    AND($G$73 = "LEFT", $T184 &lt; IF($K$73="", 0, $K$73)), $U184,
    FALSE, N("Check if case is 'RIGHT' and x axis value greater than z score"),
    AND($G$73 = "RIGHT", $T184 &gt; IF($K$73="", 0, $K$73)), $U184,
    FALSE, N("Check if case is 'TWO' and both directions"),
    AND(
        $G$73 = "TWO",
        OR($T184 &lt; -ABS($K$73), $T184 &gt; ABS($K$73))
    ), $U184,
    FALSE, N("Default case: Return NA()"),
    TRUE, NA()
)</f>
        <v>#VALUE!</v>
      </c>
      <c r="Y184" s="42"/>
      <c r="Z184" s="110">
        <v>0.16666666666666449</v>
      </c>
      <c r="AA184" s="110">
        <v>0.30199999999999999</v>
      </c>
      <c r="AB184" s="110">
        <f t="shared" si="31"/>
        <v>0.30199999999999999</v>
      </c>
      <c r="AC184" s="110" t="str">
        <f t="shared" si="32"/>
        <v/>
      </c>
    </row>
    <row r="185" spans="2:29" ht="16" x14ac:dyDescent="0.2">
      <c r="B185" s="3"/>
      <c r="C185" s="42"/>
      <c r="D185" s="44"/>
      <c r="E185" s="7"/>
      <c r="F185" s="113">
        <f t="shared" si="45"/>
        <v>1</v>
      </c>
      <c r="G185" s="113" t="e">
        <f t="shared" si="49"/>
        <v>#N/A</v>
      </c>
      <c r="H185" s="170">
        <v>1</v>
      </c>
      <c r="I185" s="135" t="e">
        <f t="shared" si="50"/>
        <v>#VALUE!</v>
      </c>
      <c r="J185" s="142" t="str">
        <f t="shared" si="46"/>
        <v/>
      </c>
      <c r="K185" s="42"/>
      <c r="L185" s="42"/>
      <c r="M185" s="42"/>
      <c r="N185" s="42"/>
      <c r="O185" s="42"/>
      <c r="P185" s="42"/>
      <c r="Q185" s="42"/>
      <c r="R185" s="42"/>
      <c r="S185" s="42"/>
      <c r="T185" s="120">
        <f t="shared" si="47"/>
        <v>2.5416666666666639</v>
      </c>
      <c r="U185" s="136">
        <f t="shared" si="48"/>
        <v>1.5780610826231976E-2</v>
      </c>
      <c r="V185" s="136" t="e" cm="1">
        <f t="array" ref="V185">_xlfn.IFS(
    FALSE, N("Check if X1 shading is ON"),
    $V$50&lt;&gt;"x", NA(),
    FALSE, N("Check if case is 'LEFT' and x axis value less than z score"),
    AND($G$69 = "LEFT", $T185 &lt; IF($K$69="", 0, $K$69)), $U185,
    FALSE, N("Check if case is 'RIGHT' and x axis value greater than z score"),
    AND($G$69 = "RIGHT", $T185 &gt; IF($K$69="", 0, $K$69)), $U185,
    FALSE, N("Check if case is 'TWO' and both directions"),
    AND(
        $G$69 = "TWO",
        OR($T185 &lt; -ABS($K$69), $T185 &gt; ABS($K$70))
    ), $U185,
    FALSE, N("Default case: Return NA()"),
    TRUE, NA()
)</f>
        <v>#VALUE!</v>
      </c>
      <c r="W185" s="136" t="e" cm="1">
        <f t="array" ref="W185">_xlfn.IFS(
    FALSE, N("Check if X1 shading is ON"),
    $V$50&lt;&gt;"x", NA(),
    FALSE, N("Check if case is 'LEFT' and x axis value less than z score"),
    AND($G$70 = "LEFT", $T185 &lt; IF($K$70="", 0, $K$70)), $U185,
    FALSE, N("Check if case is 'RIGHT' and x axis value greater than z score"),
    AND($G$70 = "RIGHT", $T185 &gt; IF($K$70="", 0, $K$70)), $U185,
    FALSE, N("Default case: Return NA()"),
    TRUE, NA()
)</f>
        <v>#N/A</v>
      </c>
      <c r="X185" s="136" t="e" cm="1">
        <f t="array" ref="X185">_xlfn.IFS(
    FALSE, N("Check if X1 shading is ON"),
    $X$50&lt;&gt;"x", NA(),
    FALSE, N("Check if case is 'LEFT' and x axis value less than z score"),
    AND($G$73 = "LEFT", $T185 &lt; IF($K$73="", 0, $K$73)), $U185,
    FALSE, N("Check if case is 'RIGHT' and x axis value greater than z score"),
    AND($G$73 = "RIGHT", $T185 &gt; IF($K$73="", 0, $K$73)), $U185,
    FALSE, N("Check if case is 'TWO' and both directions"),
    AND(
        $G$73 = "TWO",
        OR($T185 &lt; -ABS($K$73), $T185 &gt; ABS($K$73))
    ), $U185,
    FALSE, N("Default case: Return NA()"),
    TRUE, NA()
)</f>
        <v>#VALUE!</v>
      </c>
      <c r="Y185" s="42"/>
      <c r="Z185" s="110">
        <v>0.33333333333333115</v>
      </c>
      <c r="AA185" s="110">
        <v>0.30199999999999999</v>
      </c>
      <c r="AB185" s="110">
        <f t="shared" si="31"/>
        <v>0.30199999999999999</v>
      </c>
      <c r="AC185" s="110" t="str">
        <f t="shared" si="32"/>
        <v/>
      </c>
    </row>
    <row r="186" spans="2:29" ht="16" x14ac:dyDescent="0.2">
      <c r="B186" s="3"/>
      <c r="C186" s="42"/>
      <c r="D186" s="44"/>
      <c r="E186" s="7"/>
      <c r="F186" s="113">
        <f t="shared" si="45"/>
        <v>2</v>
      </c>
      <c r="G186" s="113" t="e">
        <f t="shared" si="49"/>
        <v>#N/A</v>
      </c>
      <c r="H186" s="170">
        <v>2</v>
      </c>
      <c r="I186" s="135" t="e">
        <f t="shared" si="50"/>
        <v>#VALUE!</v>
      </c>
      <c r="J186" s="142" t="str">
        <f t="shared" si="46"/>
        <v/>
      </c>
      <c r="K186" s="42"/>
      <c r="L186" s="42"/>
      <c r="M186" s="42"/>
      <c r="N186" s="42"/>
      <c r="O186" s="42"/>
      <c r="P186" s="42"/>
      <c r="Q186" s="42"/>
      <c r="R186" s="42"/>
      <c r="S186" s="42"/>
      <c r="T186" s="120">
        <f t="shared" si="47"/>
        <v>2.5833333333333304</v>
      </c>
      <c r="U186" s="136">
        <f t="shared" si="48"/>
        <v>1.4182533754437414E-2</v>
      </c>
      <c r="V186" s="136" t="e" cm="1">
        <f t="array" ref="V186">_xlfn.IFS(
    FALSE, N("Check if X1 shading is ON"),
    $V$50&lt;&gt;"x", NA(),
    FALSE, N("Check if case is 'LEFT' and x axis value less than z score"),
    AND($G$69 = "LEFT", $T186 &lt; IF($K$69="", 0, $K$69)), $U186,
    FALSE, N("Check if case is 'RIGHT' and x axis value greater than z score"),
    AND($G$69 = "RIGHT", $T186 &gt; IF($K$69="", 0, $K$69)), $U186,
    FALSE, N("Check if case is 'TWO' and both directions"),
    AND(
        $G$69 = "TWO",
        OR($T186 &lt; -ABS($K$69), $T186 &gt; ABS($K$70))
    ), $U186,
    FALSE, N("Default case: Return NA()"),
    TRUE, NA()
)</f>
        <v>#VALUE!</v>
      </c>
      <c r="W186" s="136" t="e" cm="1">
        <f t="array" ref="W186">_xlfn.IFS(
    FALSE, N("Check if X1 shading is ON"),
    $V$50&lt;&gt;"x", NA(),
    FALSE, N("Check if case is 'LEFT' and x axis value less than z score"),
    AND($G$70 = "LEFT", $T186 &lt; IF($K$70="", 0, $K$70)), $U186,
    FALSE, N("Check if case is 'RIGHT' and x axis value greater than z score"),
    AND($G$70 = "RIGHT", $T186 &gt; IF($K$70="", 0, $K$70)), $U186,
    FALSE, N("Default case: Return NA()"),
    TRUE, NA()
)</f>
        <v>#N/A</v>
      </c>
      <c r="X186" s="136" t="e" cm="1">
        <f t="array" ref="X186">_xlfn.IFS(
    FALSE, N("Check if X1 shading is ON"),
    $X$50&lt;&gt;"x", NA(),
    FALSE, N("Check if case is 'LEFT' and x axis value less than z score"),
    AND($G$73 = "LEFT", $T186 &lt; IF($K$73="", 0, $K$73)), $U186,
    FALSE, N("Check if case is 'RIGHT' and x axis value greater than z score"),
    AND($G$73 = "RIGHT", $T186 &gt; IF($K$73="", 0, $K$73)), $U186,
    FALSE, N("Check if case is 'TWO' and both directions"),
    AND(
        $G$73 = "TWO",
        OR($T186 &lt; -ABS($K$73), $T186 &gt; ABS($K$73))
    ), $U186,
    FALSE, N("Default case: Return NA()"),
    TRUE, NA()
)</f>
        <v>#VALUE!</v>
      </c>
      <c r="Y186" s="42"/>
      <c r="Z186" s="110">
        <v>0.49999999999999789</v>
      </c>
      <c r="AA186" s="110">
        <v>0.30199999999999999</v>
      </c>
      <c r="AB186" s="110">
        <f t="shared" si="31"/>
        <v>0.30199999999999999</v>
      </c>
      <c r="AC186" s="110" t="str">
        <f t="shared" si="32"/>
        <v/>
      </c>
    </row>
    <row r="187" spans="2:29" ht="16" x14ac:dyDescent="0.2">
      <c r="B187" s="3"/>
      <c r="C187" s="42"/>
      <c r="D187" s="44"/>
      <c r="E187" s="7"/>
      <c r="F187" s="113">
        <f>F166</f>
        <v>3</v>
      </c>
      <c r="G187" s="113" t="e">
        <f t="shared" si="49"/>
        <v>#N/A</v>
      </c>
      <c r="H187" s="170">
        <v>3</v>
      </c>
      <c r="I187" s="135" t="e">
        <f t="shared" si="50"/>
        <v>#VALUE!</v>
      </c>
      <c r="J187" s="142" t="str">
        <f t="shared" si="46"/>
        <v/>
      </c>
      <c r="K187" s="42"/>
      <c r="L187" s="42"/>
      <c r="M187" s="42"/>
      <c r="N187" s="42"/>
      <c r="O187" s="42"/>
      <c r="P187" s="42"/>
      <c r="Q187" s="42"/>
      <c r="R187" s="42"/>
      <c r="S187" s="42"/>
      <c r="T187" s="120">
        <f t="shared" si="47"/>
        <v>2.6249999999999969</v>
      </c>
      <c r="U187" s="136">
        <f t="shared" si="48"/>
        <v>1.2724181596831535E-2</v>
      </c>
      <c r="V187" s="136" t="e" cm="1">
        <f t="array" ref="V187">_xlfn.IFS(
    FALSE, N("Check if X1 shading is ON"),
    $V$50&lt;&gt;"x", NA(),
    FALSE, N("Check if case is 'LEFT' and x axis value less than z score"),
    AND($G$69 = "LEFT", $T187 &lt; IF($K$69="", 0, $K$69)), $U187,
    FALSE, N("Check if case is 'RIGHT' and x axis value greater than z score"),
    AND($G$69 = "RIGHT", $T187 &gt; IF($K$69="", 0, $K$69)), $U187,
    FALSE, N("Check if case is 'TWO' and both directions"),
    AND(
        $G$69 = "TWO",
        OR($T187 &lt; -ABS($K$69), $T187 &gt; ABS($K$70))
    ), $U187,
    FALSE, N("Default case: Return NA()"),
    TRUE, NA()
)</f>
        <v>#VALUE!</v>
      </c>
      <c r="W187" s="136" t="e" cm="1">
        <f t="array" ref="W187">_xlfn.IFS(
    FALSE, N("Check if X1 shading is ON"),
    $V$50&lt;&gt;"x", NA(),
    FALSE, N("Check if case is 'LEFT' and x axis value less than z score"),
    AND($G$70 = "LEFT", $T187 &lt; IF($K$70="", 0, $K$70)), $U187,
    FALSE, N("Check if case is 'RIGHT' and x axis value greater than z score"),
    AND($G$70 = "RIGHT", $T187 &gt; IF($K$70="", 0, $K$70)), $U187,
    FALSE, N("Default case: Return NA()"),
    TRUE, NA()
)</f>
        <v>#N/A</v>
      </c>
      <c r="X187" s="136" t="e" cm="1">
        <f t="array" ref="X187">_xlfn.IFS(
    FALSE, N("Check if X1 shading is ON"),
    $X$50&lt;&gt;"x", NA(),
    FALSE, N("Check if case is 'LEFT' and x axis value less than z score"),
    AND($G$73 = "LEFT", $T187 &lt; IF($K$73="", 0, $K$73)), $U187,
    FALSE, N("Check if case is 'RIGHT' and x axis value greater than z score"),
    AND($G$73 = "RIGHT", $T187 &gt; IF($K$73="", 0, $K$73)), $U187,
    FALSE, N("Check if case is 'TWO' and both directions"),
    AND(
        $G$73 = "TWO",
        OR($T187 &lt; -ABS($K$73), $T187 &gt; ABS($K$73))
    ), $U187,
    FALSE, N("Default case: Return NA()"),
    TRUE, NA()
)</f>
        <v>#VALUE!</v>
      </c>
      <c r="Y187" s="42"/>
      <c r="Z187" s="110">
        <v>0.66666666666666441</v>
      </c>
      <c r="AA187" s="110">
        <v>0.30199999999999999</v>
      </c>
      <c r="AB187" s="110">
        <f t="shared" si="31"/>
        <v>0.30199999999999999</v>
      </c>
      <c r="AC187" s="110" t="str">
        <f t="shared" si="32"/>
        <v/>
      </c>
    </row>
    <row r="188" spans="2:29" ht="16" x14ac:dyDescent="0.2">
      <c r="B188" s="3"/>
      <c r="C188" s="42"/>
      <c r="D188" s="44"/>
      <c r="E188" s="7"/>
      <c r="F188" s="7"/>
      <c r="G188" s="44"/>
      <c r="H188" s="44"/>
      <c r="I188" s="44"/>
      <c r="J188" s="42"/>
      <c r="K188" s="42"/>
      <c r="L188" s="42"/>
      <c r="M188" s="42"/>
      <c r="N188" s="42"/>
      <c r="O188" s="42"/>
      <c r="P188" s="42"/>
      <c r="Q188" s="42"/>
      <c r="R188" s="42"/>
      <c r="S188" s="42"/>
      <c r="T188" s="120">
        <f t="shared" si="47"/>
        <v>2.6666666666666634</v>
      </c>
      <c r="U188" s="136">
        <f t="shared" si="48"/>
        <v>1.1395986023797539E-2</v>
      </c>
      <c r="V188" s="136" t="e" cm="1">
        <f t="array" ref="V188">_xlfn.IFS(
    FALSE, N("Check if X1 shading is ON"),
    $V$50&lt;&gt;"x", NA(),
    FALSE, N("Check if case is 'LEFT' and x axis value less than z score"),
    AND($G$69 = "LEFT", $T188 &lt; IF($K$69="", 0, $K$69)), $U188,
    FALSE, N("Check if case is 'RIGHT' and x axis value greater than z score"),
    AND($G$69 = "RIGHT", $T188 &gt; IF($K$69="", 0, $K$69)), $U188,
    FALSE, N("Check if case is 'TWO' and both directions"),
    AND(
        $G$69 = "TWO",
        OR($T188 &lt; -ABS($K$69), $T188 &gt; ABS($K$70))
    ), $U188,
    FALSE, N("Default case: Return NA()"),
    TRUE, NA()
)</f>
        <v>#VALUE!</v>
      </c>
      <c r="W188" s="136" t="e" cm="1">
        <f t="array" ref="W188">_xlfn.IFS(
    FALSE, N("Check if X1 shading is ON"),
    $V$50&lt;&gt;"x", NA(),
    FALSE, N("Check if case is 'LEFT' and x axis value less than z score"),
    AND($G$70 = "LEFT", $T188 &lt; IF($K$70="", 0, $K$70)), $U188,
    FALSE, N("Check if case is 'RIGHT' and x axis value greater than z score"),
    AND($G$70 = "RIGHT", $T188 &gt; IF($K$70="", 0, $K$70)), $U188,
    FALSE, N("Default case: Return NA()"),
    TRUE, NA()
)</f>
        <v>#N/A</v>
      </c>
      <c r="X188" s="136" t="e" cm="1">
        <f t="array" ref="X188">_xlfn.IFS(
    FALSE, N("Check if X1 shading is ON"),
    $X$50&lt;&gt;"x", NA(),
    FALSE, N("Check if case is 'LEFT' and x axis value less than z score"),
    AND($G$73 = "LEFT", $T188 &lt; IF($K$73="", 0, $K$73)), $U188,
    FALSE, N("Check if case is 'RIGHT' and x axis value greater than z score"),
    AND($G$73 = "RIGHT", $T188 &gt; IF($K$73="", 0, $K$73)), $U188,
    FALSE, N("Check if case is 'TWO' and both directions"),
    AND(
        $G$73 = "TWO",
        OR($T188 &lt; -ABS($K$73), $T188 &gt; ABS($K$73))
    ), $U188,
    FALSE, N("Default case: Return NA()"),
    TRUE, NA()
)</f>
        <v>#VALUE!</v>
      </c>
      <c r="Y188" s="42"/>
      <c r="Z188" s="110">
        <v>-0.50000000000000222</v>
      </c>
      <c r="AA188" s="110">
        <v>0.32600000000000001</v>
      </c>
      <c r="AB188" s="110">
        <f t="shared" si="31"/>
        <v>0.32600000000000001</v>
      </c>
      <c r="AC188" s="110" t="str">
        <f t="shared" si="32"/>
        <v/>
      </c>
    </row>
    <row r="189" spans="2:29" ht="16" x14ac:dyDescent="0.2">
      <c r="B189" s="3"/>
      <c r="C189" s="42"/>
      <c r="D189" s="44"/>
      <c r="E189" s="7"/>
      <c r="F189" s="7"/>
      <c r="G189" s="44"/>
      <c r="H189" s="44"/>
      <c r="I189" s="44"/>
      <c r="J189" s="42"/>
      <c r="K189" s="42"/>
      <c r="L189" s="42"/>
      <c r="M189" s="42"/>
      <c r="N189" s="42"/>
      <c r="O189" s="42"/>
      <c r="P189" s="42"/>
      <c r="Q189" s="42"/>
      <c r="R189" s="42"/>
      <c r="S189" s="42"/>
      <c r="T189" s="120">
        <f t="shared" si="47"/>
        <v>2.7083333333333299</v>
      </c>
      <c r="U189" s="136">
        <f t="shared" si="48"/>
        <v>1.0188728126088738E-2</v>
      </c>
      <c r="V189" s="136" t="e" cm="1">
        <f t="array" ref="V189">_xlfn.IFS(
    FALSE, N("Check if X1 shading is ON"),
    $V$50&lt;&gt;"x", NA(),
    FALSE, N("Check if case is 'LEFT' and x axis value less than z score"),
    AND($G$69 = "LEFT", $T189 &lt; IF($K$69="", 0, $K$69)), $U189,
    FALSE, N("Check if case is 'RIGHT' and x axis value greater than z score"),
    AND($G$69 = "RIGHT", $T189 &gt; IF($K$69="", 0, $K$69)), $U189,
    FALSE, N("Check if case is 'TWO' and both directions"),
    AND(
        $G$69 = "TWO",
        OR($T189 &lt; -ABS($K$69), $T189 &gt; ABS($K$70))
    ), $U189,
    FALSE, N("Default case: Return NA()"),
    TRUE, NA()
)</f>
        <v>#VALUE!</v>
      </c>
      <c r="W189" s="136" t="e" cm="1">
        <f t="array" ref="W189">_xlfn.IFS(
    FALSE, N("Check if X1 shading is ON"),
    $V$50&lt;&gt;"x", NA(),
    FALSE, N("Check if case is 'LEFT' and x axis value less than z score"),
    AND($G$70 = "LEFT", $T189 &lt; IF($K$70="", 0, $K$70)), $U189,
    FALSE, N("Check if case is 'RIGHT' and x axis value greater than z score"),
    AND($G$70 = "RIGHT", $T189 &gt; IF($K$70="", 0, $K$70)), $U189,
    FALSE, N("Default case: Return NA()"),
    TRUE, NA()
)</f>
        <v>#N/A</v>
      </c>
      <c r="X189" s="136" t="e" cm="1">
        <f t="array" ref="X189">_xlfn.IFS(
    FALSE, N("Check if X1 shading is ON"),
    $X$50&lt;&gt;"x", NA(),
    FALSE, N("Check if case is 'LEFT' and x axis value less than z score"),
    AND($G$73 = "LEFT", $T189 &lt; IF($K$73="", 0, $K$73)), $U189,
    FALSE, N("Check if case is 'RIGHT' and x axis value greater than z score"),
    AND($G$73 = "RIGHT", $T189 &gt; IF($K$73="", 0, $K$73)), $U189,
    FALSE, N("Check if case is 'TWO' and both directions"),
    AND(
        $G$73 = "TWO",
        OR($T189 &lt; -ABS($K$73), $T189 &gt; ABS($K$73))
    ), $U189,
    FALSE, N("Default case: Return NA()"),
    TRUE, NA()
)</f>
        <v>#VALUE!</v>
      </c>
      <c r="Y189" s="42"/>
      <c r="Z189" s="110">
        <v>-0.33333333333333548</v>
      </c>
      <c r="AA189" s="110">
        <v>0.32600000000000001</v>
      </c>
      <c r="AB189" s="110">
        <f t="shared" si="31"/>
        <v>0.32600000000000001</v>
      </c>
      <c r="AC189" s="110" t="str">
        <f t="shared" si="32"/>
        <v/>
      </c>
    </row>
    <row r="190" spans="2:29" ht="16" x14ac:dyDescent="0.2">
      <c r="B190" s="3"/>
      <c r="C190" s="5"/>
      <c r="D190" s="44"/>
      <c r="E190" s="7"/>
      <c r="F190" s="7"/>
      <c r="G190" s="44"/>
      <c r="H190" s="44"/>
      <c r="I190" s="44"/>
      <c r="J190" s="42"/>
      <c r="K190" s="42"/>
      <c r="L190" s="42"/>
      <c r="M190" s="42"/>
      <c r="N190" s="57"/>
      <c r="O190" s="57"/>
      <c r="P190" s="57"/>
      <c r="Q190" s="42"/>
      <c r="R190" s="42"/>
      <c r="S190" s="42"/>
      <c r="T190" s="120">
        <f t="shared" si="47"/>
        <v>2.7499999999999964</v>
      </c>
      <c r="U190" s="136">
        <f t="shared" si="48"/>
        <v>9.0935625015911431E-3</v>
      </c>
      <c r="V190" s="136" t="e" cm="1">
        <f t="array" ref="V190">_xlfn.IFS(
    FALSE, N("Check if X1 shading is ON"),
    $V$50&lt;&gt;"x", NA(),
    FALSE, N("Check if case is 'LEFT' and x axis value less than z score"),
    AND($G$69 = "LEFT", $T190 &lt; IF($K$69="", 0, $K$69)), $U190,
    FALSE, N("Check if case is 'RIGHT' and x axis value greater than z score"),
    AND($G$69 = "RIGHT", $T190 &gt; IF($K$69="", 0, $K$69)), $U190,
    FALSE, N("Check if case is 'TWO' and both directions"),
    AND(
        $G$69 = "TWO",
        OR($T190 &lt; -ABS($K$69), $T190 &gt; ABS($K$70))
    ), $U190,
    FALSE, N("Default case: Return NA()"),
    TRUE, NA()
)</f>
        <v>#VALUE!</v>
      </c>
      <c r="W190" s="136" t="e" cm="1">
        <f t="array" ref="W190">_xlfn.IFS(
    FALSE, N("Check if X1 shading is ON"),
    $V$50&lt;&gt;"x", NA(),
    FALSE, N("Check if case is 'LEFT' and x axis value less than z score"),
    AND($G$70 = "LEFT", $T190 &lt; IF($K$70="", 0, $K$70)), $U190,
    FALSE, N("Check if case is 'RIGHT' and x axis value greater than z score"),
    AND($G$70 = "RIGHT", $T190 &gt; IF($K$70="", 0, $K$70)), $U190,
    FALSE, N("Default case: Return NA()"),
    TRUE, NA()
)</f>
        <v>#N/A</v>
      </c>
      <c r="X190" s="136" t="e" cm="1">
        <f t="array" ref="X190">_xlfn.IFS(
    FALSE, N("Check if X1 shading is ON"),
    $X$50&lt;&gt;"x", NA(),
    FALSE, N("Check if case is 'LEFT' and x axis value less than z score"),
    AND($G$73 = "LEFT", $T190 &lt; IF($K$73="", 0, $K$73)), $U190,
    FALSE, N("Check if case is 'RIGHT' and x axis value greater than z score"),
    AND($G$73 = "RIGHT", $T190 &gt; IF($K$73="", 0, $K$73)), $U190,
    FALSE, N("Check if case is 'TWO' and both directions"),
    AND(
        $G$73 = "TWO",
        OR($T190 &lt; -ABS($K$73), $T190 &gt; ABS($K$73))
    ), $U190,
    FALSE, N("Default case: Return NA()"),
    TRUE, NA()
)</f>
        <v>#VALUE!</v>
      </c>
      <c r="Y190" s="42"/>
      <c r="Z190" s="110">
        <v>-0.16666666666666879</v>
      </c>
      <c r="AA190" s="110">
        <v>0.32600000000000001</v>
      </c>
      <c r="AB190" s="110">
        <f t="shared" si="31"/>
        <v>0.32600000000000001</v>
      </c>
      <c r="AC190" s="110" t="str">
        <f t="shared" si="32"/>
        <v/>
      </c>
    </row>
    <row r="191" spans="2:29" ht="16" x14ac:dyDescent="0.2">
      <c r="B191" s="3"/>
      <c r="C191" s="57"/>
      <c r="D191" s="57"/>
      <c r="E191" s="57"/>
      <c r="F191" s="57"/>
      <c r="G191" s="57"/>
      <c r="H191" s="57"/>
      <c r="I191" s="57"/>
      <c r="J191" s="57"/>
      <c r="K191" s="57"/>
      <c r="L191" s="57"/>
      <c r="M191" s="57"/>
      <c r="N191" s="57"/>
      <c r="O191" s="57"/>
      <c r="P191" s="57"/>
      <c r="Q191" s="42"/>
      <c r="R191" s="42"/>
      <c r="S191" s="42"/>
      <c r="T191" s="120">
        <f t="shared" si="47"/>
        <v>2.791666666666663</v>
      </c>
      <c r="U191" s="136">
        <f t="shared" si="48"/>
        <v>8.1020357469785802E-3</v>
      </c>
      <c r="V191" s="136" t="e" cm="1">
        <f t="array" ref="V191">_xlfn.IFS(
    FALSE, N("Check if X1 shading is ON"),
    $V$50&lt;&gt;"x", NA(),
    FALSE, N("Check if case is 'LEFT' and x axis value less than z score"),
    AND($G$69 = "LEFT", $T191 &lt; IF($K$69="", 0, $K$69)), $U191,
    FALSE, N("Check if case is 'RIGHT' and x axis value greater than z score"),
    AND($G$69 = "RIGHT", $T191 &gt; IF($K$69="", 0, $K$69)), $U191,
    FALSE, N("Check if case is 'TWO' and both directions"),
    AND(
        $G$69 = "TWO",
        OR($T191 &lt; -ABS($K$69), $T191 &gt; ABS($K$70))
    ), $U191,
    FALSE, N("Default case: Return NA()"),
    TRUE, NA()
)</f>
        <v>#VALUE!</v>
      </c>
      <c r="W191" s="136" t="e" cm="1">
        <f t="array" ref="W191">_xlfn.IFS(
    FALSE, N("Check if X1 shading is ON"),
    $V$50&lt;&gt;"x", NA(),
    FALSE, N("Check if case is 'LEFT' and x axis value less than z score"),
    AND($G$70 = "LEFT", $T191 &lt; IF($K$70="", 0, $K$70)), $U191,
    FALSE, N("Check if case is 'RIGHT' and x axis value greater than z score"),
    AND($G$70 = "RIGHT", $T191 &gt; IF($K$70="", 0, $K$70)), $U191,
    FALSE, N("Default case: Return NA()"),
    TRUE, NA()
)</f>
        <v>#N/A</v>
      </c>
      <c r="X191" s="136" t="e" cm="1">
        <f t="array" ref="X191">_xlfn.IFS(
    FALSE, N("Check if X1 shading is ON"),
    $X$50&lt;&gt;"x", NA(),
    FALSE, N("Check if case is 'LEFT' and x axis value less than z score"),
    AND($G$73 = "LEFT", $T191 &lt; IF($K$73="", 0, $K$73)), $U191,
    FALSE, N("Check if case is 'RIGHT' and x axis value greater than z score"),
    AND($G$73 = "RIGHT", $T191 &gt; IF($K$73="", 0, $K$73)), $U191,
    FALSE, N("Check if case is 'TWO' and both directions"),
    AND(
        $G$73 = "TWO",
        OR($T191 &lt; -ABS($K$73), $T191 &gt; ABS($K$73))
    ), $U191,
    FALSE, N("Default case: Return NA()"),
    TRUE, NA()
)</f>
        <v>#VALUE!</v>
      </c>
      <c r="Y191" s="42"/>
      <c r="Z191" s="110">
        <v>0.16666666666666449</v>
      </c>
      <c r="AA191" s="110">
        <v>0.32600000000000001</v>
      </c>
      <c r="AB191" s="110">
        <f t="shared" si="31"/>
        <v>0.32600000000000001</v>
      </c>
      <c r="AC191" s="110" t="str">
        <f t="shared" si="32"/>
        <v/>
      </c>
    </row>
    <row r="192" spans="2:29" ht="16" x14ac:dyDescent="0.2">
      <c r="B192" s="3"/>
      <c r="C192" s="57"/>
      <c r="D192" s="57"/>
      <c r="E192" s="57"/>
      <c r="F192" s="57"/>
      <c r="G192" s="57"/>
      <c r="H192" s="57"/>
      <c r="I192" s="57"/>
      <c r="J192" s="57"/>
      <c r="K192" s="57"/>
      <c r="L192" s="57"/>
      <c r="M192" s="57"/>
      <c r="N192" s="57"/>
      <c r="O192" s="57"/>
      <c r="P192" s="57"/>
      <c r="Q192" s="42"/>
      <c r="R192" s="42"/>
      <c r="S192" s="42"/>
      <c r="T192" s="120">
        <f t="shared" si="47"/>
        <v>2.8333333333333295</v>
      </c>
      <c r="U192" s="136">
        <f t="shared" si="48"/>
        <v>7.2060997646093061E-3</v>
      </c>
      <c r="V192" s="136" t="e" cm="1">
        <f t="array" ref="V192">_xlfn.IFS(
    FALSE, N("Check if X1 shading is ON"),
    $V$50&lt;&gt;"x", NA(),
    FALSE, N("Check if case is 'LEFT' and x axis value less than z score"),
    AND($G$69 = "LEFT", $T192 &lt; IF($K$69="", 0, $K$69)), $U192,
    FALSE, N("Check if case is 'RIGHT' and x axis value greater than z score"),
    AND($G$69 = "RIGHT", $T192 &gt; IF($K$69="", 0, $K$69)), $U192,
    FALSE, N("Check if case is 'TWO' and both directions"),
    AND(
        $G$69 = "TWO",
        OR($T192 &lt; -ABS($K$69), $T192 &gt; ABS($K$70))
    ), $U192,
    FALSE, N("Default case: Return NA()"),
    TRUE, NA()
)</f>
        <v>#VALUE!</v>
      </c>
      <c r="W192" s="136" t="e" cm="1">
        <f t="array" ref="W192">_xlfn.IFS(
    FALSE, N("Check if X1 shading is ON"),
    $V$50&lt;&gt;"x", NA(),
    FALSE, N("Check if case is 'LEFT' and x axis value less than z score"),
    AND($G$70 = "LEFT", $T192 &lt; IF($K$70="", 0, $K$70)), $U192,
    FALSE, N("Check if case is 'RIGHT' and x axis value greater than z score"),
    AND($G$70 = "RIGHT", $T192 &gt; IF($K$70="", 0, $K$70)), $U192,
    FALSE, N("Default case: Return NA()"),
    TRUE, NA()
)</f>
        <v>#N/A</v>
      </c>
      <c r="X192" s="136" t="e" cm="1">
        <f t="array" ref="X192">_xlfn.IFS(
    FALSE, N("Check if X1 shading is ON"),
    $X$50&lt;&gt;"x", NA(),
    FALSE, N("Check if case is 'LEFT' and x axis value less than z score"),
    AND($G$73 = "LEFT", $T192 &lt; IF($K$73="", 0, $K$73)), $U192,
    FALSE, N("Check if case is 'RIGHT' and x axis value greater than z score"),
    AND($G$73 = "RIGHT", $T192 &gt; IF($K$73="", 0, $K$73)), $U192,
    FALSE, N("Check if case is 'TWO' and both directions"),
    AND(
        $G$73 = "TWO",
        OR($T192 &lt; -ABS($K$73), $T192 &gt; ABS($K$73))
    ), $U192,
    FALSE, N("Default case: Return NA()"),
    TRUE, NA()
)</f>
        <v>#VALUE!</v>
      </c>
      <c r="Y192" s="42"/>
      <c r="Z192" s="110">
        <v>0.33333333333333115</v>
      </c>
      <c r="AA192" s="110">
        <v>0.32600000000000001</v>
      </c>
      <c r="AB192" s="110">
        <f t="shared" si="31"/>
        <v>0.32600000000000001</v>
      </c>
      <c r="AC192" s="110" t="str">
        <f t="shared" si="32"/>
        <v/>
      </c>
    </row>
    <row r="193" spans="2:29" ht="16" x14ac:dyDescent="0.2">
      <c r="B193" s="3"/>
      <c r="C193" s="57"/>
      <c r="D193" s="57"/>
      <c r="E193" s="57"/>
      <c r="F193" s="57"/>
      <c r="G193" s="57"/>
      <c r="H193" s="57"/>
      <c r="I193" s="57"/>
      <c r="J193" s="57"/>
      <c r="K193" s="57"/>
      <c r="L193" s="57"/>
      <c r="M193" s="57"/>
      <c r="N193" s="57"/>
      <c r="O193" s="57"/>
      <c r="P193" s="57"/>
      <c r="Q193" s="42"/>
      <c r="R193" s="42"/>
      <c r="S193" s="42"/>
      <c r="T193" s="120">
        <f t="shared" si="47"/>
        <v>2.874999999999996</v>
      </c>
      <c r="U193" s="136">
        <f t="shared" si="48"/>
        <v>6.3981203107236302E-3</v>
      </c>
      <c r="V193" s="136" t="e" cm="1">
        <f t="array" ref="V193">_xlfn.IFS(
    FALSE, N("Check if X1 shading is ON"),
    $V$50&lt;&gt;"x", NA(),
    FALSE, N("Check if case is 'LEFT' and x axis value less than z score"),
    AND($G$69 = "LEFT", $T193 &lt; IF($K$69="", 0, $K$69)), $U193,
    FALSE, N("Check if case is 'RIGHT' and x axis value greater than z score"),
    AND($G$69 = "RIGHT", $T193 &gt; IF($K$69="", 0, $K$69)), $U193,
    FALSE, N("Check if case is 'TWO' and both directions"),
    AND(
        $G$69 = "TWO",
        OR($T193 &lt; -ABS($K$69), $T193 &gt; ABS($K$70))
    ), $U193,
    FALSE, N("Default case: Return NA()"),
    TRUE, NA()
)</f>
        <v>#VALUE!</v>
      </c>
      <c r="W193" s="136" t="e" cm="1">
        <f t="array" ref="W193">_xlfn.IFS(
    FALSE, N("Check if X1 shading is ON"),
    $V$50&lt;&gt;"x", NA(),
    FALSE, N("Check if case is 'LEFT' and x axis value less than z score"),
    AND($G$70 = "LEFT", $T193 &lt; IF($K$70="", 0, $K$70)), $U193,
    FALSE, N("Check if case is 'RIGHT' and x axis value greater than z score"),
    AND($G$70 = "RIGHT", $T193 &gt; IF($K$70="", 0, $K$70)), $U193,
    FALSE, N("Default case: Return NA()"),
    TRUE, NA()
)</f>
        <v>#N/A</v>
      </c>
      <c r="X193" s="136" t="e" cm="1">
        <f t="array" ref="X193">_xlfn.IFS(
    FALSE, N("Check if X1 shading is ON"),
    $X$50&lt;&gt;"x", NA(),
    FALSE, N("Check if case is 'LEFT' and x axis value less than z score"),
    AND($G$73 = "LEFT", $T193 &lt; IF($K$73="", 0, $K$73)), $U193,
    FALSE, N("Check if case is 'RIGHT' and x axis value greater than z score"),
    AND($G$73 = "RIGHT", $T193 &gt; IF($K$73="", 0, $K$73)), $U193,
    FALSE, N("Check if case is 'TWO' and both directions"),
    AND(
        $G$73 = "TWO",
        OR($T193 &lt; -ABS($K$73), $T193 &gt; ABS($K$73))
    ), $U193,
    FALSE, N("Default case: Return NA()"),
    TRUE, NA()
)</f>
        <v>#VALUE!</v>
      </c>
      <c r="Y193" s="42"/>
      <c r="Z193" s="110">
        <v>0.49999999999999789</v>
      </c>
      <c r="AA193" s="110">
        <v>0.32600000000000001</v>
      </c>
      <c r="AB193" s="110">
        <f t="shared" si="31"/>
        <v>0.32600000000000001</v>
      </c>
      <c r="AC193" s="110" t="str">
        <f t="shared" si="32"/>
        <v/>
      </c>
    </row>
    <row r="194" spans="2:29" ht="16" x14ac:dyDescent="0.2">
      <c r="B194" s="3"/>
      <c r="C194" s="57"/>
      <c r="D194" s="57"/>
      <c r="E194" s="57"/>
      <c r="F194" s="57"/>
      <c r="G194" s="57"/>
      <c r="H194" s="57"/>
      <c r="I194" s="57"/>
      <c r="J194" s="57"/>
      <c r="K194" s="57"/>
      <c r="L194" s="57"/>
      <c r="M194" s="57"/>
      <c r="N194" s="57"/>
      <c r="O194" s="57"/>
      <c r="P194" s="57"/>
      <c r="Q194" s="42"/>
      <c r="R194" s="42"/>
      <c r="S194" s="42"/>
      <c r="T194" s="120">
        <f t="shared" si="47"/>
        <v>2.9166666666666625</v>
      </c>
      <c r="U194" s="136">
        <f t="shared" si="48"/>
        <v>5.6708812194459562E-3</v>
      </c>
      <c r="V194" s="136" t="e" cm="1">
        <f t="array" ref="V194">_xlfn.IFS(
    FALSE, N("Check if X1 shading is ON"),
    $V$50&lt;&gt;"x", NA(),
    FALSE, N("Check if case is 'LEFT' and x axis value less than z score"),
    AND($G$69 = "LEFT", $T194 &lt; IF($K$69="", 0, $K$69)), $U194,
    FALSE, N("Check if case is 'RIGHT' and x axis value greater than z score"),
    AND($G$69 = "RIGHT", $T194 &gt; IF($K$69="", 0, $K$69)), $U194,
    FALSE, N("Check if case is 'TWO' and both directions"),
    AND(
        $G$69 = "TWO",
        OR($T194 &lt; -ABS($K$69), $T194 &gt; ABS($K$70))
    ), $U194,
    FALSE, N("Default case: Return NA()"),
    TRUE, NA()
)</f>
        <v>#VALUE!</v>
      </c>
      <c r="W194" s="136" t="e" cm="1">
        <f t="array" ref="W194">_xlfn.IFS(
    FALSE, N("Check if X1 shading is ON"),
    $V$50&lt;&gt;"x", NA(),
    FALSE, N("Check if case is 'LEFT' and x axis value less than z score"),
    AND($G$70 = "LEFT", $T194 &lt; IF($K$70="", 0, $K$70)), $U194,
    FALSE, N("Check if case is 'RIGHT' and x axis value greater than z score"),
    AND($G$70 = "RIGHT", $T194 &gt; IF($K$70="", 0, $K$70)), $U194,
    FALSE, N("Default case: Return NA()"),
    TRUE, NA()
)</f>
        <v>#N/A</v>
      </c>
      <c r="X194" s="136" t="e" cm="1">
        <f t="array" ref="X194">_xlfn.IFS(
    FALSE, N("Check if X1 shading is ON"),
    $X$50&lt;&gt;"x", NA(),
    FALSE, N("Check if case is 'LEFT' and x axis value less than z score"),
    AND($G$73 = "LEFT", $T194 &lt; IF($K$73="", 0, $K$73)), $U194,
    FALSE, N("Check if case is 'RIGHT' and x axis value greater than z score"),
    AND($G$73 = "RIGHT", $T194 &gt; IF($K$73="", 0, $K$73)), $U194,
    FALSE, N("Check if case is 'TWO' and both directions"),
    AND(
        $G$73 = "TWO",
        OR($T194 &lt; -ABS($K$73), $T194 &gt; ABS($K$73))
    ), $U194,
    FALSE, N("Default case: Return NA()"),
    TRUE, NA()
)</f>
        <v>#VALUE!</v>
      </c>
      <c r="Y194" s="42"/>
      <c r="Z194" s="110">
        <v>-0.33333333333333548</v>
      </c>
      <c r="AA194" s="110">
        <v>0.35</v>
      </c>
      <c r="AB194" s="110">
        <f t="shared" si="31"/>
        <v>0.35</v>
      </c>
      <c r="AC194" s="110" t="str">
        <f t="shared" si="32"/>
        <v/>
      </c>
    </row>
    <row r="195" spans="2:29" ht="16" x14ac:dyDescent="0.2">
      <c r="B195" s="3"/>
      <c r="C195" s="57"/>
      <c r="D195" s="57"/>
      <c r="E195" s="57"/>
      <c r="F195" s="57"/>
      <c r="G195" s="57"/>
      <c r="H195" s="57"/>
      <c r="I195" s="57"/>
      <c r="J195" s="57"/>
      <c r="K195" s="57"/>
      <c r="L195" s="57"/>
      <c r="M195" s="57"/>
      <c r="N195" s="57"/>
      <c r="O195" s="57"/>
      <c r="P195" s="57"/>
      <c r="Q195" s="42"/>
      <c r="R195" s="42"/>
      <c r="S195" s="42"/>
      <c r="T195" s="120">
        <f t="shared" si="47"/>
        <v>2.958333333333329</v>
      </c>
      <c r="U195" s="136">
        <f t="shared" si="48"/>
        <v>5.01758473893272E-3</v>
      </c>
      <c r="V195" s="136" t="e" cm="1">
        <f t="array" ref="V195">_xlfn.IFS(
    FALSE, N("Check if X1 shading is ON"),
    $V$50&lt;&gt;"x", NA(),
    FALSE, N("Check if case is 'LEFT' and x axis value less than z score"),
    AND($G$69 = "LEFT", $T195 &lt; IF($K$69="", 0, $K$69)), $U195,
    FALSE, N("Check if case is 'RIGHT' and x axis value greater than z score"),
    AND($G$69 = "RIGHT", $T195 &gt; IF($K$69="", 0, $K$69)), $U195,
    FALSE, N("Check if case is 'TWO' and both directions"),
    AND(
        $G$69 = "TWO",
        OR($T195 &lt; -ABS($K$69), $T195 &gt; ABS($K$70))
    ), $U195,
    FALSE, N("Default case: Return NA()"),
    TRUE, NA()
)</f>
        <v>#VALUE!</v>
      </c>
      <c r="W195" s="136" t="e" cm="1">
        <f t="array" ref="W195">_xlfn.IFS(
    FALSE, N("Check if X1 shading is ON"),
    $V$50&lt;&gt;"x", NA(),
    FALSE, N("Check if case is 'LEFT' and x axis value less than z score"),
    AND($G$70 = "LEFT", $T195 &lt; IF($K$70="", 0, $K$70)), $U195,
    FALSE, N("Check if case is 'RIGHT' and x axis value greater than z score"),
    AND($G$70 = "RIGHT", $T195 &gt; IF($K$70="", 0, $K$70)), $U195,
    FALSE, N("Default case: Return NA()"),
    TRUE, NA()
)</f>
        <v>#N/A</v>
      </c>
      <c r="X195" s="136" t="e" cm="1">
        <f t="array" ref="X195">_xlfn.IFS(
    FALSE, N("Check if X1 shading is ON"),
    $X$50&lt;&gt;"x", NA(),
    FALSE, N("Check if case is 'LEFT' and x axis value less than z score"),
    AND($G$73 = "LEFT", $T195 &lt; IF($K$73="", 0, $K$73)), $U195,
    FALSE, N("Check if case is 'RIGHT' and x axis value greater than z score"),
    AND($G$73 = "RIGHT", $T195 &gt; IF($K$73="", 0, $K$73)), $U195,
    FALSE, N("Check if case is 'TWO' and both directions"),
    AND(
        $G$73 = "TWO",
        OR($T195 &lt; -ABS($K$73), $T195 &gt; ABS($K$73))
    ), $U195,
    FALSE, N("Default case: Return NA()"),
    TRUE, NA()
)</f>
        <v>#VALUE!</v>
      </c>
      <c r="Y195" s="42"/>
      <c r="Z195" s="110">
        <v>-0.16666666666666879</v>
      </c>
      <c r="AA195" s="110">
        <v>0.35</v>
      </c>
      <c r="AB195" s="110">
        <f t="shared" si="31"/>
        <v>0.35</v>
      </c>
      <c r="AC195" s="110" t="str">
        <f t="shared" si="32"/>
        <v/>
      </c>
    </row>
    <row r="196" spans="2:29" ht="16" x14ac:dyDescent="0.2">
      <c r="B196" s="3"/>
      <c r="C196" s="57"/>
      <c r="D196" s="57"/>
      <c r="E196" s="57"/>
      <c r="F196" s="57"/>
      <c r="G196" s="57"/>
      <c r="H196" s="57"/>
      <c r="I196" s="57"/>
      <c r="J196" s="57"/>
      <c r="K196" s="57"/>
      <c r="L196" s="57"/>
      <c r="M196" s="57"/>
      <c r="N196" s="57"/>
      <c r="O196" s="57"/>
      <c r="P196" s="57"/>
      <c r="Q196" s="42"/>
      <c r="R196" s="42"/>
      <c r="S196" s="42"/>
      <c r="T196" s="120">
        <f t="shared" si="47"/>
        <v>2.9999999999999956</v>
      </c>
      <c r="U196" s="136">
        <f t="shared" si="48"/>
        <v>4.4318484119380665E-3</v>
      </c>
      <c r="V196" s="136" t="e" cm="1">
        <f t="array" ref="V196">_xlfn.IFS(
    FALSE, N("Check if X1 shading is ON"),
    $V$50&lt;&gt;"x", NA(),
    FALSE, N("Check if case is 'LEFT' and x axis value less than z score"),
    AND($G$69 = "LEFT", $T196 &lt; IF($K$69="", 0, $K$69)), $U196,
    FALSE, N("Check if case is 'RIGHT' and x axis value greater than z score"),
    AND($G$69 = "RIGHT", $T196 &gt; IF($K$69="", 0, $K$69)), $U196,
    FALSE, N("Check if case is 'TWO' and both directions"),
    AND(
        $G$69 = "TWO",
        OR($T196 &lt; -ABS($K$69), $T196 &gt; ABS($K$70))
    ), $U196,
    FALSE, N("Default case: Return NA()"),
    TRUE, NA()
)</f>
        <v>#VALUE!</v>
      </c>
      <c r="W196" s="136" t="e" cm="1">
        <f t="array" ref="W196">_xlfn.IFS(
    FALSE, N("Check if X1 shading is ON"),
    $V$50&lt;&gt;"x", NA(),
    FALSE, N("Check if case is 'LEFT' and x axis value less than z score"),
    AND($G$70 = "LEFT", $T196 &lt; IF($K$70="", 0, $K$70)), $U196,
    FALSE, N("Check if case is 'RIGHT' and x axis value greater than z score"),
    AND($G$70 = "RIGHT", $T196 &gt; IF($K$70="", 0, $K$70)), $U196,
    FALSE, N("Default case: Return NA()"),
    TRUE, NA()
)</f>
        <v>#N/A</v>
      </c>
      <c r="X196" s="136" t="e" cm="1">
        <f t="array" ref="X196">_xlfn.IFS(
    FALSE, N("Check if X1 shading is ON"),
    $X$50&lt;&gt;"x", NA(),
    FALSE, N("Check if case is 'LEFT' and x axis value less than z score"),
    AND($G$73 = "LEFT", $T196 &lt; IF($K$73="", 0, $K$73)), $U196,
    FALSE, N("Check if case is 'RIGHT' and x axis value greater than z score"),
    AND($G$73 = "RIGHT", $T196 &gt; IF($K$73="", 0, $K$73)), $U196,
    FALSE, N("Check if case is 'TWO' and both directions"),
    AND(
        $G$73 = "TWO",
        OR($T196 &lt; -ABS($K$73), $T196 &gt; ABS($K$73))
    ), $U196,
    FALSE, N("Default case: Return NA()"),
    TRUE, NA()
)</f>
        <v>#VALUE!</v>
      </c>
      <c r="Y196" s="42"/>
      <c r="Z196" s="110">
        <v>0.16666666666666449</v>
      </c>
      <c r="AA196" s="110">
        <v>0.35</v>
      </c>
      <c r="AB196" s="110">
        <f t="shared" si="31"/>
        <v>0.35</v>
      </c>
      <c r="AC196" s="110" t="str">
        <f t="shared" si="32"/>
        <v/>
      </c>
    </row>
    <row r="197" spans="2:29" ht="16" x14ac:dyDescent="0.2">
      <c r="B197" s="3"/>
      <c r="C197" s="57"/>
      <c r="D197" s="57"/>
      <c r="E197" s="57"/>
      <c r="F197" s="57"/>
      <c r="G197" s="57"/>
      <c r="H197" s="57"/>
      <c r="I197" s="57"/>
      <c r="J197" s="57"/>
      <c r="K197" s="57"/>
      <c r="L197" s="57"/>
      <c r="M197" s="57"/>
      <c r="N197" s="57"/>
      <c r="O197" s="57"/>
      <c r="P197" s="57"/>
      <c r="Q197" s="42"/>
      <c r="R197" s="42"/>
      <c r="S197" s="42"/>
      <c r="T197" s="42"/>
      <c r="U197" s="42"/>
      <c r="V197" s="44"/>
      <c r="W197" s="44"/>
      <c r="X197" s="44"/>
      <c r="Y197" s="42"/>
      <c r="Z197" s="110">
        <v>0.33333333333333115</v>
      </c>
      <c r="AA197" s="110">
        <v>0.35</v>
      </c>
      <c r="AB197" s="110">
        <f t="shared" si="31"/>
        <v>0.35</v>
      </c>
      <c r="AC197" s="110" t="str">
        <f t="shared" si="32"/>
        <v/>
      </c>
    </row>
    <row r="198" spans="2:29" ht="16" x14ac:dyDescent="0.2">
      <c r="B198" s="3"/>
      <c r="C198" s="57"/>
      <c r="D198" s="57"/>
      <c r="E198" s="57"/>
      <c r="F198" s="57"/>
      <c r="G198" s="57"/>
      <c r="H198" s="57"/>
      <c r="I198" s="57"/>
      <c r="J198" s="57"/>
      <c r="K198" s="57"/>
      <c r="L198" s="57"/>
      <c r="M198" s="57"/>
      <c r="N198" s="57"/>
      <c r="O198" s="57"/>
      <c r="P198" s="57"/>
      <c r="Q198" s="42"/>
      <c r="R198" s="42"/>
      <c r="S198" s="42"/>
      <c r="T198" s="42"/>
      <c r="U198" s="42"/>
      <c r="V198" s="44"/>
      <c r="W198" s="44"/>
      <c r="X198" s="44"/>
      <c r="Y198" s="42"/>
      <c r="Z198" s="110">
        <v>-0.16666666666666879</v>
      </c>
      <c r="AA198" s="110">
        <v>0.374</v>
      </c>
      <c r="AB198" s="110">
        <f t="shared" si="31"/>
        <v>0.374</v>
      </c>
      <c r="AC198" s="110" t="str">
        <f t="shared" si="32"/>
        <v/>
      </c>
    </row>
    <row r="199" spans="2:29" ht="16" x14ac:dyDescent="0.2">
      <c r="B199"/>
      <c r="C199" s="57"/>
      <c r="D199" s="57"/>
      <c r="E199" s="57"/>
      <c r="F199" s="57"/>
      <c r="G199" s="57"/>
      <c r="H199" s="57"/>
      <c r="I199" s="57"/>
      <c r="J199" s="57"/>
      <c r="K199" s="57"/>
      <c r="L199" s="57"/>
      <c r="M199" s="57"/>
      <c r="N199" s="57"/>
      <c r="O199" s="57"/>
      <c r="P199" s="57"/>
      <c r="Q199" s="42"/>
      <c r="R199" s="57"/>
      <c r="S199" s="57"/>
      <c r="T199" s="57"/>
      <c r="U199" s="57"/>
      <c r="V199" s="65"/>
      <c r="W199" s="65"/>
      <c r="X199" s="65"/>
      <c r="Y199" s="57"/>
      <c r="Z199" s="110">
        <v>0.16666666666666449</v>
      </c>
      <c r="AA199" s="110">
        <v>0.374</v>
      </c>
      <c r="AB199" s="110">
        <f t="shared" ref="AB199" si="51">IF($AB$4="x",AA199,NA())</f>
        <v>0.374</v>
      </c>
      <c r="AC199" s="110" t="str">
        <f t="shared" ref="AC199" si="52">IF($J$68="","",$J$68)</f>
        <v/>
      </c>
    </row>
    <row r="200" spans="2:29" x14ac:dyDescent="0.2">
      <c r="B200"/>
      <c r="C200" s="57"/>
      <c r="D200" s="57"/>
      <c r="E200" s="57"/>
      <c r="F200" s="57"/>
      <c r="G200" s="57"/>
      <c r="H200" s="57"/>
      <c r="I200" s="57"/>
      <c r="J200" s="57"/>
      <c r="K200" s="57"/>
      <c r="L200" s="57"/>
      <c r="M200" s="57"/>
      <c r="N200"/>
      <c r="O200"/>
      <c r="P200"/>
      <c r="Q200"/>
      <c r="R200"/>
      <c r="S200"/>
      <c r="T200"/>
      <c r="U200"/>
      <c r="V200" s="66"/>
      <c r="W200" s="66"/>
      <c r="X200" s="66"/>
      <c r="Y200"/>
      <c r="Z200"/>
      <c r="AA200"/>
      <c r="AB200"/>
      <c r="AC200"/>
    </row>
    <row r="201" spans="2:29" x14ac:dyDescent="0.2">
      <c r="B201"/>
      <c r="C201"/>
      <c r="D201"/>
      <c r="E201"/>
      <c r="F201"/>
      <c r="G201"/>
      <c r="H201"/>
      <c r="I201"/>
      <c r="J201"/>
      <c r="K201"/>
      <c r="L201"/>
      <c r="M201"/>
      <c r="N201"/>
      <c r="O201"/>
      <c r="P201"/>
      <c r="Q201"/>
      <c r="R201"/>
      <c r="S201"/>
      <c r="T201"/>
      <c r="U201"/>
      <c r="V201" s="66"/>
      <c r="W201" s="66"/>
      <c r="X201" s="66"/>
      <c r="Y201"/>
      <c r="Z201"/>
      <c r="AA201"/>
      <c r="AB201"/>
      <c r="AC201"/>
    </row>
    <row r="202" spans="2:29" x14ac:dyDescent="0.2">
      <c r="B202"/>
      <c r="C202"/>
      <c r="D202"/>
      <c r="E202"/>
      <c r="F202"/>
      <c r="G202"/>
      <c r="H202"/>
      <c r="I202"/>
      <c r="J202"/>
      <c r="K202"/>
      <c r="L202"/>
      <c r="M202"/>
      <c r="N202"/>
      <c r="O202"/>
      <c r="P202"/>
      <c r="Q202"/>
      <c r="R202"/>
      <c r="S202"/>
      <c r="T202"/>
      <c r="U202"/>
      <c r="V202" s="66"/>
      <c r="W202" s="66"/>
      <c r="X202" s="66"/>
      <c r="Y202"/>
      <c r="Z202"/>
      <c r="AA202"/>
      <c r="AB202"/>
      <c r="AC202"/>
    </row>
    <row r="203" spans="2:29" x14ac:dyDescent="0.2">
      <c r="B203"/>
      <c r="C203"/>
      <c r="D203"/>
      <c r="E203"/>
      <c r="F203"/>
      <c r="G203"/>
      <c r="H203"/>
      <c r="I203"/>
      <c r="J203"/>
      <c r="K203"/>
      <c r="L203"/>
      <c r="M203"/>
      <c r="N203"/>
      <c r="O203"/>
      <c r="P203"/>
      <c r="Q203"/>
      <c r="R203"/>
      <c r="S203"/>
      <c r="T203"/>
      <c r="U203"/>
      <c r="V203" s="66"/>
      <c r="W203" s="66"/>
      <c r="X203" s="66"/>
      <c r="Y203"/>
      <c r="Z203"/>
      <c r="AA203"/>
      <c r="AB203"/>
      <c r="AC203"/>
    </row>
    <row r="204" spans="2:29" x14ac:dyDescent="0.2">
      <c r="B204"/>
      <c r="C204"/>
      <c r="D204"/>
      <c r="E204"/>
      <c r="F204"/>
      <c r="G204"/>
      <c r="H204"/>
      <c r="I204"/>
      <c r="J204"/>
      <c r="K204"/>
      <c r="L204"/>
      <c r="M204"/>
      <c r="N204"/>
      <c r="O204"/>
      <c r="P204"/>
      <c r="Q204"/>
      <c r="R204"/>
      <c r="S204"/>
      <c r="T204"/>
      <c r="U204"/>
      <c r="V204" s="66"/>
      <c r="W204" s="66"/>
      <c r="X204" s="66"/>
      <c r="Y204"/>
      <c r="Z204"/>
      <c r="AA204"/>
      <c r="AB204"/>
      <c r="AC204"/>
    </row>
    <row r="205" spans="2:29" x14ac:dyDescent="0.2">
      <c r="B205"/>
      <c r="C205"/>
      <c r="D205"/>
      <c r="E205"/>
      <c r="F205"/>
      <c r="G205"/>
      <c r="H205"/>
      <c r="I205"/>
      <c r="J205"/>
      <c r="K205"/>
      <c r="L205"/>
      <c r="M205"/>
      <c r="N205"/>
      <c r="O205"/>
      <c r="P205"/>
      <c r="Q205"/>
      <c r="R205"/>
      <c r="S205"/>
      <c r="T205"/>
      <c r="U205"/>
      <c r="V205" s="66"/>
      <c r="W205" s="66"/>
      <c r="X205" s="66"/>
      <c r="Y205"/>
      <c r="Z205"/>
      <c r="AA205"/>
      <c r="AB205"/>
      <c r="AC205"/>
    </row>
    <row r="206" spans="2:29" x14ac:dyDescent="0.2">
      <c r="B206"/>
      <c r="C206"/>
      <c r="D206"/>
      <c r="E206"/>
      <c r="F206"/>
      <c r="G206"/>
      <c r="H206"/>
      <c r="I206"/>
      <c r="J206"/>
      <c r="K206"/>
      <c r="L206"/>
      <c r="M206"/>
      <c r="N206"/>
      <c r="O206"/>
      <c r="P206"/>
      <c r="Q206"/>
      <c r="R206"/>
      <c r="S206"/>
      <c r="T206"/>
      <c r="U206"/>
      <c r="V206" s="66"/>
      <c r="W206" s="66"/>
      <c r="X206" s="66"/>
      <c r="Y206"/>
      <c r="Z206"/>
      <c r="AA206"/>
      <c r="AB206"/>
      <c r="AC206"/>
    </row>
    <row r="207" spans="2:29" x14ac:dyDescent="0.2">
      <c r="B207"/>
      <c r="C207"/>
      <c r="D207"/>
      <c r="E207"/>
      <c r="F207"/>
      <c r="G207"/>
      <c r="H207"/>
      <c r="I207"/>
      <c r="J207"/>
      <c r="K207"/>
      <c r="L207"/>
      <c r="M207"/>
      <c r="N207"/>
      <c r="O207"/>
      <c r="P207"/>
      <c r="Q207"/>
      <c r="R207"/>
      <c r="S207"/>
      <c r="T207"/>
      <c r="U207"/>
      <c r="V207" s="66"/>
      <c r="W207" s="66"/>
      <c r="X207" s="66"/>
      <c r="Y207"/>
      <c r="Z207"/>
      <c r="AA207"/>
      <c r="AB207"/>
      <c r="AC207"/>
    </row>
    <row r="208" spans="2:29" x14ac:dyDescent="0.2">
      <c r="B208"/>
      <c r="C208"/>
      <c r="D208"/>
      <c r="E208"/>
      <c r="F208"/>
      <c r="G208"/>
      <c r="H208"/>
      <c r="I208"/>
      <c r="J208"/>
      <c r="K208"/>
      <c r="L208"/>
      <c r="M208"/>
      <c r="N208"/>
      <c r="O208"/>
      <c r="P208"/>
      <c r="Q208"/>
      <c r="R208"/>
      <c r="S208"/>
      <c r="T208"/>
      <c r="U208"/>
      <c r="V208" s="66"/>
      <c r="W208" s="66"/>
      <c r="X208" s="66"/>
      <c r="Y208"/>
      <c r="Z208"/>
      <c r="AA208"/>
      <c r="AB208"/>
      <c r="AC208"/>
    </row>
    <row r="209" spans="22:24" customFormat="1" x14ac:dyDescent="0.2">
      <c r="V209" s="66"/>
      <c r="W209" s="66"/>
      <c r="X209" s="66"/>
    </row>
    <row r="210" spans="22:24" customFormat="1" x14ac:dyDescent="0.2">
      <c r="V210" s="66"/>
      <c r="W210" s="66"/>
      <c r="X210" s="66"/>
    </row>
    <row r="211" spans="22:24" customFormat="1" x14ac:dyDescent="0.2">
      <c r="V211" s="66"/>
      <c r="W211" s="66"/>
      <c r="X211" s="66"/>
    </row>
    <row r="212" spans="22:24" customFormat="1" x14ac:dyDescent="0.2">
      <c r="V212" s="66"/>
      <c r="W212" s="66"/>
      <c r="X212" s="66"/>
    </row>
    <row r="213" spans="22:24" customFormat="1" x14ac:dyDescent="0.2">
      <c r="V213" s="66"/>
      <c r="W213" s="66"/>
      <c r="X213" s="66"/>
    </row>
    <row r="214" spans="22:24" customFormat="1" x14ac:dyDescent="0.2">
      <c r="V214" s="66"/>
      <c r="W214" s="66"/>
      <c r="X214" s="66"/>
    </row>
    <row r="215" spans="22:24" customFormat="1" x14ac:dyDescent="0.2">
      <c r="V215" s="66"/>
      <c r="W215" s="66"/>
      <c r="X215" s="66"/>
    </row>
    <row r="216" spans="22:24" customFormat="1" x14ac:dyDescent="0.2">
      <c r="V216" s="66"/>
      <c r="W216" s="66"/>
      <c r="X216" s="66"/>
    </row>
    <row r="217" spans="22:24" customFormat="1" x14ac:dyDescent="0.2">
      <c r="V217" s="66"/>
      <c r="W217" s="66"/>
      <c r="X217" s="66"/>
    </row>
    <row r="218" spans="22:24" customFormat="1" x14ac:dyDescent="0.2">
      <c r="V218" s="66"/>
      <c r="W218" s="66"/>
      <c r="X218" s="66"/>
    </row>
    <row r="219" spans="22:24" customFormat="1" x14ac:dyDescent="0.2">
      <c r="V219" s="66"/>
      <c r="W219" s="66"/>
      <c r="X219" s="66"/>
    </row>
    <row r="220" spans="22:24" customFormat="1" x14ac:dyDescent="0.2">
      <c r="V220" s="66"/>
      <c r="W220" s="66"/>
      <c r="X220" s="66"/>
    </row>
    <row r="221" spans="22:24" customFormat="1" x14ac:dyDescent="0.2">
      <c r="V221" s="66"/>
      <c r="W221" s="66"/>
      <c r="X221" s="66"/>
    </row>
    <row r="222" spans="22:24" customFormat="1" x14ac:dyDescent="0.2">
      <c r="V222" s="66"/>
      <c r="W222" s="66"/>
      <c r="X222" s="66"/>
    </row>
    <row r="223" spans="22:24" customFormat="1" x14ac:dyDescent="0.2">
      <c r="V223" s="66"/>
      <c r="W223" s="66"/>
      <c r="X223" s="66"/>
    </row>
    <row r="224" spans="22:24" customFormat="1" x14ac:dyDescent="0.2">
      <c r="V224" s="66"/>
      <c r="W224" s="66"/>
      <c r="X224" s="66"/>
    </row>
    <row r="225" spans="2:29" customFormat="1" x14ac:dyDescent="0.2">
      <c r="V225" s="66"/>
      <c r="W225" s="66"/>
      <c r="X225" s="66"/>
    </row>
    <row r="226" spans="2:29" customFormat="1" x14ac:dyDescent="0.2">
      <c r="V226" s="66"/>
      <c r="W226" s="66"/>
      <c r="X226" s="66"/>
    </row>
    <row r="227" spans="2:29" customFormat="1" x14ac:dyDescent="0.2">
      <c r="V227" s="66"/>
      <c r="W227" s="66"/>
      <c r="X227" s="66"/>
    </row>
    <row r="228" spans="2:29" customFormat="1" x14ac:dyDescent="0.2">
      <c r="V228" s="66"/>
      <c r="W228" s="66"/>
      <c r="X228" s="66"/>
    </row>
    <row r="229" spans="2:29" customFormat="1" x14ac:dyDescent="0.2">
      <c r="V229" s="66"/>
      <c r="W229" s="66"/>
      <c r="X229" s="66"/>
    </row>
    <row r="230" spans="2:29" customFormat="1" x14ac:dyDescent="0.2">
      <c r="V230" s="66"/>
      <c r="W230" s="66"/>
      <c r="X230" s="66"/>
    </row>
    <row r="231" spans="2:29" customFormat="1" x14ac:dyDescent="0.2">
      <c r="V231" s="66"/>
      <c r="W231" s="66"/>
      <c r="X231" s="66"/>
    </row>
    <row r="232" spans="2:29" customFormat="1" x14ac:dyDescent="0.2">
      <c r="V232" s="66"/>
      <c r="W232" s="66"/>
      <c r="X232" s="66"/>
    </row>
    <row r="233" spans="2:29" customFormat="1" x14ac:dyDescent="0.2">
      <c r="V233" s="66"/>
      <c r="W233" s="66"/>
      <c r="X233" s="66"/>
    </row>
    <row r="234" spans="2:29" customFormat="1" x14ac:dyDescent="0.2">
      <c r="V234" s="66"/>
      <c r="W234" s="66"/>
      <c r="X234" s="66"/>
    </row>
    <row r="235" spans="2:29" customFormat="1" x14ac:dyDescent="0.2">
      <c r="V235" s="66"/>
      <c r="W235" s="66"/>
      <c r="X235" s="66"/>
    </row>
    <row r="236" spans="2:29" customFormat="1" x14ac:dyDescent="0.2">
      <c r="V236" s="66"/>
      <c r="W236" s="66"/>
      <c r="X236" s="66"/>
    </row>
    <row r="237" spans="2:29" customFormat="1" x14ac:dyDescent="0.2">
      <c r="V237" s="66"/>
      <c r="W237" s="66"/>
      <c r="X237" s="66"/>
    </row>
    <row r="238" spans="2:29" customFormat="1" x14ac:dyDescent="0.2">
      <c r="N238" s="1"/>
      <c r="O238" s="1"/>
      <c r="P238" s="1"/>
      <c r="V238" s="66"/>
      <c r="W238" s="66"/>
      <c r="X238" s="66"/>
    </row>
    <row r="239" spans="2:29" ht="16" x14ac:dyDescent="0.2">
      <c r="B239"/>
      <c r="C239" s="44"/>
      <c r="D239" s="7"/>
      <c r="E239" s="7"/>
      <c r="F239" s="44"/>
      <c r="G239" s="44"/>
      <c r="H239" s="44"/>
      <c r="I239" s="42"/>
      <c r="J239" s="42"/>
      <c r="K239" s="42"/>
      <c r="L239" s="42"/>
      <c r="Q239"/>
      <c r="R239"/>
      <c r="S239"/>
      <c r="T239"/>
      <c r="U239"/>
      <c r="V239" s="66"/>
      <c r="W239" s="66"/>
      <c r="X239" s="66"/>
      <c r="Y239"/>
      <c r="Z239"/>
      <c r="AA239"/>
      <c r="AB239"/>
      <c r="AC239"/>
    </row>
    <row r="240" spans="2:29" ht="16" x14ac:dyDescent="0.2">
      <c r="B240"/>
      <c r="C240" s="44"/>
      <c r="D240" s="7"/>
      <c r="E240" s="7"/>
      <c r="F240" s="44"/>
      <c r="G240" s="44"/>
      <c r="H240" s="44"/>
      <c r="I240" s="42"/>
      <c r="J240" s="42"/>
      <c r="K240" s="42"/>
      <c r="L240" s="42"/>
      <c r="Q240"/>
      <c r="R240"/>
      <c r="S240"/>
      <c r="T240"/>
      <c r="U240"/>
      <c r="V240" s="66"/>
      <c r="W240" s="66"/>
      <c r="X240" s="66"/>
      <c r="Y240"/>
      <c r="Z240"/>
      <c r="AA240"/>
      <c r="AB240"/>
      <c r="AC240"/>
    </row>
    <row r="241" spans="2:29" ht="16" x14ac:dyDescent="0.2">
      <c r="B241"/>
      <c r="C241" s="44"/>
      <c r="D241" s="7"/>
      <c r="E241" s="7"/>
      <c r="F241" s="44"/>
      <c r="G241" s="44"/>
      <c r="H241" s="44"/>
      <c r="I241" s="42"/>
      <c r="J241" s="42"/>
      <c r="K241" s="42"/>
      <c r="L241" s="42"/>
      <c r="Q241"/>
      <c r="R241"/>
      <c r="S241"/>
      <c r="T241"/>
      <c r="U241"/>
      <c r="V241" s="66"/>
      <c r="W241" s="66"/>
      <c r="X241" s="66"/>
      <c r="Y241"/>
      <c r="Z241"/>
      <c r="AA241"/>
      <c r="AB241"/>
      <c r="AC241"/>
    </row>
    <row r="242" spans="2:29" ht="16" x14ac:dyDescent="0.2">
      <c r="B242"/>
      <c r="C242" s="44"/>
      <c r="D242" s="7"/>
      <c r="E242" s="7"/>
      <c r="F242" s="44"/>
      <c r="G242" s="44"/>
      <c r="H242" s="44"/>
      <c r="I242" s="42"/>
      <c r="J242" s="42"/>
      <c r="K242" s="42"/>
      <c r="L242" s="42"/>
      <c r="Q242"/>
      <c r="R242"/>
      <c r="S242"/>
      <c r="T242"/>
      <c r="U242"/>
      <c r="V242" s="66"/>
      <c r="W242" s="66"/>
      <c r="X242" s="66"/>
      <c r="Y242"/>
      <c r="Z242"/>
      <c r="AA242"/>
      <c r="AB242"/>
      <c r="AC242"/>
    </row>
    <row r="243" spans="2:29" x14ac:dyDescent="0.2">
      <c r="B243"/>
      <c r="Q243"/>
      <c r="R243"/>
      <c r="S243"/>
      <c r="T243"/>
      <c r="U243"/>
      <c r="V243" s="66"/>
      <c r="W243" s="66"/>
      <c r="X243" s="66"/>
      <c r="Y243"/>
      <c r="Z243"/>
      <c r="AA243"/>
      <c r="AB243"/>
      <c r="AC243"/>
    </row>
    <row r="244" spans="2:29" x14ac:dyDescent="0.2">
      <c r="B244"/>
      <c r="Q244"/>
      <c r="R244"/>
      <c r="S244"/>
      <c r="T244"/>
      <c r="U244"/>
      <c r="V244" s="66"/>
      <c r="W244" s="66"/>
      <c r="X244" s="66"/>
      <c r="Y244"/>
      <c r="Z244"/>
      <c r="AA244"/>
      <c r="AB244"/>
      <c r="AC244"/>
    </row>
    <row r="245" spans="2:29" x14ac:dyDescent="0.2">
      <c r="B245"/>
      <c r="Q245"/>
      <c r="R245"/>
      <c r="S245"/>
      <c r="T245"/>
      <c r="U245"/>
      <c r="V245" s="66"/>
      <c r="W245" s="66"/>
      <c r="X245" s="66"/>
      <c r="Y245"/>
      <c r="Z245"/>
      <c r="AA245"/>
      <c r="AB245"/>
      <c r="AC245"/>
    </row>
    <row r="246" spans="2:29" x14ac:dyDescent="0.2">
      <c r="B246"/>
      <c r="Q246"/>
      <c r="R246"/>
      <c r="S246"/>
      <c r="T246"/>
      <c r="U246"/>
      <c r="V246" s="66"/>
      <c r="W246" s="66"/>
      <c r="X246" s="66"/>
      <c r="Y246"/>
      <c r="Z246"/>
      <c r="AA246"/>
      <c r="AB246"/>
      <c r="AC246"/>
    </row>
    <row r="247" spans="2:29" x14ac:dyDescent="0.2">
      <c r="Z247"/>
      <c r="AA247"/>
      <c r="AB247"/>
      <c r="AC247"/>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164" priority="12">
      <formula>$A$2/$B$2&gt;=0.076</formula>
    </cfRule>
  </conditionalFormatting>
  <conditionalFormatting sqref="B1:B2">
    <cfRule type="expression" dxfId="163" priority="13">
      <formula>$A$2/$B$2&gt;=0.153</formula>
    </cfRule>
  </conditionalFormatting>
  <conditionalFormatting sqref="C1:C2">
    <cfRule type="expression" dxfId="162" priority="14">
      <formula>$A$2/$B$2&gt;=0.23</formula>
    </cfRule>
  </conditionalFormatting>
  <conditionalFormatting sqref="D1:D2">
    <cfRule type="expression" dxfId="161" priority="15">
      <formula>$A$2/$B$2&gt;=0.307</formula>
    </cfRule>
  </conditionalFormatting>
  <conditionalFormatting sqref="E1:E2">
    <cfRule type="expression" dxfId="160" priority="16">
      <formula>$A$2/$B$2&gt;=0.384</formula>
    </cfRule>
  </conditionalFormatting>
  <conditionalFormatting sqref="F1:F2">
    <cfRule type="expression" dxfId="159" priority="17">
      <formula>$A$2/$B$2&gt;=0.461</formula>
    </cfRule>
  </conditionalFormatting>
  <conditionalFormatting sqref="G1:G2">
    <cfRule type="expression" dxfId="158" priority="18">
      <formula>$A$2/$B$2&gt;=0.538</formula>
    </cfRule>
  </conditionalFormatting>
  <conditionalFormatting sqref="H1:H2">
    <cfRule type="expression" dxfId="157" priority="19">
      <formula>$A$2/$B$2&gt;=0.615</formula>
    </cfRule>
  </conditionalFormatting>
  <conditionalFormatting sqref="I1:P2">
    <cfRule type="expression" dxfId="156" priority="20">
      <formula>$A$2/$B$2&gt;=0.692</formula>
    </cfRule>
  </conditionalFormatting>
  <conditionalFormatting sqref="X1:AF1 X2:AO2 AH1:AK1 AM1:AO1">
    <cfRule type="expression" dxfId="155" priority="21">
      <formula>$A$2/$B$2&gt;=1</formula>
    </cfRule>
  </conditionalFormatting>
  <conditionalFormatting sqref="O1">
    <cfRule type="expression" dxfId="154" priority="11">
      <formula>$A$2/$B$2&gt;=0.846</formula>
    </cfRule>
  </conditionalFormatting>
  <conditionalFormatting sqref="AG1">
    <cfRule type="expression" dxfId="153" priority="10">
      <formula>$A$2/$B$2&gt;=0.846</formula>
    </cfRule>
  </conditionalFormatting>
  <conditionalFormatting sqref="AL1">
    <cfRule type="expression" dxfId="152" priority="9">
      <formula>$A$2/$B$2&gt;=0.846</formula>
    </cfRule>
  </conditionalFormatting>
  <conditionalFormatting sqref="L1">
    <cfRule type="expression" dxfId="151" priority="8">
      <formula>$A$2/$B$2&gt;=0.846</formula>
    </cfRule>
  </conditionalFormatting>
  <conditionalFormatting sqref="Q1:R2">
    <cfRule type="expression" dxfId="150" priority="7">
      <formula>$A$2/$B$2&gt;=0.846</formula>
    </cfRule>
  </conditionalFormatting>
  <conditionalFormatting sqref="P1">
    <cfRule type="expression" dxfId="149" priority="6">
      <formula>$P$1&lt;&gt;""</formula>
    </cfRule>
  </conditionalFormatting>
  <conditionalFormatting sqref="A1:O2 X1:AO2 P2:R2 Q1:R1">
    <cfRule type="expression" dxfId="148" priority="5">
      <formula>$P$1="Feedback OFF"</formula>
    </cfRule>
  </conditionalFormatting>
  <conditionalFormatting sqref="A3:AA100">
    <cfRule type="expression" dxfId="142" priority="2" stopIfTrue="1">
      <formula>$D$2="DRAGGING CELLS IS NOT PERMITTED. PLEASE UNDO LAST ACTION!!"</formula>
    </cfRule>
  </conditionalFormatting>
  <dataValidations count="17">
    <dataValidation type="list" allowBlank="1" showInputMessage="1" sqref="F29:F30" xr:uid="{2570BEED-2C96-2E41-B0D4-858826FA6CD9}">
      <formula1>"Individual value x, critical value x̅"</formula1>
    </dataValidation>
    <dataValidation type="list" allowBlank="1" showInputMessage="1" showErrorMessage="1" sqref="M41 H37:H38" xr:uid="{C83A25E2-DC11-8149-92BE-348CF4DB5FC3}">
      <formula1>$X$37:$X$40</formula1>
    </dataValidation>
    <dataValidation type="whole" allowBlank="1" showInputMessage="1" showErrorMessage="1" sqref="M54 O24" xr:uid="{F9184BB4-483B-124E-9DD0-35FF0A13431C}">
      <formula1>0</formula1>
      <formula2>3</formula2>
    </dataValidation>
    <dataValidation type="list" allowBlank="1" showInputMessage="1" showErrorMessage="1" sqref="L27" xr:uid="{B279C21C-9B9F-9146-8AC2-8107C218B055}">
      <formula1>"P(x), P(x̅)"</formula1>
    </dataValidation>
    <dataValidation type="list" allowBlank="1" showInputMessage="1" showErrorMessage="1" sqref="J50 J27" xr:uid="{2DEF3955-DB68-FD43-9468-21AA0162966B}">
      <formula1>"x, x̅, r"</formula1>
    </dataValidation>
    <dataValidation type="list" allowBlank="1" showInputMessage="1" showErrorMessage="1" sqref="H39" xr:uid="{E8736C78-5055-B94E-88EF-0B11E47DAF45}">
      <formula1>"σ, σ(x̅) = σ/√n, σ̂(x̅) = s/√n"</formula1>
    </dataValidation>
    <dataValidation type="list" allowBlank="1" showInputMessage="1" showErrorMessage="1" sqref="K27" xr:uid="{FBE1A568-EA63-4A4B-8604-0E925E9F77B3}">
      <formula1>"z score, t score"</formula1>
    </dataValidation>
    <dataValidation type="list" allowBlank="1" showInputMessage="1" showErrorMessage="1" sqref="E29:E30 E33" xr:uid="{8618E37F-AEDD-7A41-8784-33CD2AF751F3}">
      <formula1>"normal pop, normal μ0,  T μ0"</formula1>
    </dataValidation>
    <dataValidation type="list" allowBlank="1" showInputMessage="1" showErrorMessage="1" sqref="G29:G30" xr:uid="{645A16F2-A102-5549-9DA7-1E2037931555}">
      <formula1>"left, right, two left, two right"</formula1>
    </dataValidation>
    <dataValidation type="list" allowBlank="1" showInputMessage="1" showErrorMessage="1" sqref="G33" xr:uid="{F0D526B5-2C80-974E-BCD9-C0841EDE8312}">
      <formula1>"left, right"</formula1>
    </dataValidation>
    <dataValidation type="list" allowBlank="1" showInputMessage="1" showErrorMessage="1" sqref="M38" xr:uid="{F527CE2E-6367-3E49-B362-FA4F79247F26}">
      <formula1>"test stat between critical values,  test stat  &lt;  CV-,  test stat  &gt;  CV+"</formula1>
    </dataValidation>
    <dataValidation type="list" allowBlank="1" showInputMessage="1" showErrorMessage="1" sqref="M39" xr:uid="{A5976E9B-2CD3-8945-8D1D-4010336B98C3}">
      <formula1>"P(x̅ )  &lt;  α, P(x̅ )  &gt;  α"</formula1>
    </dataValidation>
    <dataValidation type="list" allowBlank="1" showInputMessage="1" showErrorMessage="1" sqref="M40" xr:uid="{D3403357-5A3F-A240-AFA2-BA9EF6B821D3}">
      <formula1>"fail to reject H0, reject H0"</formula1>
    </dataValidation>
    <dataValidation type="list" allowBlank="1" showInputMessage="1" showErrorMessage="1" sqref="M37" xr:uid="{452F22BB-592E-014A-B007-F7992F59B0A2}">
      <formula1>"t score, z score"</formula1>
    </dataValidation>
    <dataValidation type="list" allowBlank="1" showInputMessage="1" showErrorMessage="1" sqref="I27" xr:uid="{4D62B3FA-8CE4-BC4E-A4AD-B8D71B100A50}">
      <formula1>"σ, SE = σ(x̅) = σ/√n, SE = σ̂(x̅) = s/√n"</formula1>
    </dataValidation>
    <dataValidation type="list" allowBlank="1" showInputMessage="1" showErrorMessage="1" sqref="E24" xr:uid="{A25365C5-98CC-D449-8CEC-412E51B1AECB}">
      <formula1>"s, σ"</formula1>
    </dataValidation>
    <dataValidation type="list" allowBlank="1" showInputMessage="1" showErrorMessage="1" sqref="P1" xr:uid="{01EA3227-2A4E-3B48-94CC-CAFCA1A3E4DB}">
      <formula1>"Feedback ON, Taunting ON, Feedback OFF"</formula1>
    </dataValidation>
  </dataValidations>
  <pageMargins left="0.7" right="0.7" top="0.75" bottom="0.75" header="0.3" footer="0.3"/>
  <pageSetup orientation="portrait"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2" stopIfTrue="1" id="{60C92410-5D55-2240-A28C-AA9104C0C3A3}">
            <xm:f>AND($P$1&lt;&gt;"Feedback OFF",IF(BatteriesSC!A3=FeedbackSFX!$C$2, TRUE, FALSE))</xm:f>
            <x14:dxf>
              <fill>
                <patternFill>
                  <bgColor rgb="FFCEEED0"/>
                </patternFill>
              </fill>
            </x14:dxf>
          </x14:cfRule>
          <xm:sqref>A3:AL199</xm:sqref>
        </x14:conditionalFormatting>
        <x14:conditionalFormatting xmlns:xm="http://schemas.microsoft.com/office/excel/2006/main">
          <x14:cfRule type="expression" priority="23" stopIfTrue="1" id="{B0EB6EAF-3712-A34D-91C7-B060398530D6}">
            <xm:f>AND($P$1&lt;&gt;"Feedback OFF",IF(BatteriesSC!A3=FeedbackSFX!$K$2, TRUE, FALSE))</xm:f>
            <x14:dxf>
              <fill>
                <patternFill>
                  <bgColor rgb="FFFFFF64"/>
                </patternFill>
              </fill>
            </x14:dxf>
          </x14:cfRule>
          <xm:sqref>A3:AL199</xm:sqref>
        </x14:conditionalFormatting>
        <x14:conditionalFormatting xmlns:xm="http://schemas.microsoft.com/office/excel/2006/main">
          <x14:cfRule type="expression" priority="24" stopIfTrue="1" id="{E947C24A-5361-0141-9E9F-8F5A4A9BEAD5}">
            <xm:f>AND($P$1&lt;&gt;"Feedback OFF",AND(IF(BatteriesSC!A3&lt;&gt;FeedbackSFX!$C$2, TRUE, FALSE),BatteriesSC!A3&lt;&gt;"",_xlfn.ISFORMULA(BatteriesSC!A3)))</xm:f>
            <x14:dxf>
              <fill>
                <patternFill>
                  <bgColor rgb="FFFF99CC"/>
                </patternFill>
              </fill>
            </x14:dxf>
          </x14:cfRule>
          <xm:sqref>A3:AL199</xm:sqref>
        </x14:conditionalFormatting>
        <x14:conditionalFormatting xmlns:xm="http://schemas.microsoft.com/office/excel/2006/main">
          <x14:cfRule type="expression" priority="4" stopIfTrue="1" id="{95B525C7-84B9-A149-B047-B67919F0FCF3}">
            <xm:f>Scoreboard!$F$22&lt;&gt;""</xm:f>
            <x14:dxf>
              <font>
                <color rgb="FF9C0006"/>
              </font>
              <fill>
                <patternFill>
                  <fgColor indexed="64"/>
                  <bgColor rgb="FFFFC7CE"/>
                </patternFill>
              </fill>
            </x14:dxf>
          </x14:cfRule>
          <xm:sqref>I1:N1</xm:sqref>
        </x14:conditionalFormatting>
        <x14:conditionalFormatting xmlns:xm="http://schemas.microsoft.com/office/excel/2006/main">
          <x14:cfRule type="expression" priority="3" stopIfTrue="1" id="{8208CAE0-9819-684C-B6E1-827CCE27AF37}">
            <xm:f>Scoreboard!$F$22&lt;&gt;""</xm:f>
            <x14:dxf>
              <font>
                <color rgb="FF9C0006"/>
              </font>
              <fill>
                <patternFill>
                  <fgColor indexed="64"/>
                  <bgColor rgb="FFFFC7CE"/>
                </patternFill>
              </fill>
            </x14:dxf>
          </x14:cfRule>
          <xm:sqref>A3:AA100</xm:sqref>
        </x14:conditionalFormatting>
        <x14:conditionalFormatting xmlns:xm="http://schemas.microsoft.com/office/excel/2006/main">
          <x14:cfRule type="expression" priority="1" stopIfTrue="1" id="{AFB723FB-2A2C-D442-9158-9373D8564577}">
            <xm:f>Scoreboard!$E$4="Excel version: Invalid"</xm:f>
            <x14:dxf>
              <font>
                <color rgb="FF9C0006"/>
              </font>
              <fill>
                <patternFill>
                  <fgColor indexed="64"/>
                  <bgColor rgb="FFFFC7CE"/>
                </patternFill>
              </fill>
            </x14:dxf>
          </x14:cfRule>
          <xm:sqref>A3:AA100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CECF-644B-D345-80FF-D837F4D17D1D}">
  <sheetPr>
    <tabColor rgb="FF4FADEA"/>
  </sheetPr>
  <dimension ref="A1:AO242"/>
  <sheetViews>
    <sheetView showGridLines="0" zoomScale="160" zoomScaleNormal="160" workbookViewId="0">
      <pane ySplit="2" topLeftCell="A3" activePane="bottomLeft" state="frozen"/>
      <selection pane="bottomLeft" activeCell="A3" sqref="A3:XFD3"/>
    </sheetView>
  </sheetViews>
  <sheetFormatPr baseColWidth="10" defaultColWidth="10.83203125" defaultRowHeight="9" x14ac:dyDescent="0.15"/>
  <cols>
    <col min="1" max="1" width="11" style="215" bestFit="1" customWidth="1"/>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4.5" style="215" bestFit="1" customWidth="1"/>
    <col min="22" max="22" width="14.5" style="217" bestFit="1" customWidth="1"/>
    <col min="23" max="23" width="11" style="217" bestFit="1" customWidth="1"/>
    <col min="24" max="24" width="13.33203125" style="217" bestFit="1" customWidth="1"/>
    <col min="25" max="25" width="10.83203125" style="215"/>
    <col min="26" max="28" width="11" style="215" bestFit="1" customWidth="1"/>
    <col min="29" max="31" width="10.83203125" style="215"/>
    <col min="32" max="32" width="11" style="215" bestFit="1" customWidth="1"/>
    <col min="33" max="16384" width="10.83203125" style="215"/>
  </cols>
  <sheetData>
    <row r="1" spans="1:41" s="216" customFormat="1" ht="22" customHeight="1" x14ac:dyDescent="0.15">
      <c r="A1" s="217" t="s">
        <v>429</v>
      </c>
      <c r="B1" s="217" t="s">
        <v>130</v>
      </c>
      <c r="C1" s="217" t="s">
        <v>430</v>
      </c>
      <c r="D1" s="258"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217"/>
      <c r="F1" s="217"/>
      <c r="G1" s="217"/>
      <c r="H1" s="217"/>
      <c r="I1" s="258" t="str">
        <f>BatteriesSC!$I$1</f>
        <v>Hardworking Student</v>
      </c>
      <c r="J1" s="258"/>
      <c r="K1" s="258"/>
      <c r="L1" s="258" t="s">
        <v>431</v>
      </c>
      <c r="M1" s="258"/>
      <c r="N1" s="258"/>
      <c r="O1" s="258"/>
      <c r="P1" s="258" t="s">
        <v>432</v>
      </c>
      <c r="Q1" s="258"/>
      <c r="R1" s="258"/>
      <c r="S1" s="215"/>
      <c r="T1" s="215"/>
      <c r="U1" s="215"/>
      <c r="V1" s="215"/>
      <c r="W1" s="215"/>
      <c r="X1" s="217" t="str">
        <f t="shared" ref="X1:AA2" si="0">A1</f>
        <v>earned</v>
      </c>
      <c r="Y1" s="217" t="str">
        <f t="shared" si="0"/>
        <v>possible</v>
      </c>
      <c r="Z1" s="217" t="str">
        <f t="shared" si="0"/>
        <v>cell</v>
      </c>
      <c r="AA1" s="258" t="str">
        <f t="shared" ca="1" si="0"/>
        <v>error</v>
      </c>
      <c r="AB1" s="217"/>
      <c r="AC1" s="217"/>
      <c r="AD1" s="215"/>
      <c r="AE1" s="215"/>
      <c r="AF1" s="258" t="str">
        <f>I1</f>
        <v>Hardworking Student</v>
      </c>
      <c r="AG1" s="258"/>
      <c r="AH1" s="215"/>
      <c r="AI1" s="215"/>
      <c r="AJ1" s="215"/>
      <c r="AK1" s="215"/>
      <c r="AL1" s="258" t="s">
        <v>431</v>
      </c>
      <c r="AM1" s="215"/>
      <c r="AN1" s="215"/>
      <c r="AO1" s="215"/>
    </row>
    <row r="2" spans="1:41" s="216" customFormat="1" ht="23" customHeight="1" x14ac:dyDescent="0.15">
      <c r="A2" s="217">
        <f ca="1">BatteriesSC!$A$2</f>
        <v>0</v>
      </c>
      <c r="B2" s="259">
        <f>BatteriesSC!$B$2</f>
        <v>44</v>
      </c>
      <c r="C2" s="217" t="str" cm="1">
        <f t="array" aca="1" ref="C2" ca="1">SUBSTITUTE(IF(LEN(CELL("address"))&lt;15,CELL("address"),""),"$","")</f>
        <v/>
      </c>
      <c r="D2" s="258" t="str">
        <f ca="1">IF(ISNUMBER(SEARCH("FeedbackSFX!",_xlfn.FORMULATEXT(INDIRECT("'BatteriesSC'!"&amp;C2)))),"DRAGGING CELLS IS NOT PERMITTED. PLEASE UNDO LAST ACTION!!",IF($P$1&lt;&gt;"Feedback OFF",IFERROR(HLOOKUP(INDIRECT("'BatteriesSC'!"&amp;C2),FeedbackSFX!$B$2:$N$10,IF($P$1="Feedback ON", 2, FeedbackSFX!B1), FALSE), ""),""))</f>
        <v/>
      </c>
      <c r="E2" s="217"/>
      <c r="F2" s="217"/>
      <c r="G2" s="217"/>
      <c r="H2" s="217"/>
      <c r="I2" s="243"/>
      <c r="J2" s="217"/>
      <c r="K2" s="217"/>
      <c r="L2" s="217"/>
      <c r="M2" s="217"/>
      <c r="N2" s="217"/>
      <c r="O2" s="217"/>
      <c r="P2" s="217"/>
      <c r="Q2" s="217"/>
      <c r="R2" s="217"/>
      <c r="S2" s="215"/>
      <c r="T2" s="215"/>
      <c r="U2" s="215"/>
      <c r="V2" s="215"/>
      <c r="W2" s="215"/>
      <c r="X2" s="260">
        <f t="shared" ca="1" si="0"/>
        <v>0</v>
      </c>
      <c r="Y2" s="260">
        <f t="shared" si="0"/>
        <v>44</v>
      </c>
      <c r="Z2" s="260" t="str">
        <f t="shared" ca="1" si="0"/>
        <v/>
      </c>
      <c r="AA2" s="258" t="str">
        <f t="shared" ca="1" si="0"/>
        <v/>
      </c>
      <c r="AB2" s="217"/>
      <c r="AC2" s="217"/>
      <c r="AD2" s="215"/>
      <c r="AE2" s="215"/>
      <c r="AF2" s="215"/>
      <c r="AG2" s="215"/>
      <c r="AH2" s="215"/>
      <c r="AI2" s="215"/>
      <c r="AJ2" s="215"/>
      <c r="AK2" s="215"/>
      <c r="AL2" s="215"/>
      <c r="AM2" s="215"/>
      <c r="AN2" s="215"/>
      <c r="AO2" s="215"/>
    </row>
    <row r="4" spans="1:41" s="218" customFormat="1" x14ac:dyDescent="0.15">
      <c r="G4" s="219"/>
      <c r="H4" s="219"/>
      <c r="V4" s="219"/>
      <c r="W4" s="219"/>
      <c r="X4" s="219"/>
      <c r="Z4" s="215"/>
      <c r="AA4" s="215"/>
      <c r="AB4" s="217" t="str">
        <f>Batteries!AB4</f>
        <v>x</v>
      </c>
      <c r="AC4" s="215"/>
    </row>
    <row r="5" spans="1:41" s="218" customFormat="1" x14ac:dyDescent="0.15">
      <c r="G5" s="219"/>
      <c r="H5" s="219"/>
      <c r="K5" s="215"/>
      <c r="L5" s="215"/>
      <c r="M5" s="215"/>
      <c r="N5" s="215"/>
      <c r="O5" s="215"/>
      <c r="T5" s="220"/>
      <c r="V5" s="219"/>
      <c r="W5" s="219"/>
      <c r="X5" s="219"/>
      <c r="Z5" s="217" t="str">
        <f>Batteries!Z5</f>
        <v>X</v>
      </c>
      <c r="AA5" s="217" t="str">
        <f>Batteries!AA5</f>
        <v>Y</v>
      </c>
      <c r="AB5" s="217" t="str">
        <f>Batteries!AB5</f>
        <v>Y graph</v>
      </c>
      <c r="AC5" s="217" t="str">
        <f>Batteries!AC5</f>
        <v>symbol</v>
      </c>
    </row>
    <row r="6" spans="1:41" s="218" customFormat="1" x14ac:dyDescent="0.15">
      <c r="G6" s="219"/>
      <c r="H6" s="219"/>
      <c r="K6" s="215"/>
      <c r="L6" s="215"/>
      <c r="M6" s="215"/>
      <c r="N6" s="215"/>
      <c r="T6" s="220"/>
      <c r="V6" s="219"/>
      <c r="W6" s="219"/>
      <c r="X6" s="219"/>
      <c r="Z6" s="217">
        <f>Batteries!Z6</f>
        <v>-2.3333333333333357</v>
      </c>
      <c r="AA6" s="217">
        <f>Batteries!AA6</f>
        <v>1.4E-2</v>
      </c>
      <c r="AB6" s="217">
        <f>Batteries!AB6</f>
        <v>1.4E-2</v>
      </c>
      <c r="AC6" s="217" t="str">
        <f>Batteries!AC6</f>
        <v/>
      </c>
    </row>
    <row r="7" spans="1:41" s="218" customFormat="1" x14ac:dyDescent="0.15">
      <c r="B7" s="243" t="s">
        <v>169</v>
      </c>
      <c r="G7" s="219"/>
      <c r="H7" s="219"/>
      <c r="K7" s="215"/>
      <c r="L7" s="215"/>
      <c r="M7" s="215"/>
      <c r="N7" s="215"/>
      <c r="V7" s="219"/>
      <c r="W7" s="219"/>
      <c r="X7" s="219"/>
      <c r="Z7" s="217">
        <f>Batteries!Z7</f>
        <v>-2.1666666666666696</v>
      </c>
      <c r="AA7" s="217">
        <f>Batteries!AA7</f>
        <v>1.4E-2</v>
      </c>
      <c r="AB7" s="217">
        <f>Batteries!AB7</f>
        <v>1.4E-2</v>
      </c>
      <c r="AC7" s="217" t="str">
        <f>Batteries!AC7</f>
        <v/>
      </c>
    </row>
    <row r="8" spans="1:41" s="218" customFormat="1" x14ac:dyDescent="0.15">
      <c r="B8" s="261">
        <v>20</v>
      </c>
      <c r="G8" s="219"/>
      <c r="H8" s="219"/>
      <c r="K8" s="215"/>
      <c r="L8" s="215"/>
      <c r="M8" s="215"/>
      <c r="N8" s="215"/>
      <c r="O8" s="262" t="str">
        <f>Batteries!O8</f>
        <v>x</v>
      </c>
      <c r="P8" s="262" t="s">
        <v>6</v>
      </c>
      <c r="V8" s="219"/>
      <c r="W8" s="219"/>
      <c r="X8" s="219"/>
      <c r="Z8" s="217">
        <f>Batteries!Z8</f>
        <v>-1.8333333333333366</v>
      </c>
      <c r="AA8" s="217">
        <f>Batteries!AA8</f>
        <v>1.4E-2</v>
      </c>
      <c r="AB8" s="217">
        <f>Batteries!AB8</f>
        <v>1.4E-2</v>
      </c>
      <c r="AC8" s="217" t="str">
        <f>Batteries!AC8</f>
        <v/>
      </c>
    </row>
    <row r="9" spans="1:41" s="218" customFormat="1" x14ac:dyDescent="0.15">
      <c r="B9" s="261">
        <v>20</v>
      </c>
      <c r="G9" s="219"/>
      <c r="H9" s="219"/>
      <c r="K9" s="215"/>
      <c r="L9" s="215"/>
      <c r="M9" s="215"/>
      <c r="N9" s="215"/>
      <c r="O9" s="262" t="str">
        <f>Batteries!O9</f>
        <v>x</v>
      </c>
      <c r="P9" s="262" t="s">
        <v>7</v>
      </c>
      <c r="T9" s="220"/>
      <c r="V9" s="219"/>
      <c r="W9" s="219"/>
      <c r="X9" s="219"/>
      <c r="Z9" s="217">
        <f>Batteries!Z9</f>
        <v>-1.6666666666666696</v>
      </c>
      <c r="AA9" s="217">
        <f>Batteries!AA9</f>
        <v>1.4E-2</v>
      </c>
      <c r="AB9" s="217">
        <f>Batteries!AB9</f>
        <v>1.4E-2</v>
      </c>
      <c r="AC9" s="217" t="str">
        <f>Batteries!AC9</f>
        <v/>
      </c>
    </row>
    <row r="10" spans="1:41" s="218" customFormat="1" x14ac:dyDescent="0.15">
      <c r="B10" s="261">
        <v>20</v>
      </c>
      <c r="G10" s="219"/>
      <c r="H10" s="219"/>
      <c r="K10" s="215"/>
      <c r="L10" s="215"/>
      <c r="M10" s="215"/>
      <c r="N10" s="215"/>
      <c r="O10" s="262" t="str">
        <f>Batteries!O10</f>
        <v>x</v>
      </c>
      <c r="P10" s="262" t="s">
        <v>8</v>
      </c>
      <c r="T10" s="220"/>
      <c r="V10" s="219"/>
      <c r="W10" s="219"/>
      <c r="X10" s="219"/>
      <c r="Z10" s="217">
        <f>Batteries!Z10</f>
        <v>-1.5000000000000027</v>
      </c>
      <c r="AA10" s="217">
        <f>Batteries!AA10</f>
        <v>1.4E-2</v>
      </c>
      <c r="AB10" s="217">
        <f>Batteries!AB10</f>
        <v>1.4E-2</v>
      </c>
      <c r="AC10" s="217" t="str">
        <f>Batteries!AC10</f>
        <v/>
      </c>
    </row>
    <row r="11" spans="1:41" s="218" customFormat="1" x14ac:dyDescent="0.15">
      <c r="B11" s="261">
        <v>21</v>
      </c>
      <c r="C11" s="217"/>
      <c r="E11" s="217"/>
      <c r="F11" s="219"/>
      <c r="G11" s="219"/>
      <c r="H11" s="219"/>
      <c r="K11" s="215"/>
      <c r="L11" s="215"/>
      <c r="M11" s="215"/>
      <c r="N11" s="215"/>
      <c r="O11" s="262" t="str">
        <f>Batteries!O11</f>
        <v>x</v>
      </c>
      <c r="P11" s="262" t="s">
        <v>9</v>
      </c>
      <c r="T11" s="220"/>
      <c r="V11" s="219"/>
      <c r="W11" s="219"/>
      <c r="X11" s="219"/>
      <c r="Z11" s="217">
        <f>Batteries!Z11</f>
        <v>-1.3333333333333357</v>
      </c>
      <c r="AA11" s="217">
        <f>Batteries!AA11</f>
        <v>1.4E-2</v>
      </c>
      <c r="AB11" s="217">
        <f>Batteries!AB11</f>
        <v>1.4E-2</v>
      </c>
      <c r="AC11" s="217" t="str">
        <f>Batteries!AC11</f>
        <v/>
      </c>
    </row>
    <row r="12" spans="1:41" s="218" customFormat="1" ht="17" customHeight="1" x14ac:dyDescent="0.15">
      <c r="B12" s="261">
        <v>20</v>
      </c>
      <c r="C12" s="217"/>
      <c r="E12" s="217"/>
      <c r="F12" s="219"/>
      <c r="G12" s="219"/>
      <c r="H12" s="219"/>
      <c r="K12" s="215"/>
      <c r="L12" s="215"/>
      <c r="M12" s="215"/>
      <c r="N12" s="215"/>
      <c r="O12" s="262" t="str">
        <f>Batteries!O12</f>
        <v>x</v>
      </c>
      <c r="P12" s="262" t="s">
        <v>434</v>
      </c>
      <c r="V12" s="219"/>
      <c r="W12" s="219"/>
      <c r="X12" s="219"/>
      <c r="Z12" s="217">
        <f>Batteries!Z12</f>
        <v>-1.1666666666666687</v>
      </c>
      <c r="AA12" s="217">
        <f>Batteries!AA12</f>
        <v>1.4E-2</v>
      </c>
      <c r="AB12" s="217">
        <f>Batteries!AB12</f>
        <v>1.4E-2</v>
      </c>
      <c r="AC12" s="217" t="str">
        <f>Batteries!AC12</f>
        <v/>
      </c>
    </row>
    <row r="13" spans="1:41" s="218" customFormat="1" ht="17" customHeight="1" x14ac:dyDescent="0.15">
      <c r="B13" s="261">
        <v>21</v>
      </c>
      <c r="C13" s="217"/>
      <c r="E13" s="217"/>
      <c r="F13" s="219"/>
      <c r="G13" s="219"/>
      <c r="H13" s="219"/>
      <c r="K13" s="215"/>
      <c r="L13" s="215"/>
      <c r="M13" s="215"/>
      <c r="O13" s="262" t="str">
        <f>Batteries!O13</f>
        <v>x</v>
      </c>
      <c r="P13" s="262" t="s">
        <v>435</v>
      </c>
      <c r="V13" s="219"/>
      <c r="W13" s="219"/>
      <c r="X13" s="219"/>
      <c r="Z13" s="217">
        <f>Batteries!Z13</f>
        <v>-0.83333333333333526</v>
      </c>
      <c r="AA13" s="217">
        <f>Batteries!AA13</f>
        <v>1.4E-2</v>
      </c>
      <c r="AB13" s="217">
        <f>Batteries!AB13</f>
        <v>1.4E-2</v>
      </c>
      <c r="AC13" s="217" t="str">
        <f>Batteries!AC13</f>
        <v/>
      </c>
    </row>
    <row r="14" spans="1:41" s="218" customFormat="1" x14ac:dyDescent="0.15">
      <c r="B14" s="261">
        <v>20</v>
      </c>
      <c r="C14" s="217"/>
      <c r="E14" s="217"/>
      <c r="F14" s="219"/>
      <c r="G14" s="219"/>
      <c r="H14" s="219"/>
      <c r="K14" s="215"/>
      <c r="L14" s="215"/>
      <c r="M14" s="215"/>
      <c r="O14" s="262" t="str">
        <f>Batteries!O14</f>
        <v>x</v>
      </c>
      <c r="P14" s="262" t="s">
        <v>12</v>
      </c>
      <c r="V14" s="219"/>
      <c r="W14" s="219"/>
      <c r="X14" s="219"/>
      <c r="Z14" s="217">
        <f>Batteries!Z14</f>
        <v>-0.66666666666666874</v>
      </c>
      <c r="AA14" s="217">
        <f>Batteries!AA14</f>
        <v>1.4E-2</v>
      </c>
      <c r="AB14" s="217">
        <f>Batteries!AB14</f>
        <v>1.4E-2</v>
      </c>
      <c r="AC14" s="217" t="str">
        <f>Batteries!AC14</f>
        <v/>
      </c>
    </row>
    <row r="15" spans="1:41" s="218" customFormat="1" x14ac:dyDescent="0.15">
      <c r="B15" s="261">
        <v>21</v>
      </c>
      <c r="C15" s="217"/>
      <c r="E15" s="217"/>
      <c r="F15" s="219"/>
      <c r="G15" s="219"/>
      <c r="H15" s="219"/>
      <c r="K15" s="215"/>
      <c r="L15" s="215"/>
      <c r="M15" s="215"/>
      <c r="O15" s="262" t="str">
        <f>Batteries!O15</f>
        <v>x</v>
      </c>
      <c r="P15" s="263" t="s">
        <v>13</v>
      </c>
      <c r="V15" s="219"/>
      <c r="W15" s="219"/>
      <c r="X15" s="219"/>
      <c r="Z15" s="217">
        <f>Batteries!Z15</f>
        <v>-0.50000000000000222</v>
      </c>
      <c r="AA15" s="217">
        <f>Batteries!AA15</f>
        <v>1.4E-2</v>
      </c>
      <c r="AB15" s="217">
        <f>Batteries!AB15</f>
        <v>1.4E-2</v>
      </c>
      <c r="AC15" s="217" t="str">
        <f>Batteries!AC15</f>
        <v/>
      </c>
    </row>
    <row r="16" spans="1:41" s="218" customFormat="1" x14ac:dyDescent="0.15">
      <c r="B16" s="261">
        <v>20</v>
      </c>
      <c r="C16" s="217"/>
      <c r="E16" s="217"/>
      <c r="F16" s="219"/>
      <c r="G16" s="219"/>
      <c r="H16" s="219"/>
      <c r="K16" s="215"/>
      <c r="L16" s="215"/>
      <c r="M16" s="215"/>
      <c r="O16" s="262" t="str">
        <f>Batteries!O16</f>
        <v>x</v>
      </c>
      <c r="P16" s="262" t="s">
        <v>14</v>
      </c>
      <c r="V16" s="219"/>
      <c r="W16" s="219"/>
      <c r="X16" s="219"/>
      <c r="Z16" s="217">
        <f>Batteries!Z16</f>
        <v>-0.33333333333333548</v>
      </c>
      <c r="AA16" s="217">
        <f>Batteries!AA16</f>
        <v>1.4E-2</v>
      </c>
      <c r="AB16" s="217">
        <f>Batteries!AB16</f>
        <v>1.4E-2</v>
      </c>
      <c r="AC16" s="217" t="str">
        <f>Batteries!AC16</f>
        <v/>
      </c>
    </row>
    <row r="17" spans="2:29" s="218" customFormat="1" x14ac:dyDescent="0.15">
      <c r="B17" s="261">
        <v>21</v>
      </c>
      <c r="C17" s="217"/>
      <c r="G17" s="219"/>
      <c r="H17" s="219"/>
      <c r="K17" s="215"/>
      <c r="L17" s="215"/>
      <c r="M17" s="215"/>
      <c r="O17" s="262" t="str">
        <f>Batteries!O17</f>
        <v>x</v>
      </c>
      <c r="P17" s="263" t="s">
        <v>15</v>
      </c>
      <c r="V17" s="219"/>
      <c r="W17" s="219"/>
      <c r="X17" s="219"/>
      <c r="Z17" s="217">
        <f>Batteries!Z17</f>
        <v>-0.16666666666666879</v>
      </c>
      <c r="AA17" s="217">
        <f>Batteries!AA17</f>
        <v>1.4E-2</v>
      </c>
      <c r="AB17" s="217">
        <f>Batteries!AB17</f>
        <v>1.4E-2</v>
      </c>
      <c r="AC17" s="217" t="str">
        <f>Batteries!AC17</f>
        <v/>
      </c>
    </row>
    <row r="18" spans="2:29" s="218" customFormat="1" x14ac:dyDescent="0.15">
      <c r="B18" s="261">
        <v>20</v>
      </c>
      <c r="C18" s="217"/>
      <c r="D18" s="221" t="s">
        <v>16</v>
      </c>
      <c r="E18" s="221" t="s">
        <v>17</v>
      </c>
      <c r="G18" s="219"/>
      <c r="H18" s="219"/>
      <c r="K18" s="215"/>
      <c r="L18" s="215"/>
      <c r="M18" s="215"/>
      <c r="O18" s="262" t="str">
        <f>Batteries!O18</f>
        <v>x</v>
      </c>
      <c r="P18" s="263" t="s">
        <v>18</v>
      </c>
      <c r="V18" s="219"/>
      <c r="W18" s="219"/>
      <c r="X18" s="219"/>
      <c r="Z18" s="217">
        <f>Batteries!Z18</f>
        <v>0.16666666666666449</v>
      </c>
      <c r="AA18" s="217">
        <f>Batteries!AA18</f>
        <v>1.4E-2</v>
      </c>
      <c r="AB18" s="217">
        <f>Batteries!AB18</f>
        <v>1.4E-2</v>
      </c>
      <c r="AC18" s="217" t="str">
        <f>Batteries!AC18</f>
        <v/>
      </c>
    </row>
    <row r="19" spans="2:29" s="218" customFormat="1" x14ac:dyDescent="0.15">
      <c r="B19" s="261">
        <v>20</v>
      </c>
      <c r="C19" s="217"/>
      <c r="D19" s="219" t="s">
        <v>169</v>
      </c>
      <c r="E19" s="219" t="s">
        <v>19</v>
      </c>
      <c r="F19" s="219"/>
      <c r="G19" s="219"/>
      <c r="H19" s="219"/>
      <c r="K19" s="215"/>
      <c r="L19" s="215"/>
      <c r="M19" s="215"/>
      <c r="O19" s="262" t="str">
        <f>Batteries!O19</f>
        <v>x</v>
      </c>
      <c r="P19" s="262" t="s">
        <v>20</v>
      </c>
      <c r="T19" s="220"/>
      <c r="V19" s="219"/>
      <c r="W19" s="219"/>
      <c r="X19" s="219"/>
      <c r="Z19" s="217">
        <f>Batteries!Z19</f>
        <v>0.33333333333333115</v>
      </c>
      <c r="AA19" s="217">
        <f>Batteries!AA19</f>
        <v>1.4E-2</v>
      </c>
      <c r="AB19" s="217">
        <f>Batteries!AB19</f>
        <v>1.4E-2</v>
      </c>
      <c r="AC19" s="217" t="str">
        <f>Batteries!AC19</f>
        <v/>
      </c>
    </row>
    <row r="20" spans="2:29" s="218" customFormat="1" x14ac:dyDescent="0.15">
      <c r="B20" s="261">
        <v>20</v>
      </c>
      <c r="C20" s="217"/>
      <c r="F20" s="219"/>
      <c r="G20" s="219"/>
      <c r="H20" s="219"/>
      <c r="K20" s="215"/>
      <c r="L20" s="215"/>
      <c r="M20" s="215"/>
      <c r="O20" s="262" t="str">
        <f>Batteries!O20</f>
        <v>x</v>
      </c>
      <c r="P20" s="262" t="s">
        <v>21</v>
      </c>
      <c r="T20" s="220"/>
      <c r="V20" s="219"/>
      <c r="W20" s="219"/>
      <c r="X20" s="219"/>
      <c r="Z20" s="217">
        <f>Batteries!Z20</f>
        <v>0.49999999999999789</v>
      </c>
      <c r="AA20" s="217">
        <f>Batteries!AA20</f>
        <v>1.4E-2</v>
      </c>
      <c r="AB20" s="217">
        <f>Batteries!AB20</f>
        <v>1.4E-2</v>
      </c>
      <c r="AC20" s="217" t="str">
        <f>Batteries!AC20</f>
        <v/>
      </c>
    </row>
    <row r="21" spans="2:29" s="218" customFormat="1" x14ac:dyDescent="0.15">
      <c r="B21" s="261">
        <v>20</v>
      </c>
      <c r="C21" s="217"/>
      <c r="D21" s="222" t="s">
        <v>22</v>
      </c>
      <c r="E21" s="217"/>
      <c r="F21" s="219"/>
      <c r="G21" s="219"/>
      <c r="H21" s="219"/>
      <c r="K21" s="215"/>
      <c r="L21" s="215"/>
      <c r="M21" s="215"/>
      <c r="O21" s="262">
        <f>Batteries!O21</f>
        <v>0</v>
      </c>
      <c r="P21" s="262" t="s">
        <v>436</v>
      </c>
      <c r="T21" s="220"/>
      <c r="V21" s="219"/>
      <c r="W21" s="219"/>
      <c r="X21" s="219"/>
      <c r="Z21" s="217">
        <f>Batteries!Z21</f>
        <v>0.66666666666666441</v>
      </c>
      <c r="AA21" s="217">
        <f>Batteries!AA21</f>
        <v>1.4E-2</v>
      </c>
      <c r="AB21" s="217">
        <f>Batteries!AB21</f>
        <v>1.4E-2</v>
      </c>
      <c r="AC21" s="217" t="str">
        <f>Batteries!AC21</f>
        <v/>
      </c>
    </row>
    <row r="22" spans="2:29" s="218" customFormat="1" x14ac:dyDescent="0.15">
      <c r="B22" s="261">
        <v>19</v>
      </c>
      <c r="C22" s="217"/>
      <c r="D22" s="219" t="s">
        <v>24</v>
      </c>
      <c r="E22" s="219" t="s">
        <v>25</v>
      </c>
      <c r="F22" s="219"/>
      <c r="G22" s="219"/>
      <c r="H22" s="219"/>
      <c r="K22" s="215"/>
      <c r="L22" s="215"/>
      <c r="M22" s="215"/>
      <c r="O22" s="262">
        <f>Batteries!O22</f>
        <v>0</v>
      </c>
      <c r="P22" s="262" t="s">
        <v>437</v>
      </c>
      <c r="T22" s="220"/>
      <c r="V22" s="219"/>
      <c r="W22" s="219"/>
      <c r="X22" s="219"/>
      <c r="Z22" s="217">
        <f>Batteries!Z22</f>
        <v>0.83333333333333093</v>
      </c>
      <c r="AA22" s="217">
        <f>Batteries!AA22</f>
        <v>1.4E-2</v>
      </c>
      <c r="AB22" s="217">
        <f>Batteries!AB22</f>
        <v>1.4E-2</v>
      </c>
      <c r="AC22" s="217" t="str">
        <f>Batteries!AC22</f>
        <v/>
      </c>
    </row>
    <row r="23" spans="2:29" s="218" customFormat="1" x14ac:dyDescent="0.15">
      <c r="B23" s="261">
        <v>20</v>
      </c>
      <c r="C23" s="217"/>
      <c r="D23" s="223">
        <f>COUNT(B8:B57)</f>
        <v>50</v>
      </c>
      <c r="E23" s="234">
        <f>AVERAGE(B8:B57)</f>
        <v>19.34</v>
      </c>
      <c r="G23" s="219"/>
      <c r="H23" s="219"/>
      <c r="K23" s="215"/>
      <c r="L23" s="215"/>
      <c r="M23" s="215"/>
      <c r="O23" s="262" t="str">
        <f>Batteries!O23</f>
        <v>x</v>
      </c>
      <c r="P23" s="262" t="s">
        <v>27</v>
      </c>
      <c r="T23" s="220"/>
      <c r="V23" s="219"/>
      <c r="W23" s="219"/>
      <c r="X23" s="219"/>
      <c r="Z23" s="217">
        <f>Batteries!Z23</f>
        <v>1.1666666666666643</v>
      </c>
      <c r="AA23" s="217">
        <f>Batteries!AA23</f>
        <v>1.4E-2</v>
      </c>
      <c r="AB23" s="217">
        <f>Batteries!AB23</f>
        <v>1.4E-2</v>
      </c>
      <c r="AC23" s="217" t="str">
        <f>Batteries!AC23</f>
        <v/>
      </c>
    </row>
    <row r="24" spans="2:29" s="218" customFormat="1" x14ac:dyDescent="0.15">
      <c r="B24" s="261">
        <v>20</v>
      </c>
      <c r="C24" s="217"/>
      <c r="D24" s="219" t="s">
        <v>28</v>
      </c>
      <c r="E24" s="219" t="s">
        <v>29</v>
      </c>
      <c r="G24" s="219"/>
      <c r="H24" s="219"/>
      <c r="K24" s="215"/>
      <c r="L24" s="215"/>
      <c r="M24" s="215"/>
      <c r="O24" s="262">
        <f>Batteries!O24</f>
        <v>2</v>
      </c>
      <c r="P24" s="262" t="s">
        <v>30</v>
      </c>
      <c r="T24" s="220"/>
      <c r="V24" s="219"/>
      <c r="W24" s="219"/>
      <c r="X24" s="219"/>
      <c r="Z24" s="217">
        <f>Batteries!Z24</f>
        <v>1.3333333333333313</v>
      </c>
      <c r="AA24" s="217">
        <f>Batteries!AA24</f>
        <v>1.4E-2</v>
      </c>
      <c r="AB24" s="217">
        <f>Batteries!AB24</f>
        <v>1.4E-2</v>
      </c>
      <c r="AC24" s="217" t="str">
        <f>Batteries!AC24</f>
        <v/>
      </c>
    </row>
    <row r="25" spans="2:29" s="218" customFormat="1" x14ac:dyDescent="0.15">
      <c r="B25" s="261">
        <v>20</v>
      </c>
      <c r="C25" s="217"/>
      <c r="D25" s="234">
        <v>0.05</v>
      </c>
      <c r="E25" s="234">
        <f>_xlfn.STDEV.S(B8:B57)</f>
        <v>0.84780629285473119</v>
      </c>
      <c r="F25" s="219"/>
      <c r="G25" s="219"/>
      <c r="H25" s="219"/>
      <c r="K25" s="215"/>
      <c r="L25" s="215"/>
      <c r="M25" s="215"/>
      <c r="T25" s="220"/>
      <c r="V25" s="219"/>
      <c r="W25" s="219"/>
      <c r="X25" s="219"/>
      <c r="Z25" s="217">
        <f>Batteries!Z25</f>
        <v>1.4999999999999982</v>
      </c>
      <c r="AA25" s="217">
        <f>Batteries!AA25</f>
        <v>1.4E-2</v>
      </c>
      <c r="AB25" s="217">
        <f>Batteries!AB25</f>
        <v>1.4E-2</v>
      </c>
      <c r="AC25" s="217" t="str">
        <f>Batteries!AC25</f>
        <v/>
      </c>
    </row>
    <row r="26" spans="2:29" s="218" customFormat="1" x14ac:dyDescent="0.15">
      <c r="B26" s="261">
        <v>19</v>
      </c>
      <c r="M26" s="215"/>
      <c r="T26" s="220"/>
      <c r="V26" s="219"/>
      <c r="W26" s="219"/>
      <c r="X26" s="219"/>
      <c r="Z26" s="217">
        <f>Batteries!Z26</f>
        <v>1.6666666666666652</v>
      </c>
      <c r="AA26" s="217">
        <f>Batteries!AA26</f>
        <v>1.4E-2</v>
      </c>
      <c r="AB26" s="217">
        <f>Batteries!AB26</f>
        <v>1.4E-2</v>
      </c>
      <c r="AC26" s="217" t="str">
        <f>Batteries!AC26</f>
        <v/>
      </c>
    </row>
    <row r="27" spans="2:29" s="218" customFormat="1" x14ac:dyDescent="0.15">
      <c r="B27" s="261">
        <v>19</v>
      </c>
      <c r="D27" s="222" t="s">
        <v>31</v>
      </c>
      <c r="G27" s="264" t="s">
        <v>32</v>
      </c>
      <c r="H27" s="264" t="str">
        <f>"μ"&amp;E19 &amp; " (μ0)"</f>
        <v>μAdvertised (μ0)</v>
      </c>
      <c r="I27" s="221" t="s">
        <v>33</v>
      </c>
      <c r="J27" s="221" t="s">
        <v>25</v>
      </c>
      <c r="K27" s="264" t="s">
        <v>34</v>
      </c>
      <c r="L27" s="264" t="s">
        <v>35</v>
      </c>
      <c r="N27" s="222" t="str">
        <f>"Confidence Interval (CI) for μ" &amp; D19</f>
        <v>Confidence Interval (CI) for μBatteries</v>
      </c>
      <c r="T27" s="220"/>
      <c r="V27" s="219"/>
      <c r="W27" s="219"/>
      <c r="X27" s="219"/>
      <c r="Z27" s="217">
        <f>Batteries!Z27</f>
        <v>1.8333333333333321</v>
      </c>
      <c r="AA27" s="217">
        <f>Batteries!AA27</f>
        <v>1.4E-2</v>
      </c>
      <c r="AB27" s="217">
        <f>Batteries!AB27</f>
        <v>1.4E-2</v>
      </c>
      <c r="AC27" s="217" t="str">
        <f>Batteries!AC27</f>
        <v/>
      </c>
    </row>
    <row r="28" spans="2:29" s="218" customFormat="1" x14ac:dyDescent="0.15">
      <c r="B28" s="261">
        <v>20</v>
      </c>
      <c r="D28" s="221" t="s">
        <v>24</v>
      </c>
      <c r="E28" s="264" t="s">
        <v>36</v>
      </c>
      <c r="F28" s="265" t="s">
        <v>37</v>
      </c>
      <c r="G28" s="262" t="str">
        <f>Batteries!G28</f>
        <v>shading</v>
      </c>
      <c r="H28" s="262" t="str">
        <f>Batteries!H28</f>
        <v>hypothesized mean</v>
      </c>
      <c r="I28" s="262" t="str">
        <f>Batteries!I28</f>
        <v>expected variability</v>
      </c>
      <c r="J28" s="262" t="str">
        <f>Batteries!J28</f>
        <v>raw CV &lt;&lt;</v>
      </c>
      <c r="K28" s="262" t="str">
        <f>Batteries!K28</f>
        <v>&lt;&lt; standardized CV</v>
      </c>
      <c r="L28" s="262" t="str">
        <f>Batteries!L28</f>
        <v>&lt;&lt; probability</v>
      </c>
      <c r="N28" s="218" t="s">
        <v>40</v>
      </c>
      <c r="O28" s="266">
        <f>_xlfn.CONFIDENCE.T(D25,E25,D23)</f>
        <v>0.24094388249880641</v>
      </c>
      <c r="T28" s="215"/>
      <c r="V28" s="219"/>
      <c r="W28" s="219"/>
      <c r="X28" s="219"/>
      <c r="Z28" s="217">
        <f>Batteries!Z28</f>
        <v>2.1666666666666652</v>
      </c>
      <c r="AA28" s="217">
        <f>Batteries!AA28</f>
        <v>1.4E-2</v>
      </c>
      <c r="AB28" s="217">
        <f>Batteries!AB28</f>
        <v>1.4E-2</v>
      </c>
      <c r="AC28" s="217" t="str">
        <f>Batteries!AC28</f>
        <v/>
      </c>
    </row>
    <row r="29" spans="2:29" s="218" customFormat="1" x14ac:dyDescent="0.15">
      <c r="B29" s="261">
        <v>19</v>
      </c>
      <c r="C29" s="224" t="s">
        <v>438</v>
      </c>
      <c r="D29" s="219">
        <f>D23</f>
        <v>50</v>
      </c>
      <c r="E29" s="267" t="s">
        <v>42</v>
      </c>
      <c r="F29" s="268" t="s">
        <v>43</v>
      </c>
      <c r="G29" s="268" t="s">
        <v>49</v>
      </c>
      <c r="H29" s="269">
        <v>19</v>
      </c>
      <c r="I29" s="269">
        <f>E25/SQRT(D29)</f>
        <v>0.11989791576204169</v>
      </c>
      <c r="J29" s="269">
        <f>K29*I29+H29</f>
        <v>19.201014957693751</v>
      </c>
      <c r="K29" s="270">
        <f>_xlfn.T.INV(1-L29,D29-1)</f>
        <v>1.6765508926168529</v>
      </c>
      <c r="L29" s="254">
        <v>0.05</v>
      </c>
      <c r="N29" s="218" t="str">
        <f>"μ"&amp;$D$19&amp; " lower"</f>
        <v>μBatteries lower</v>
      </c>
      <c r="O29" s="266">
        <f>J33-O28</f>
        <v>19.099056117501192</v>
      </c>
      <c r="T29" s="215"/>
      <c r="V29" s="219"/>
      <c r="W29" s="219"/>
      <c r="X29" s="219"/>
      <c r="Z29" s="217">
        <f>Batteries!Z29</f>
        <v>2.3333333333333313</v>
      </c>
      <c r="AA29" s="217">
        <f>Batteries!AA29</f>
        <v>1.4E-2</v>
      </c>
      <c r="AB29" s="217">
        <f>Batteries!AB29</f>
        <v>1.4E-2</v>
      </c>
      <c r="AC29" s="217" t="str">
        <f>Batteries!AC29</f>
        <v/>
      </c>
    </row>
    <row r="30" spans="2:29" x14ac:dyDescent="0.15">
      <c r="B30" s="261">
        <v>19</v>
      </c>
      <c r="C30" s="224" t="s">
        <v>439</v>
      </c>
      <c r="D30" s="219"/>
      <c r="E30" s="267"/>
      <c r="F30" s="268"/>
      <c r="G30" s="268"/>
      <c r="H30" s="269"/>
      <c r="I30" s="269"/>
      <c r="J30" s="269"/>
      <c r="K30" s="270"/>
      <c r="L30" s="254"/>
      <c r="N30" s="218" t="str">
        <f>"μ"&amp;$D$19&amp; " upper"</f>
        <v>μBatteries upper</v>
      </c>
      <c r="O30" s="271">
        <f>J33+O28</f>
        <v>19.580943882498808</v>
      </c>
      <c r="Z30" s="217">
        <f>Batteries!Z30</f>
        <v>-1.8333333333333366</v>
      </c>
      <c r="AA30" s="217">
        <f>Batteries!AA30</f>
        <v>3.7999999999999999E-2</v>
      </c>
      <c r="AB30" s="217">
        <f>Batteries!AB30</f>
        <v>3.7999999999999999E-2</v>
      </c>
      <c r="AC30" s="217" t="str">
        <f>Batteries!AC30</f>
        <v/>
      </c>
    </row>
    <row r="31" spans="2:29" x14ac:dyDescent="0.15">
      <c r="B31" s="261">
        <v>19</v>
      </c>
      <c r="C31" s="225"/>
      <c r="Z31" s="217">
        <f>Batteries!Z31</f>
        <v>-1.6666666666666696</v>
      </c>
      <c r="AA31" s="217">
        <f>Batteries!AA31</f>
        <v>3.7999999999999999E-2</v>
      </c>
      <c r="AB31" s="217">
        <f>Batteries!AB31</f>
        <v>3.7999999999999999E-2</v>
      </c>
      <c r="AC31" s="217" t="str">
        <f>Batteries!AC31</f>
        <v/>
      </c>
    </row>
    <row r="32" spans="2:29" s="218" customFormat="1" x14ac:dyDescent="0.15">
      <c r="B32" s="261">
        <v>18</v>
      </c>
      <c r="C32" s="224"/>
      <c r="D32" s="226" t="s">
        <v>47</v>
      </c>
      <c r="E32" s="215"/>
      <c r="F32" s="215"/>
      <c r="G32" s="262" t="str">
        <f>Batteries!G32</f>
        <v>shading</v>
      </c>
      <c r="H32" s="262" t="str">
        <f>Batteries!H32</f>
        <v>hypothesized mean</v>
      </c>
      <c r="I32" s="262" t="str">
        <f>Batteries!I32</f>
        <v>expected variability</v>
      </c>
      <c r="J32" s="262" t="str">
        <f>Batteries!J32</f>
        <v>raw sample mean &gt;&gt;</v>
      </c>
      <c r="K32" s="262" t="str">
        <f>Batteries!K32</f>
        <v>standardized test stat &gt;&gt;</v>
      </c>
      <c r="L32" s="262" t="str">
        <f>Batteries!L32</f>
        <v>&gt;&gt; probability</v>
      </c>
      <c r="T32" s="220"/>
      <c r="V32" s="219"/>
      <c r="W32" s="219"/>
      <c r="X32" s="219"/>
      <c r="Z32" s="217">
        <f>Batteries!Z32</f>
        <v>-1.5000000000000027</v>
      </c>
      <c r="AA32" s="217">
        <f>Batteries!AA32</f>
        <v>3.7999999999999999E-2</v>
      </c>
      <c r="AB32" s="217">
        <f>Batteries!AB32</f>
        <v>3.7999999999999999E-2</v>
      </c>
      <c r="AC32" s="217" t="str">
        <f>Batteries!AC32</f>
        <v/>
      </c>
    </row>
    <row r="33" spans="2:29" s="218" customFormat="1" x14ac:dyDescent="0.15">
      <c r="B33" s="261">
        <v>18</v>
      </c>
      <c r="C33" s="224" t="s">
        <v>440</v>
      </c>
      <c r="D33" s="219">
        <f>D29</f>
        <v>50</v>
      </c>
      <c r="E33" s="267" t="s">
        <v>42</v>
      </c>
      <c r="F33" s="268" t="str">
        <f>D19 &amp; " " &amp;  "x̅"</f>
        <v>Batteries x̅</v>
      </c>
      <c r="G33" s="268" t="s">
        <v>49</v>
      </c>
      <c r="H33" s="269">
        <f>H29</f>
        <v>19</v>
      </c>
      <c r="I33" s="269">
        <f>I29</f>
        <v>0.11989791576204169</v>
      </c>
      <c r="J33" s="269">
        <f>E23</f>
        <v>19.34</v>
      </c>
      <c r="K33" s="270">
        <f>(J33-H33)/I33</f>
        <v>2.8357457078302271</v>
      </c>
      <c r="L33" s="254">
        <f>_xlfn.T.DIST.RT(K33,D33-1)</f>
        <v>3.3136238172922616E-3</v>
      </c>
      <c r="T33" s="220"/>
      <c r="V33" s="219"/>
      <c r="W33" s="219"/>
      <c r="X33" s="219"/>
      <c r="Z33" s="217">
        <f>Batteries!Z33</f>
        <v>-1.3333333333333357</v>
      </c>
      <c r="AA33" s="217">
        <f>Batteries!AA33</f>
        <v>3.7999999999999999E-2</v>
      </c>
      <c r="AB33" s="217">
        <f>Batteries!AB33</f>
        <v>3.7999999999999999E-2</v>
      </c>
      <c r="AC33" s="217" t="str">
        <f>Batteries!AC33</f>
        <v/>
      </c>
    </row>
    <row r="34" spans="2:29" s="218" customFormat="1" x14ac:dyDescent="0.15">
      <c r="B34" s="261">
        <v>19</v>
      </c>
      <c r="C34" s="217"/>
      <c r="E34" s="227"/>
      <c r="M34" s="215"/>
      <c r="T34" s="220"/>
      <c r="V34" s="219"/>
      <c r="W34" s="219"/>
      <c r="X34" s="219"/>
      <c r="Z34" s="217">
        <f>Batteries!Z34</f>
        <v>-1.1666666666666687</v>
      </c>
      <c r="AA34" s="217">
        <f>Batteries!AA34</f>
        <v>3.7999999999999999E-2</v>
      </c>
      <c r="AB34" s="217">
        <f>Batteries!AB34</f>
        <v>3.7999999999999999E-2</v>
      </c>
      <c r="AC34" s="217" t="str">
        <f>Batteries!AC34</f>
        <v/>
      </c>
    </row>
    <row r="35" spans="2:29" s="218" customFormat="1" ht="25" customHeight="1" x14ac:dyDescent="0.15">
      <c r="B35" s="261">
        <v>19</v>
      </c>
      <c r="K35" s="228"/>
      <c r="L35" s="229"/>
      <c r="M35" s="228"/>
      <c r="T35" s="220"/>
      <c r="V35" s="219"/>
      <c r="W35" s="219"/>
      <c r="X35" s="219"/>
      <c r="Z35" s="217">
        <f>Batteries!Z35</f>
        <v>-0.83333333333333526</v>
      </c>
      <c r="AA35" s="217">
        <f>Batteries!AA35</f>
        <v>3.7999999999999999E-2</v>
      </c>
      <c r="AB35" s="217">
        <f>Batteries!AB35</f>
        <v>3.7999999999999999E-2</v>
      </c>
      <c r="AC35" s="217" t="str">
        <f>Batteries!AC35</f>
        <v/>
      </c>
    </row>
    <row r="36" spans="2:29" s="218" customFormat="1" ht="32" customHeight="1" x14ac:dyDescent="0.15">
      <c r="B36" s="261">
        <v>18</v>
      </c>
      <c r="E36" s="230" t="s">
        <v>50</v>
      </c>
      <c r="F36" s="230"/>
      <c r="J36" s="230" t="s">
        <v>50</v>
      </c>
      <c r="K36" s="230"/>
      <c r="O36" s="272" t="s">
        <v>51</v>
      </c>
      <c r="P36" s="272"/>
      <c r="Q36" s="272"/>
      <c r="R36" s="219"/>
      <c r="T36" s="220"/>
      <c r="V36" s="219"/>
      <c r="W36" s="219"/>
      <c r="X36" s="219"/>
      <c r="Z36" s="217">
        <f>Batteries!Z36</f>
        <v>-0.66666666666666874</v>
      </c>
      <c r="AA36" s="217">
        <f>Batteries!AA36</f>
        <v>3.7999999999999999E-2</v>
      </c>
      <c r="AB36" s="217">
        <f>Batteries!AB36</f>
        <v>3.7999999999999999E-2</v>
      </c>
      <c r="AC36" s="217" t="str">
        <f>Batteries!AC36</f>
        <v/>
      </c>
    </row>
    <row r="37" spans="2:29" s="218" customFormat="1" ht="83" customHeight="1" x14ac:dyDescent="0.15">
      <c r="B37" s="261">
        <v>18</v>
      </c>
      <c r="E37" s="273" t="s">
        <v>52</v>
      </c>
      <c r="F37" s="274" t="s">
        <v>53</v>
      </c>
      <c r="G37" s="274"/>
      <c r="H37" s="275" t="s">
        <v>170</v>
      </c>
      <c r="J37" s="273" t="s">
        <v>55</v>
      </c>
      <c r="K37" s="274" t="s">
        <v>56</v>
      </c>
      <c r="L37" s="274"/>
      <c r="M37" s="245" t="s">
        <v>34</v>
      </c>
      <c r="O37" s="274" t="s">
        <v>171</v>
      </c>
      <c r="P37" s="274"/>
      <c r="Q37" s="274"/>
      <c r="R37" s="276">
        <v>0.34</v>
      </c>
      <c r="T37" s="220"/>
      <c r="V37" s="219"/>
      <c r="W37" s="219"/>
      <c r="X37" s="231" t="str">
        <f>"μ" &amp; $D$19 &amp; " =  μ" &amp; $E$19</f>
        <v>μBatteries =  μAdvertised</v>
      </c>
      <c r="Z37" s="217">
        <f>Batteries!Z37</f>
        <v>-0.50000000000000222</v>
      </c>
      <c r="AA37" s="217">
        <f>Batteries!AA37</f>
        <v>3.7999999999999999E-2</v>
      </c>
      <c r="AB37" s="217">
        <f>Batteries!AB37</f>
        <v>3.7999999999999999E-2</v>
      </c>
      <c r="AC37" s="217" t="str">
        <f>Batteries!AC37</f>
        <v/>
      </c>
    </row>
    <row r="38" spans="2:29" s="218" customFormat="1" ht="95" customHeight="1" x14ac:dyDescent="0.15">
      <c r="B38" s="261">
        <v>20</v>
      </c>
      <c r="C38" s="219"/>
      <c r="E38" s="273" t="s">
        <v>58</v>
      </c>
      <c r="F38" s="274" t="s">
        <v>59</v>
      </c>
      <c r="G38" s="274"/>
      <c r="H38" s="275" t="s">
        <v>172</v>
      </c>
      <c r="J38" s="273" t="s">
        <v>61</v>
      </c>
      <c r="K38" s="274" t="s">
        <v>62</v>
      </c>
      <c r="L38" s="274"/>
      <c r="M38" s="277" t="s">
        <v>63</v>
      </c>
      <c r="O38" s="274" t="s">
        <v>173</v>
      </c>
      <c r="P38" s="274"/>
      <c r="Q38" s="274"/>
      <c r="R38" s="276">
        <v>0.2</v>
      </c>
      <c r="T38" s="220"/>
      <c r="V38" s="219"/>
      <c r="W38" s="219"/>
      <c r="X38" s="231" t="str">
        <f>"μ" &amp; $D$19 &amp; " ≠  μ" &amp; $E$19</f>
        <v>μBatteries ≠  μAdvertised</v>
      </c>
      <c r="Z38" s="217">
        <f>Batteries!Z38</f>
        <v>-0.33333333333333548</v>
      </c>
      <c r="AA38" s="217">
        <f>Batteries!AA38</f>
        <v>3.7999999999999999E-2</v>
      </c>
      <c r="AB38" s="217">
        <f>Batteries!AB38</f>
        <v>3.7999999999999999E-2</v>
      </c>
      <c r="AC38" s="217" t="str">
        <f>Batteries!AC38</f>
        <v/>
      </c>
    </row>
    <row r="39" spans="2:29" s="218" customFormat="1" ht="90" customHeight="1" x14ac:dyDescent="0.15">
      <c r="B39" s="261">
        <v>20</v>
      </c>
      <c r="C39" s="219"/>
      <c r="E39" s="273" t="s">
        <v>65</v>
      </c>
      <c r="F39" s="274" t="s">
        <v>66</v>
      </c>
      <c r="G39" s="274"/>
      <c r="H39" s="245" t="s">
        <v>67</v>
      </c>
      <c r="J39" s="273" t="s">
        <v>68</v>
      </c>
      <c r="K39" s="274" t="s">
        <v>69</v>
      </c>
      <c r="L39" s="274"/>
      <c r="M39" s="245" t="s">
        <v>70</v>
      </c>
      <c r="O39" s="274" t="s">
        <v>71</v>
      </c>
      <c r="P39" s="274"/>
      <c r="Q39" s="274"/>
      <c r="R39" s="278">
        <v>0.95</v>
      </c>
      <c r="T39" s="220"/>
      <c r="V39" s="219"/>
      <c r="W39" s="219"/>
      <c r="X39" s="231" t="str">
        <f>"μ" &amp; $D$19 &amp; " &lt;  μ" &amp; $E$19</f>
        <v>μBatteries &lt;  μAdvertised</v>
      </c>
      <c r="Z39" s="217">
        <f>Batteries!Z39</f>
        <v>-0.16666666666666879</v>
      </c>
      <c r="AA39" s="217">
        <f>Batteries!AA39</f>
        <v>3.7999999999999999E-2</v>
      </c>
      <c r="AB39" s="217">
        <f>Batteries!AB39</f>
        <v>3.7999999999999999E-2</v>
      </c>
      <c r="AC39" s="217" t="str">
        <f>Batteries!AC39</f>
        <v/>
      </c>
    </row>
    <row r="40" spans="2:29" s="218" customFormat="1" ht="94" customHeight="1" x14ac:dyDescent="0.15">
      <c r="B40" s="261">
        <v>19</v>
      </c>
      <c r="C40" s="219"/>
      <c r="E40" s="215"/>
      <c r="F40" s="215"/>
      <c r="G40" s="215"/>
      <c r="H40" s="279" t="str">
        <f>_xlfn.CONCAT(H37:H39)</f>
        <v>μBatteries =  μAdvertisedμBatteries &gt;  μAdvertisedσ̂(x̅) = s/√n</v>
      </c>
      <c r="I40" s="218" t="s">
        <v>72</v>
      </c>
      <c r="J40" s="280" t="s">
        <v>73</v>
      </c>
      <c r="K40" s="274" t="s">
        <v>74</v>
      </c>
      <c r="L40" s="274"/>
      <c r="M40" s="275" t="s">
        <v>75</v>
      </c>
      <c r="O40" s="274" t="s">
        <v>76</v>
      </c>
      <c r="P40" s="274"/>
      <c r="Q40" s="274"/>
      <c r="R40" s="276">
        <v>0.12</v>
      </c>
      <c r="T40" s="220"/>
      <c r="V40" s="219"/>
      <c r="W40" s="219"/>
      <c r="X40" s="231" t="str">
        <f>"μ" &amp; $D$19 &amp; " &gt;  μ" &amp; $E$19</f>
        <v>μBatteries &gt;  μAdvertised</v>
      </c>
      <c r="Z40" s="217">
        <f>Batteries!Z40</f>
        <v>0.16666666666666449</v>
      </c>
      <c r="AA40" s="217">
        <f>Batteries!AA40</f>
        <v>3.7999999999999999E-2</v>
      </c>
      <c r="AB40" s="217">
        <f>Batteries!AB40</f>
        <v>3.7999999999999999E-2</v>
      </c>
      <c r="AC40" s="217" t="str">
        <f>Batteries!AC40</f>
        <v/>
      </c>
    </row>
    <row r="41" spans="2:29" s="218" customFormat="1" ht="99" customHeight="1" x14ac:dyDescent="0.15">
      <c r="B41" s="261">
        <v>19</v>
      </c>
      <c r="C41" s="219"/>
      <c r="J41" s="273" t="s">
        <v>77</v>
      </c>
      <c r="K41" s="274" t="s">
        <v>78</v>
      </c>
      <c r="L41" s="274"/>
      <c r="M41" s="275" t="s">
        <v>172</v>
      </c>
      <c r="O41" s="274" t="s">
        <v>174</v>
      </c>
      <c r="P41" s="274"/>
      <c r="Q41" s="274"/>
      <c r="R41" s="276">
        <v>19.34</v>
      </c>
      <c r="T41" s="220"/>
      <c r="V41" s="219"/>
      <c r="W41" s="219"/>
      <c r="X41" s="219"/>
      <c r="Z41" s="217">
        <f>Batteries!Z41</f>
        <v>0.33333333333333115</v>
      </c>
      <c r="AA41" s="217">
        <f>Batteries!AA41</f>
        <v>3.7999999999999999E-2</v>
      </c>
      <c r="AB41" s="217">
        <f>Batteries!AB41</f>
        <v>3.7999999999999999E-2</v>
      </c>
      <c r="AC41" s="217" t="str">
        <f>Batteries!AC41</f>
        <v/>
      </c>
    </row>
    <row r="42" spans="2:29" s="218" customFormat="1" ht="34" customHeight="1" x14ac:dyDescent="0.15">
      <c r="B42" s="261">
        <v>18</v>
      </c>
      <c r="C42" s="219"/>
      <c r="M42" s="279" t="str">
        <f>_xlfn.CONCAT(M37:M41)</f>
        <v>t scoretest stat  &gt;  CV+P(x̅ )  &lt;  αreject H0μBatteries &gt;  μAdvertised</v>
      </c>
      <c r="N42" s="218" t="s">
        <v>72</v>
      </c>
      <c r="T42" s="220"/>
      <c r="V42" s="219"/>
      <c r="W42" s="219"/>
      <c r="X42" s="219"/>
      <c r="Z42" s="217">
        <f>Batteries!Z42</f>
        <v>0.49999999999999789</v>
      </c>
      <c r="AA42" s="217">
        <f>Batteries!AA42</f>
        <v>3.7999999999999999E-2</v>
      </c>
      <c r="AB42" s="217">
        <f>Batteries!AB42</f>
        <v>3.7999999999999999E-2</v>
      </c>
      <c r="AC42" s="217" t="str">
        <f>Batteries!AC42</f>
        <v/>
      </c>
    </row>
    <row r="43" spans="2:29" s="218" customFormat="1" x14ac:dyDescent="0.15">
      <c r="B43" s="261">
        <v>19</v>
      </c>
      <c r="C43" s="219"/>
      <c r="E43" s="217"/>
      <c r="J43" s="217"/>
      <c r="T43" s="220"/>
      <c r="V43" s="219"/>
      <c r="W43" s="219"/>
      <c r="X43" s="219"/>
      <c r="Z43" s="217">
        <f>Batteries!Z43</f>
        <v>0.66666666666666441</v>
      </c>
      <c r="AA43" s="217">
        <f>Batteries!AA43</f>
        <v>3.7999999999999999E-2</v>
      </c>
      <c r="AB43" s="217">
        <f>Batteries!AB43</f>
        <v>3.7999999999999999E-2</v>
      </c>
      <c r="AC43" s="217" t="str">
        <f>Batteries!AC43</f>
        <v/>
      </c>
    </row>
    <row r="44" spans="2:29" s="218" customFormat="1" x14ac:dyDescent="0.15">
      <c r="B44" s="261">
        <v>18</v>
      </c>
      <c r="C44" s="219"/>
      <c r="T44" s="220"/>
      <c r="V44" s="219"/>
      <c r="W44" s="219"/>
      <c r="X44" s="219"/>
      <c r="Z44" s="217">
        <f>Batteries!Z44</f>
        <v>0.83333333333333093</v>
      </c>
      <c r="AA44" s="217">
        <f>Batteries!AA44</f>
        <v>3.7999999999999999E-2</v>
      </c>
      <c r="AB44" s="217">
        <f>Batteries!AB44</f>
        <v>3.7999999999999999E-2</v>
      </c>
      <c r="AC44" s="217" t="str">
        <f>Batteries!AC44</f>
        <v/>
      </c>
    </row>
    <row r="45" spans="2:29" s="218" customFormat="1" x14ac:dyDescent="0.15">
      <c r="B45" s="261">
        <v>18</v>
      </c>
      <c r="C45" s="219"/>
      <c r="G45" s="219"/>
      <c r="T45" s="220"/>
      <c r="V45" s="219"/>
      <c r="W45" s="219"/>
      <c r="X45" s="219"/>
      <c r="Z45" s="217">
        <f>Batteries!Z45</f>
        <v>1.1666666666666643</v>
      </c>
      <c r="AA45" s="217">
        <f>Batteries!AA45</f>
        <v>3.7999999999999999E-2</v>
      </c>
      <c r="AB45" s="217">
        <f>Batteries!AB45</f>
        <v>3.7999999999999999E-2</v>
      </c>
      <c r="AC45" s="217" t="str">
        <f>Batteries!AC45</f>
        <v/>
      </c>
    </row>
    <row r="46" spans="2:29" s="218" customFormat="1" x14ac:dyDescent="0.15">
      <c r="B46" s="261">
        <v>18</v>
      </c>
      <c r="C46" s="219"/>
      <c r="T46" s="220"/>
      <c r="V46" s="219"/>
      <c r="W46" s="219"/>
      <c r="X46" s="219"/>
      <c r="Z46" s="217">
        <f>Batteries!Z46</f>
        <v>1.3333333333333313</v>
      </c>
      <c r="AA46" s="217">
        <f>Batteries!AA46</f>
        <v>3.7999999999999999E-2</v>
      </c>
      <c r="AB46" s="217">
        <f>Batteries!AB46</f>
        <v>3.7999999999999999E-2</v>
      </c>
      <c r="AC46" s="217" t="str">
        <f>Batteries!AC46</f>
        <v/>
      </c>
    </row>
    <row r="47" spans="2:29" s="218" customFormat="1" x14ac:dyDescent="0.15">
      <c r="B47" s="261">
        <v>19</v>
      </c>
      <c r="C47" s="219"/>
      <c r="T47" s="220"/>
      <c r="V47" s="219"/>
      <c r="W47" s="219"/>
      <c r="X47" s="219"/>
      <c r="Z47" s="217">
        <f>Batteries!Z47</f>
        <v>1.4999999999999982</v>
      </c>
      <c r="AA47" s="217">
        <f>Batteries!AA47</f>
        <v>3.7999999999999999E-2</v>
      </c>
      <c r="AB47" s="217">
        <f>Batteries!AB47</f>
        <v>3.7999999999999999E-2</v>
      </c>
      <c r="AC47" s="217" t="str">
        <f>Batteries!AC47</f>
        <v/>
      </c>
    </row>
    <row r="48" spans="2:29" s="218" customFormat="1" x14ac:dyDescent="0.15">
      <c r="B48" s="261">
        <v>20</v>
      </c>
      <c r="D48" s="219"/>
      <c r="U48" s="220"/>
      <c r="V48" s="219"/>
      <c r="W48" s="219"/>
      <c r="X48" s="219"/>
      <c r="Z48" s="217">
        <f>Batteries!Z48</f>
        <v>1.6666666666666652</v>
      </c>
      <c r="AA48" s="217">
        <f>Batteries!AA48</f>
        <v>3.7999999999999999E-2</v>
      </c>
      <c r="AB48" s="217">
        <f>Batteries!AB48</f>
        <v>3.7999999999999999E-2</v>
      </c>
      <c r="AC48" s="217" t="str">
        <f>Batteries!AC48</f>
        <v/>
      </c>
    </row>
    <row r="49" spans="2:29" x14ac:dyDescent="0.15">
      <c r="B49" s="261">
        <v>19</v>
      </c>
      <c r="C49" s="218"/>
      <c r="D49" s="232" t="str">
        <f>Batteries!D49</f>
        <v>Admin Link</v>
      </c>
      <c r="F49" s="217"/>
      <c r="G49" s="219" t="str">
        <f>Batteries!G49</f>
        <v>shading</v>
      </c>
      <c r="H49" s="219" t="str">
        <f>Batteries!H49</f>
        <v>hypothesized mean</v>
      </c>
      <c r="I49" s="219" t="str">
        <f>Batteries!I49</f>
        <v>expected variability</v>
      </c>
      <c r="J49" s="219" t="str">
        <f>Batteries!J49</f>
        <v>raw CV &lt;&lt;</v>
      </c>
      <c r="K49" s="219" t="str">
        <f>Batteries!K49</f>
        <v>&lt;&lt; standardized CV</v>
      </c>
      <c r="L49" s="219" t="str">
        <f>Batteries!L49</f>
        <v>&lt;&lt; probability</v>
      </c>
      <c r="M49" s="218"/>
      <c r="N49" s="218" t="str">
        <f>Batteries!N49</f>
        <v>Margin of error</v>
      </c>
      <c r="O49" s="266">
        <f>Batteries!O49</f>
        <v>0</v>
      </c>
      <c r="R49" s="218"/>
      <c r="S49" s="218"/>
      <c r="T49" s="220"/>
      <c r="U49" s="218"/>
      <c r="V49" s="219" t="str">
        <f>Batteries!V49</f>
        <v>X1</v>
      </c>
      <c r="W49" s="217" t="str">
        <f>Batteries!W49</f>
        <v>X2</v>
      </c>
      <c r="X49" s="219" t="str">
        <f>Batteries!X49</f>
        <v>X3</v>
      </c>
      <c r="Y49" s="218"/>
      <c r="Z49" s="217">
        <f>Batteries!Z49</f>
        <v>1.8333333333333321</v>
      </c>
      <c r="AA49" s="217">
        <f>Batteries!AA49</f>
        <v>3.7999999999999999E-2</v>
      </c>
      <c r="AB49" s="217">
        <f>Batteries!AB49</f>
        <v>3.7999999999999999E-2</v>
      </c>
      <c r="AC49" s="217" t="str">
        <f>Batteries!AC49</f>
        <v/>
      </c>
    </row>
    <row r="50" spans="2:29" x14ac:dyDescent="0.15">
      <c r="B50" s="261">
        <v>19</v>
      </c>
      <c r="C50" s="218"/>
      <c r="D50" s="264" t="str">
        <f>Batteries!D50</f>
        <v>n</v>
      </c>
      <c r="E50" s="265" t="str">
        <f>Batteries!E50</f>
        <v>Population</v>
      </c>
      <c r="F50" s="265" t="str">
        <f>Batteries!F50</f>
        <v>Individual</v>
      </c>
      <c r="G50" s="265" t="str">
        <f>Batteries!G50</f>
        <v>case</v>
      </c>
      <c r="H50" s="264" t="str">
        <f>Batteries!H50</f>
        <v>μ</v>
      </c>
      <c r="I50" s="221">
        <f>Batteries!I50</f>
        <v>0</v>
      </c>
      <c r="J50" s="221">
        <f>Batteries!J50</f>
        <v>0</v>
      </c>
      <c r="K50" s="264">
        <f>Batteries!K50</f>
        <v>0</v>
      </c>
      <c r="L50" s="264">
        <f>Batteries!L50</f>
        <v>0</v>
      </c>
      <c r="N50" s="218" t="str">
        <f>Batteries!N50</f>
        <v>μBatteries lower</v>
      </c>
      <c r="O50" s="266">
        <f>Batteries!O50</f>
        <v>0</v>
      </c>
      <c r="R50" s="218" t="str">
        <f>Batteries!R50</f>
        <v>Y error bars on the X1, X2, X3 curves form the shading</v>
      </c>
      <c r="S50" s="218"/>
      <c r="T50" s="218"/>
      <c r="U50" s="218"/>
      <c r="V50" s="221" t="str">
        <f>Batteries!V50</f>
        <v>x</v>
      </c>
      <c r="W50" s="243" t="str">
        <f>Batteries!W50</f>
        <v>x</v>
      </c>
      <c r="X50" s="221" t="str">
        <f>Batteries!X50</f>
        <v>x</v>
      </c>
      <c r="Y50" s="218"/>
      <c r="Z50" s="217">
        <f>Batteries!Z50</f>
        <v>-1.8333333333333366</v>
      </c>
      <c r="AA50" s="217">
        <f>Batteries!AA50</f>
        <v>6.2000000000000006E-2</v>
      </c>
      <c r="AB50" s="217">
        <f>Batteries!AB50</f>
        <v>6.2000000000000006E-2</v>
      </c>
      <c r="AC50" s="217" t="str">
        <f>Batteries!AC50</f>
        <v/>
      </c>
    </row>
    <row r="51" spans="2:29" ht="10" x14ac:dyDescent="0.15">
      <c r="B51" s="261">
        <v>19</v>
      </c>
      <c r="C51" s="218"/>
      <c r="D51" s="219">
        <f>Batteries!D51</f>
        <v>0</v>
      </c>
      <c r="E51" s="219">
        <f>Batteries!E51</f>
        <v>0</v>
      </c>
      <c r="F51" s="219">
        <f>Batteries!F51</f>
        <v>0</v>
      </c>
      <c r="G51" s="219">
        <f>Batteries!G51</f>
        <v>0</v>
      </c>
      <c r="H51" s="212">
        <f>Batteries!H51</f>
        <v>0</v>
      </c>
      <c r="I51" s="281">
        <f>Batteries!I51</f>
        <v>0</v>
      </c>
      <c r="J51" s="212">
        <f>Batteries!J51</f>
        <v>0</v>
      </c>
      <c r="K51" s="234">
        <f>Batteries!K51</f>
        <v>0</v>
      </c>
      <c r="L51" s="236">
        <f>Batteries!L51</f>
        <v>0</v>
      </c>
      <c r="N51" s="218" t="str">
        <f>Batteries!N51</f>
        <v>μBatteries upper</v>
      </c>
      <c r="O51" s="266">
        <f>Batteries!O51</f>
        <v>0</v>
      </c>
      <c r="R51" s="218"/>
      <c r="S51" s="218"/>
      <c r="T51" s="221" t="str">
        <f>Batteries!T51</f>
        <v>x axis</v>
      </c>
      <c r="U51" s="233" t="str">
        <f>Batteries!U51</f>
        <v>Z or T</v>
      </c>
      <c r="V51" s="233" t="str">
        <f>Batteries!V51</f>
        <v xml:space="preserve"> X1</v>
      </c>
      <c r="W51" s="233" t="str">
        <f>Batteries!W51</f>
        <v xml:space="preserve"> X2</v>
      </c>
      <c r="X51" s="233" t="str">
        <f>Batteries!X51</f>
        <v xml:space="preserve"> X3</v>
      </c>
      <c r="Y51" s="218"/>
      <c r="Z51" s="217">
        <f>Batteries!Z51</f>
        <v>-1.6666666666666696</v>
      </c>
      <c r="AA51" s="217">
        <f>Batteries!AA51</f>
        <v>6.2000000000000006E-2</v>
      </c>
      <c r="AB51" s="217">
        <f>Batteries!AB51</f>
        <v>6.2000000000000006E-2</v>
      </c>
      <c r="AC51" s="217" t="str">
        <f>Batteries!AC51</f>
        <v/>
      </c>
    </row>
    <row r="52" spans="2:29" x14ac:dyDescent="0.15">
      <c r="B52" s="261">
        <v>19</v>
      </c>
      <c r="C52" s="218"/>
      <c r="D52" s="219">
        <f>Batteries!D52</f>
        <v>0</v>
      </c>
      <c r="E52" s="219">
        <f>Batteries!E52</f>
        <v>0</v>
      </c>
      <c r="F52" s="219">
        <f>Batteries!F52</f>
        <v>0</v>
      </c>
      <c r="G52" s="219">
        <f>Batteries!G52</f>
        <v>0</v>
      </c>
      <c r="H52" s="212">
        <f>Batteries!H52</f>
        <v>0</v>
      </c>
      <c r="I52" s="281">
        <f>Batteries!I52</f>
        <v>0</v>
      </c>
      <c r="J52" s="212">
        <f>Batteries!J52</f>
        <v>0</v>
      </c>
      <c r="K52" s="234">
        <f>Batteries!K52</f>
        <v>0</v>
      </c>
      <c r="L52" s="236">
        <f>Batteries!L52</f>
        <v>0</v>
      </c>
      <c r="M52" s="218"/>
      <c r="R52" s="218" t="str">
        <f>Batteries!R52</f>
        <v># std deviations</v>
      </c>
      <c r="S52" s="218">
        <f>Batteries!S52</f>
        <v>6</v>
      </c>
      <c r="T52" s="234">
        <f>Batteries!T52</f>
        <v>-3</v>
      </c>
      <c r="U52" s="235">
        <f>Batteries!U52</f>
        <v>4.4318484119380075E-3</v>
      </c>
      <c r="V52" s="235" t="e">
        <f>Batteries!V52</f>
        <v>#N/A</v>
      </c>
      <c r="W52" s="235" t="e">
        <f>Batteries!W52</f>
        <v>#N/A</v>
      </c>
      <c r="X52" s="235" t="e">
        <f>Batteries!X52</f>
        <v>#VALUE!</v>
      </c>
      <c r="Y52" s="218"/>
      <c r="Z52" s="217">
        <f>Batteries!Z52</f>
        <v>-1.5000000000000027</v>
      </c>
      <c r="AA52" s="217">
        <f>Batteries!AA52</f>
        <v>6.2000000000000006E-2</v>
      </c>
      <c r="AB52" s="217">
        <f>Batteries!AB52</f>
        <v>6.2000000000000006E-2</v>
      </c>
      <c r="AC52" s="217" t="str">
        <f>Batteries!AC52</f>
        <v/>
      </c>
    </row>
    <row r="53" spans="2:29" ht="18" customHeight="1" x14ac:dyDescent="0.15">
      <c r="B53" s="261">
        <v>19</v>
      </c>
      <c r="C53" s="218"/>
      <c r="D53" s="219"/>
      <c r="E53" s="219"/>
      <c r="F53" s="219"/>
      <c r="G53" s="219"/>
      <c r="H53" s="212"/>
      <c r="M53" s="218"/>
      <c r="R53" s="218" t="str">
        <f>Batteries!R53</f>
        <v>Number of points</v>
      </c>
      <c r="S53" s="218">
        <f>Batteries!S53</f>
        <v>144</v>
      </c>
      <c r="T53" s="234">
        <f>Batteries!T53</f>
        <v>-2.9583333333333335</v>
      </c>
      <c r="U53" s="235">
        <f>Batteries!U53</f>
        <v>5.0175847389326532E-3</v>
      </c>
      <c r="V53" s="235" t="e">
        <f>Batteries!V53</f>
        <v>#VALUE!</v>
      </c>
      <c r="W53" s="235" t="e">
        <f>Batteries!W53</f>
        <v>#N/A</v>
      </c>
      <c r="X53" s="235" t="e">
        <f>Batteries!X53</f>
        <v>#VALUE!</v>
      </c>
      <c r="Y53" s="218"/>
      <c r="Z53" s="217">
        <f>Batteries!Z53</f>
        <v>-1.3333333333333357</v>
      </c>
      <c r="AA53" s="217">
        <f>Batteries!AA53</f>
        <v>6.2000000000000006E-2</v>
      </c>
      <c r="AB53" s="217">
        <f>Batteries!AB53</f>
        <v>6.2000000000000006E-2</v>
      </c>
      <c r="AC53" s="217" t="str">
        <f>Batteries!AC53</f>
        <v/>
      </c>
    </row>
    <row r="54" spans="2:29" x14ac:dyDescent="0.15">
      <c r="B54" s="261">
        <v>19</v>
      </c>
      <c r="C54" s="218"/>
      <c r="D54" s="219"/>
      <c r="G54" s="219" t="str">
        <f>Batteries!G54</f>
        <v>shading</v>
      </c>
      <c r="H54" s="219" t="str">
        <f>Batteries!H54</f>
        <v>hypothesized mean</v>
      </c>
      <c r="I54" s="219" t="str">
        <f>Batteries!I54</f>
        <v>expected variability</v>
      </c>
      <c r="J54" s="219" t="str">
        <f>Batteries!J54</f>
        <v>raw sample mean &gt;&gt;</v>
      </c>
      <c r="K54" s="219" t="str">
        <f>Batteries!K54</f>
        <v>standardized test stat &gt;&gt;</v>
      </c>
      <c r="L54" s="219" t="str">
        <f>Batteries!L54</f>
        <v>&gt;&gt; probability</v>
      </c>
      <c r="M54" s="219"/>
      <c r="R54" s="218" t="str">
        <f>Batteries!R54</f>
        <v>Increment</v>
      </c>
      <c r="S54" s="218">
        <f>Batteries!S54</f>
        <v>4.1666666666666664E-2</v>
      </c>
      <c r="T54" s="234">
        <f>Batteries!T54</f>
        <v>-2.916666666666667</v>
      </c>
      <c r="U54" s="235">
        <f>Batteries!U54</f>
        <v>5.6708812194458807E-3</v>
      </c>
      <c r="V54" s="235" t="e">
        <f>Batteries!V54</f>
        <v>#VALUE!</v>
      </c>
      <c r="W54" s="235" t="e">
        <f>Batteries!W54</f>
        <v>#N/A</v>
      </c>
      <c r="X54" s="235" t="e">
        <f>Batteries!X54</f>
        <v>#VALUE!</v>
      </c>
      <c r="Y54" s="218"/>
      <c r="Z54" s="217">
        <f>Batteries!Z54</f>
        <v>-1.1666666666666687</v>
      </c>
      <c r="AA54" s="217">
        <f>Batteries!AA54</f>
        <v>6.2000000000000006E-2</v>
      </c>
      <c r="AB54" s="217">
        <f>Batteries!AB54</f>
        <v>6.2000000000000006E-2</v>
      </c>
      <c r="AC54" s="217" t="str">
        <f>Batteries!AC54</f>
        <v/>
      </c>
    </row>
    <row r="55" spans="2:29" x14ac:dyDescent="0.15">
      <c r="B55" s="261">
        <v>19</v>
      </c>
      <c r="C55" s="218"/>
      <c r="D55" s="219">
        <f>Batteries!D55</f>
        <v>0</v>
      </c>
      <c r="E55" s="219">
        <f>Batteries!E55</f>
        <v>0</v>
      </c>
      <c r="F55" s="219" t="str">
        <f>Batteries!F55</f>
        <v>Batteries x̅</v>
      </c>
      <c r="G55" s="219">
        <f>Batteries!G55</f>
        <v>0</v>
      </c>
      <c r="H55" s="212">
        <f>Batteries!H55</f>
        <v>0</v>
      </c>
      <c r="I55" s="281">
        <f>Batteries!I55</f>
        <v>0</v>
      </c>
      <c r="J55" s="212">
        <f>Batteries!J55</f>
        <v>0</v>
      </c>
      <c r="K55" s="234">
        <f>Batteries!K55</f>
        <v>0</v>
      </c>
      <c r="L55" s="236">
        <f>Batteries!L55</f>
        <v>0</v>
      </c>
      <c r="M55" s="218"/>
      <c r="R55" s="218"/>
      <c r="S55" s="218"/>
      <c r="T55" s="234">
        <f>Batteries!T55</f>
        <v>-2.8750000000000004</v>
      </c>
      <c r="U55" s="235">
        <f>Batteries!U55</f>
        <v>6.3981203107235513E-3</v>
      </c>
      <c r="V55" s="235" t="e">
        <f>Batteries!V55</f>
        <v>#VALUE!</v>
      </c>
      <c r="W55" s="235" t="e">
        <f>Batteries!W55</f>
        <v>#N/A</v>
      </c>
      <c r="X55" s="235" t="e">
        <f>Batteries!X55</f>
        <v>#VALUE!</v>
      </c>
      <c r="Y55" s="218"/>
      <c r="Z55" s="217">
        <f>Batteries!Z55</f>
        <v>-0.83333333333333526</v>
      </c>
      <c r="AA55" s="217">
        <f>Batteries!AA55</f>
        <v>6.2000000000000006E-2</v>
      </c>
      <c r="AB55" s="217">
        <f>Batteries!AB55</f>
        <v>6.2000000000000006E-2</v>
      </c>
      <c r="AC55" s="217" t="str">
        <f>Batteries!AC55</f>
        <v/>
      </c>
    </row>
    <row r="56" spans="2:29" ht="15" customHeight="1" x14ac:dyDescent="0.15">
      <c r="B56" s="261">
        <v>19</v>
      </c>
      <c r="C56" s="218"/>
      <c r="D56" s="219"/>
      <c r="E56" s="219"/>
      <c r="F56" s="219"/>
      <c r="M56" s="218"/>
      <c r="R56" s="218"/>
      <c r="S56" s="218"/>
      <c r="T56" s="234">
        <f>Batteries!T56</f>
        <v>-2.8333333333333339</v>
      </c>
      <c r="U56" s="235">
        <f>Batteries!U56</f>
        <v>7.2060997646092168E-3</v>
      </c>
      <c r="V56" s="235" t="e">
        <f>Batteries!V56</f>
        <v>#VALUE!</v>
      </c>
      <c r="W56" s="235" t="e">
        <f>Batteries!W56</f>
        <v>#N/A</v>
      </c>
      <c r="X56" s="235" t="e">
        <f>Batteries!X56</f>
        <v>#VALUE!</v>
      </c>
      <c r="Y56" s="218"/>
      <c r="Z56" s="217">
        <f>Batteries!Z56</f>
        <v>-0.66666666666666874</v>
      </c>
      <c r="AA56" s="217">
        <f>Batteries!AA56</f>
        <v>6.2000000000000006E-2</v>
      </c>
      <c r="AB56" s="217">
        <f>Batteries!AB56</f>
        <v>6.2000000000000006E-2</v>
      </c>
      <c r="AC56" s="217" t="str">
        <f>Batteries!AC56</f>
        <v/>
      </c>
    </row>
    <row r="57" spans="2:29" x14ac:dyDescent="0.15">
      <c r="B57" s="261">
        <v>19</v>
      </c>
      <c r="C57" s="218"/>
      <c r="D57" s="219"/>
      <c r="E57" s="219"/>
      <c r="F57" s="219"/>
      <c r="G57" s="219"/>
      <c r="H57" s="212"/>
      <c r="I57" s="212"/>
      <c r="J57" s="212"/>
      <c r="K57" s="234"/>
      <c r="L57" s="236"/>
      <c r="M57" s="218"/>
      <c r="O57" s="217" t="str">
        <f>Batteries!O57</f>
        <v>x</v>
      </c>
      <c r="P57" s="217" t="str">
        <f>Batteries!P57</f>
        <v>standardized scale</v>
      </c>
      <c r="R57" s="215" t="str">
        <f>Batteries!R57</f>
        <v>symbol reference</v>
      </c>
      <c r="T57" s="234">
        <f>Batteries!T57</f>
        <v>-2.7916666666666674</v>
      </c>
      <c r="U57" s="235">
        <f>Batteries!U57</f>
        <v>8.1020357469784796E-3</v>
      </c>
      <c r="V57" s="235" t="e">
        <f>Batteries!V57</f>
        <v>#VALUE!</v>
      </c>
      <c r="W57" s="235" t="e">
        <f>Batteries!W57</f>
        <v>#N/A</v>
      </c>
      <c r="X57" s="235" t="e">
        <f>Batteries!X57</f>
        <v>#VALUE!</v>
      </c>
      <c r="Y57" s="218"/>
      <c r="Z57" s="217">
        <f>Batteries!Z57</f>
        <v>-0.50000000000000222</v>
      </c>
      <c r="AA57" s="217">
        <f>Batteries!AA57</f>
        <v>6.2000000000000006E-2</v>
      </c>
      <c r="AB57" s="217">
        <f>Batteries!AB57</f>
        <v>6.2000000000000006E-2</v>
      </c>
      <c r="AC57" s="217" t="str">
        <f>Batteries!AC57</f>
        <v/>
      </c>
    </row>
    <row r="58" spans="2:29" x14ac:dyDescent="0.15">
      <c r="C58" s="218"/>
      <c r="D58" s="232" t="str">
        <f>Batteries!D58</f>
        <v>Page Link</v>
      </c>
      <c r="F58" s="219"/>
      <c r="G58" s="219" t="str">
        <f>Batteries!G58</f>
        <v>shading</v>
      </c>
      <c r="H58" s="219" t="str">
        <f>Batteries!H58</f>
        <v>hypothesized mean</v>
      </c>
      <c r="I58" s="219" t="str">
        <f>Batteries!I58</f>
        <v>expected variability</v>
      </c>
      <c r="J58" s="219" t="str">
        <f>Batteries!J58</f>
        <v>raw CV &lt;&lt;</v>
      </c>
      <c r="K58" s="219" t="str">
        <f>Batteries!K58</f>
        <v>&lt;&lt; standardized CV</v>
      </c>
      <c r="L58" s="219" t="str">
        <f>Batteries!L58</f>
        <v>&lt;&lt; probability</v>
      </c>
      <c r="M58" s="218"/>
      <c r="O58" s="217" t="str">
        <f>Batteries!O58</f>
        <v>x</v>
      </c>
      <c r="P58" s="217" t="str">
        <f>Batteries!P58</f>
        <v xml:space="preserve">curve fill x, x̅ </v>
      </c>
      <c r="R58" s="219" t="str">
        <f>Batteries!R58</f>
        <v>x</v>
      </c>
      <c r="T58" s="234">
        <f>Batteries!T58</f>
        <v>-2.7500000000000009</v>
      </c>
      <c r="U58" s="235">
        <f>Batteries!U58</f>
        <v>9.0935625015910286E-3</v>
      </c>
      <c r="V58" s="235" t="e">
        <f>Batteries!V58</f>
        <v>#VALUE!</v>
      </c>
      <c r="W58" s="235" t="e">
        <f>Batteries!W58</f>
        <v>#N/A</v>
      </c>
      <c r="X58" s="235" t="e">
        <f>Batteries!X58</f>
        <v>#VALUE!</v>
      </c>
      <c r="Y58" s="218"/>
      <c r="Z58" s="217">
        <f>Batteries!Z58</f>
        <v>-0.33333333333333548</v>
      </c>
      <c r="AA58" s="217">
        <f>Batteries!AA58</f>
        <v>6.2000000000000006E-2</v>
      </c>
      <c r="AB58" s="217">
        <f>Batteries!AB58</f>
        <v>6.2000000000000006E-2</v>
      </c>
      <c r="AC58" s="217" t="str">
        <f>Batteries!AC58</f>
        <v/>
      </c>
    </row>
    <row r="59" spans="2:29" x14ac:dyDescent="0.15">
      <c r="C59" s="218"/>
      <c r="D59" s="221" t="str">
        <f>Batteries!D59</f>
        <v>n</v>
      </c>
      <c r="E59" s="265" t="str">
        <f>Batteries!E59</f>
        <v>Population</v>
      </c>
      <c r="F59" s="265" t="str">
        <f>Batteries!F59</f>
        <v>Individual</v>
      </c>
      <c r="G59" s="265" t="str">
        <f>Batteries!G59</f>
        <v>case</v>
      </c>
      <c r="H59" s="264" t="str">
        <f>Batteries!H59</f>
        <v>μ</v>
      </c>
      <c r="I59" s="221">
        <f>Batteries!I59</f>
        <v>0</v>
      </c>
      <c r="J59" s="264">
        <f>Batteries!J59</f>
        <v>0</v>
      </c>
      <c r="K59" s="264">
        <f>Batteries!K59</f>
        <v>0</v>
      </c>
      <c r="L59" s="264">
        <f>Batteries!L59</f>
        <v>0</v>
      </c>
      <c r="O59" s="217" t="str">
        <f>Batteries!O59</f>
        <v>x</v>
      </c>
      <c r="P59" s="217" t="str">
        <f>Batteries!P59</f>
        <v>empirical rule</v>
      </c>
      <c r="R59" s="219" t="str">
        <f>Batteries!R59</f>
        <v>x̅</v>
      </c>
      <c r="T59" s="234">
        <f>Batteries!T59</f>
        <v>-2.7083333333333344</v>
      </c>
      <c r="U59" s="235">
        <f>Batteries!U59</f>
        <v>1.0188728126088616E-2</v>
      </c>
      <c r="V59" s="235" t="e">
        <f>Batteries!V59</f>
        <v>#VALUE!</v>
      </c>
      <c r="W59" s="235" t="e">
        <f>Batteries!W59</f>
        <v>#N/A</v>
      </c>
      <c r="X59" s="235" t="e">
        <f>Batteries!X59</f>
        <v>#VALUE!</v>
      </c>
      <c r="Y59" s="218"/>
      <c r="Z59" s="217">
        <f>Batteries!Z59</f>
        <v>-0.16666666666666879</v>
      </c>
      <c r="AA59" s="217">
        <f>Batteries!AA59</f>
        <v>6.2000000000000006E-2</v>
      </c>
      <c r="AB59" s="217">
        <f>Batteries!AB59</f>
        <v>6.2000000000000006E-2</v>
      </c>
      <c r="AC59" s="217" t="str">
        <f>Batteries!AC59</f>
        <v/>
      </c>
    </row>
    <row r="60" spans="2:29" x14ac:dyDescent="0.15">
      <c r="C60" s="218"/>
      <c r="D60" s="219">
        <f>Batteries!D60</f>
        <v>0</v>
      </c>
      <c r="E60" s="219">
        <f>Batteries!E60</f>
        <v>0</v>
      </c>
      <c r="F60" s="219">
        <f>Batteries!F60</f>
        <v>0</v>
      </c>
      <c r="G60" s="219">
        <f>Batteries!G60</f>
        <v>0</v>
      </c>
      <c r="H60" s="212">
        <f>Batteries!H60</f>
        <v>0</v>
      </c>
      <c r="I60" s="281">
        <f>Batteries!I60</f>
        <v>0</v>
      </c>
      <c r="J60" s="212">
        <f>Batteries!J60</f>
        <v>0</v>
      </c>
      <c r="K60" s="282">
        <f>Batteries!K60</f>
        <v>0</v>
      </c>
      <c r="L60" s="283">
        <f>Batteries!L60</f>
        <v>0</v>
      </c>
      <c r="O60" s="217" t="str">
        <f>Batteries!O60</f>
        <v>x</v>
      </c>
      <c r="P60" s="217" t="str">
        <f>Batteries!P60</f>
        <v>cumm. %</v>
      </c>
      <c r="R60" s="219" t="str">
        <f>Batteries!R60</f>
        <v>r</v>
      </c>
      <c r="T60" s="234">
        <f>Batteries!T60</f>
        <v>-2.6666666666666679</v>
      </c>
      <c r="U60" s="235">
        <f>Batteries!U60</f>
        <v>1.1395986023797402E-2</v>
      </c>
      <c r="V60" s="235" t="e">
        <f>Batteries!V60</f>
        <v>#VALUE!</v>
      </c>
      <c r="W60" s="235" t="e">
        <f>Batteries!W60</f>
        <v>#N/A</v>
      </c>
      <c r="X60" s="235" t="e">
        <f>Batteries!X60</f>
        <v>#VALUE!</v>
      </c>
      <c r="Y60" s="218"/>
      <c r="Z60" s="217">
        <f>Batteries!Z60</f>
        <v>0.16666666666666449</v>
      </c>
      <c r="AA60" s="217">
        <f>Batteries!AA60</f>
        <v>6.2000000000000006E-2</v>
      </c>
      <c r="AB60" s="217">
        <f>Batteries!AB60</f>
        <v>6.2000000000000006E-2</v>
      </c>
      <c r="AC60" s="217" t="str">
        <f>Batteries!AC60</f>
        <v/>
      </c>
    </row>
    <row r="61" spans="2:29" ht="55" customHeight="1" x14ac:dyDescent="0.15">
      <c r="C61" s="218"/>
      <c r="D61" s="219">
        <f>Batteries!D61</f>
        <v>0</v>
      </c>
      <c r="E61" s="219">
        <f>Batteries!E61</f>
        <v>0</v>
      </c>
      <c r="F61" s="219">
        <f>Batteries!F61</f>
        <v>0</v>
      </c>
      <c r="G61" s="219">
        <f>Batteries!G61</f>
        <v>0</v>
      </c>
      <c r="H61" s="212">
        <f>Batteries!H61</f>
        <v>0</v>
      </c>
      <c r="I61" s="281">
        <f>Batteries!I61</f>
        <v>0</v>
      </c>
      <c r="J61" s="212">
        <f>Batteries!J61</f>
        <v>0</v>
      </c>
      <c r="K61" s="282">
        <f>Batteries!K61</f>
        <v>0</v>
      </c>
      <c r="L61" s="283">
        <f>Batteries!L61</f>
        <v>0</v>
      </c>
      <c r="M61" s="218"/>
      <c r="O61" s="217" t="str">
        <f>Batteries!O61</f>
        <v>x</v>
      </c>
      <c r="P61" s="217" t="str">
        <f>Batteries!P61</f>
        <v>raw scale1&amp;2</v>
      </c>
      <c r="R61" s="219" t="str">
        <f>Batteries!R61</f>
        <v>σ</v>
      </c>
      <c r="T61" s="234">
        <f>Batteries!T61</f>
        <v>-2.6250000000000013</v>
      </c>
      <c r="U61" s="235">
        <f>Batteries!U61</f>
        <v>1.2724181596831387E-2</v>
      </c>
      <c r="V61" s="235" t="e">
        <f>Batteries!V61</f>
        <v>#VALUE!</v>
      </c>
      <c r="W61" s="235" t="e">
        <f>Batteries!W61</f>
        <v>#N/A</v>
      </c>
      <c r="X61" s="235" t="e">
        <f>Batteries!X61</f>
        <v>#VALUE!</v>
      </c>
      <c r="Y61" s="218"/>
      <c r="Z61" s="217">
        <f>Batteries!Z61</f>
        <v>0.33333333333333115</v>
      </c>
      <c r="AA61" s="217">
        <f>Batteries!AA61</f>
        <v>6.2000000000000006E-2</v>
      </c>
      <c r="AB61" s="217">
        <f>Batteries!AB61</f>
        <v>6.2000000000000006E-2</v>
      </c>
      <c r="AC61" s="217" t="str">
        <f>Batteries!AC61</f>
        <v/>
      </c>
    </row>
    <row r="62" spans="2:29" x14ac:dyDescent="0.15">
      <c r="C62" s="218"/>
      <c r="D62" s="219"/>
      <c r="M62" s="218"/>
      <c r="O62" s="217" t="str">
        <f>Batteries!O62</f>
        <v>x</v>
      </c>
      <c r="P62" s="217" t="str">
        <f>Batteries!P62</f>
        <v>stdev1&amp;2</v>
      </c>
      <c r="R62" s="219" t="str">
        <f>Batteries!R62</f>
        <v>μ</v>
      </c>
      <c r="T62" s="234">
        <f>Batteries!T62</f>
        <v>-2.5833333333333348</v>
      </c>
      <c r="U62" s="235">
        <f>Batteries!U62</f>
        <v>1.4182533754437251E-2</v>
      </c>
      <c r="V62" s="235" t="e">
        <f>Batteries!V62</f>
        <v>#VALUE!</v>
      </c>
      <c r="W62" s="235" t="e">
        <f>Batteries!W62</f>
        <v>#N/A</v>
      </c>
      <c r="X62" s="235" t="e">
        <f>Batteries!X62</f>
        <v>#VALUE!</v>
      </c>
      <c r="Y62" s="218"/>
      <c r="Z62" s="217">
        <f>Batteries!Z62</f>
        <v>0.49999999999999789</v>
      </c>
      <c r="AA62" s="217">
        <f>Batteries!AA62</f>
        <v>6.2000000000000006E-2</v>
      </c>
      <c r="AB62" s="217">
        <f>Batteries!AB62</f>
        <v>6.2000000000000006E-2</v>
      </c>
      <c r="AC62" s="217" t="str">
        <f>Batteries!AC62</f>
        <v/>
      </c>
    </row>
    <row r="63" spans="2:29" x14ac:dyDescent="0.15">
      <c r="C63" s="218"/>
      <c r="D63" s="219"/>
      <c r="G63" s="219" t="str">
        <f>Batteries!G63</f>
        <v>shading</v>
      </c>
      <c r="H63" s="219" t="str">
        <f>Batteries!H63</f>
        <v>hypothesized mean</v>
      </c>
      <c r="I63" s="219" t="str">
        <f>Batteries!I63</f>
        <v>expected variability</v>
      </c>
      <c r="J63" s="219" t="str">
        <f>Batteries!J63</f>
        <v>raw sample mean &gt;&gt;</v>
      </c>
      <c r="K63" s="219" t="str">
        <f>Batteries!K63</f>
        <v>standardized test stat &gt;&gt;</v>
      </c>
      <c r="L63" s="219" t="str">
        <f>Batteries!L63</f>
        <v>&gt;&gt; probability</v>
      </c>
      <c r="M63" s="218"/>
      <c r="O63" s="217" t="str">
        <f>Batteries!O63</f>
        <v>x</v>
      </c>
      <c r="P63" s="217" t="str">
        <f>Batteries!P63</f>
        <v>pt labels</v>
      </c>
      <c r="R63" s="219" t="str">
        <f>Batteries!R63</f>
        <v>α</v>
      </c>
      <c r="T63" s="234">
        <f>Batteries!T63</f>
        <v>-2.5416666666666683</v>
      </c>
      <c r="U63" s="235">
        <f>Batteries!U63</f>
        <v>1.5780610826231802E-2</v>
      </c>
      <c r="V63" s="235" t="e">
        <f>Batteries!V63</f>
        <v>#VALUE!</v>
      </c>
      <c r="W63" s="235" t="e">
        <f>Batteries!W63</f>
        <v>#N/A</v>
      </c>
      <c r="X63" s="235" t="e">
        <f>Batteries!X63</f>
        <v>#VALUE!</v>
      </c>
      <c r="Y63" s="218"/>
      <c r="Z63" s="217">
        <f>Batteries!Z63</f>
        <v>0.66666666666666441</v>
      </c>
      <c r="AA63" s="217">
        <f>Batteries!AA63</f>
        <v>6.2000000000000006E-2</v>
      </c>
      <c r="AB63" s="217">
        <f>Batteries!AB63</f>
        <v>6.2000000000000006E-2</v>
      </c>
      <c r="AC63" s="217" t="str">
        <f>Batteries!AC63</f>
        <v/>
      </c>
    </row>
    <row r="64" spans="2:29" x14ac:dyDescent="0.15">
      <c r="C64" s="218"/>
      <c r="D64" s="219">
        <f>Batteries!D64</f>
        <v>0</v>
      </c>
      <c r="E64" s="219">
        <f>Batteries!E64</f>
        <v>0</v>
      </c>
      <c r="F64" s="219" t="str">
        <f>Batteries!F64</f>
        <v>Batteries x̅</v>
      </c>
      <c r="G64" s="219">
        <f>Batteries!G64</f>
        <v>0</v>
      </c>
      <c r="H64" s="212">
        <f>Batteries!H64</f>
        <v>0</v>
      </c>
      <c r="I64" s="281">
        <f>Batteries!I64</f>
        <v>0</v>
      </c>
      <c r="J64" s="212">
        <f>Batteries!J64</f>
        <v>0</v>
      </c>
      <c r="K64" s="282">
        <f>Batteries!K64</f>
        <v>0</v>
      </c>
      <c r="L64" s="283">
        <f>Batteries!L64</f>
        <v>0</v>
      </c>
      <c r="M64" s="218"/>
      <c r="O64" s="217" t="str">
        <f>Batteries!O64</f>
        <v>x</v>
      </c>
      <c r="P64" s="217" t="str">
        <f>Batteries!P64</f>
        <v>-pt probabilities</v>
      </c>
      <c r="R64" s="219" t="str">
        <f>Batteries!R64</f>
        <v>⟵</v>
      </c>
      <c r="T64" s="234">
        <f>Batteries!T64</f>
        <v>-2.5000000000000018</v>
      </c>
      <c r="U64" s="235">
        <f>Batteries!U64</f>
        <v>1.7528300493568461E-2</v>
      </c>
      <c r="V64" s="235" t="e">
        <f>Batteries!V64</f>
        <v>#VALUE!</v>
      </c>
      <c r="W64" s="235" t="e">
        <f>Batteries!W64</f>
        <v>#N/A</v>
      </c>
      <c r="X64" s="235" t="e">
        <f>Batteries!X64</f>
        <v>#VALUE!</v>
      </c>
      <c r="Y64" s="218"/>
      <c r="Z64" s="217">
        <f>Batteries!Z64</f>
        <v>0.83333333333333093</v>
      </c>
      <c r="AA64" s="217">
        <f>Batteries!AA64</f>
        <v>6.2000000000000006E-2</v>
      </c>
      <c r="AB64" s="217">
        <f>Batteries!AB64</f>
        <v>6.2000000000000006E-2</v>
      </c>
      <c r="AC64" s="217" t="str">
        <f>Batteries!AC64</f>
        <v/>
      </c>
    </row>
    <row r="65" spans="3:29" x14ac:dyDescent="0.15">
      <c r="C65" s="218"/>
      <c r="D65" s="219"/>
      <c r="E65" s="219"/>
      <c r="F65" s="219"/>
      <c r="M65" s="218"/>
      <c r="O65" s="217" t="str">
        <f>Batteries!O65</f>
        <v>x</v>
      </c>
      <c r="P65" s="217" t="str">
        <f>Batteries!P65</f>
        <v>shading</v>
      </c>
      <c r="R65" s="219" t="str">
        <f>Batteries!R65</f>
        <v xml:space="preserve"> ⟶</v>
      </c>
      <c r="T65" s="234">
        <f>Batteries!T65</f>
        <v>-2.4583333333333353</v>
      </c>
      <c r="U65" s="235">
        <f>Batteries!U65</f>
        <v>1.9435773384264884E-2</v>
      </c>
      <c r="V65" s="235" t="e">
        <f>Batteries!V65</f>
        <v>#VALUE!</v>
      </c>
      <c r="W65" s="235" t="e">
        <f>Batteries!W65</f>
        <v>#N/A</v>
      </c>
      <c r="X65" s="235" t="e">
        <f>Batteries!X65</f>
        <v>#VALUE!</v>
      </c>
      <c r="Y65" s="218"/>
      <c r="Z65" s="217">
        <f>Batteries!Z65</f>
        <v>1.1666666666666643</v>
      </c>
      <c r="AA65" s="217">
        <f>Batteries!AA65</f>
        <v>6.2000000000000006E-2</v>
      </c>
      <c r="AB65" s="217">
        <f>Batteries!AB65</f>
        <v>6.2000000000000006E-2</v>
      </c>
      <c r="AC65" s="217" t="str">
        <f>Batteries!AC65</f>
        <v/>
      </c>
    </row>
    <row r="66" spans="3:29" x14ac:dyDescent="0.15">
      <c r="C66" s="218"/>
      <c r="D66" s="219"/>
      <c r="E66" s="219"/>
      <c r="F66" s="219"/>
      <c r="G66" s="219"/>
      <c r="H66" s="212"/>
      <c r="I66" s="212"/>
      <c r="J66" s="212"/>
      <c r="K66" s="234"/>
      <c r="L66" s="236"/>
      <c r="M66" s="218"/>
      <c r="O66" s="217" t="str">
        <f>Batteries!O66</f>
        <v>x</v>
      </c>
      <c r="P66" s="217" t="str">
        <f>Batteries!P66</f>
        <v>-pt raw values</v>
      </c>
      <c r="R66" s="217" t="str">
        <f>Batteries!R66</f>
        <v>↓</v>
      </c>
      <c r="T66" s="234">
        <f>Batteries!T66</f>
        <v>-2.4166666666666687</v>
      </c>
      <c r="U66" s="235">
        <f>Batteries!U66</f>
        <v>2.1513440016773546E-2</v>
      </c>
      <c r="V66" s="235" t="e">
        <f>Batteries!V66</f>
        <v>#VALUE!</v>
      </c>
      <c r="W66" s="235" t="e">
        <f>Batteries!W66</f>
        <v>#N/A</v>
      </c>
      <c r="X66" s="235" t="e">
        <f>Batteries!X66</f>
        <v>#VALUE!</v>
      </c>
      <c r="Y66" s="218"/>
      <c r="Z66" s="217">
        <f>Batteries!Z66</f>
        <v>1.3333333333333313</v>
      </c>
      <c r="AA66" s="217">
        <f>Batteries!AA66</f>
        <v>6.2000000000000006E-2</v>
      </c>
      <c r="AB66" s="217">
        <f>Batteries!AB66</f>
        <v>6.2000000000000006E-2</v>
      </c>
      <c r="AC66" s="217" t="str">
        <f>Batteries!AC66</f>
        <v/>
      </c>
    </row>
    <row r="67" spans="3:29" x14ac:dyDescent="0.15">
      <c r="C67" s="218"/>
      <c r="D67" s="232" t="str">
        <f>Batteries!D67</f>
        <v>Conversions</v>
      </c>
      <c r="F67" s="219"/>
      <c r="J67" s="219" t="str">
        <f>Batteries!J67</f>
        <v>x</v>
      </c>
      <c r="K67" s="219" t="str">
        <f>Batteries!K67</f>
        <v>x</v>
      </c>
      <c r="L67" s="219" t="str">
        <f>Batteries!L67</f>
        <v>x</v>
      </c>
      <c r="M67" s="218"/>
      <c r="O67" s="217" t="str">
        <f>Batteries!O67</f>
        <v>x</v>
      </c>
      <c r="P67" s="217" t="str">
        <f>Batteries!P67</f>
        <v>-pt standardized</v>
      </c>
      <c r="R67" s="217" t="str">
        <f>Batteries!R67</f>
        <v>⤷</v>
      </c>
      <c r="T67" s="234">
        <f>Batteries!T67</f>
        <v>-2.3750000000000022</v>
      </c>
      <c r="U67" s="235">
        <f>Batteries!U67</f>
        <v>2.3771900829913678E-2</v>
      </c>
      <c r="V67" s="235" t="e">
        <f>Batteries!V67</f>
        <v>#VALUE!</v>
      </c>
      <c r="W67" s="235" t="e">
        <f>Batteries!W67</f>
        <v>#N/A</v>
      </c>
      <c r="X67" s="235" t="e">
        <f>Batteries!X67</f>
        <v>#VALUE!</v>
      </c>
      <c r="Y67" s="218"/>
      <c r="Z67" s="217">
        <f>Batteries!Z67</f>
        <v>1.4999999999999982</v>
      </c>
      <c r="AA67" s="217">
        <f>Batteries!AA67</f>
        <v>6.2000000000000006E-2</v>
      </c>
      <c r="AB67" s="217">
        <f>Batteries!AB67</f>
        <v>6.2000000000000006E-2</v>
      </c>
      <c r="AC67" s="217" t="str">
        <f>Batteries!AC67</f>
        <v/>
      </c>
    </row>
    <row r="68" spans="3:29" x14ac:dyDescent="0.15">
      <c r="C68" s="218"/>
      <c r="D68" s="221" t="str">
        <f>Batteries!D68</f>
        <v>n</v>
      </c>
      <c r="E68" s="265" t="str">
        <f>Batteries!E68</f>
        <v>Population</v>
      </c>
      <c r="F68" s="265" t="str">
        <f>Batteries!F68</f>
        <v>Individual</v>
      </c>
      <c r="G68" s="265" t="str">
        <f>Batteries!G68</f>
        <v>case</v>
      </c>
      <c r="H68" s="264" t="str">
        <f>Batteries!H68</f>
        <v>μ</v>
      </c>
      <c r="I68" s="221" t="str">
        <f>Batteries!I68</f>
        <v/>
      </c>
      <c r="J68" s="221" t="str">
        <f>Batteries!J68</f>
        <v/>
      </c>
      <c r="K68" s="221" t="str">
        <f>Batteries!K68</f>
        <v/>
      </c>
      <c r="L68" s="221" t="str">
        <f>Batteries!L68</f>
        <v/>
      </c>
      <c r="O68" s="217" t="str">
        <f>Batteries!O68</f>
        <v>x</v>
      </c>
      <c r="P68" s="217" t="str">
        <f>Batteries!P68</f>
        <v>equations</v>
      </c>
      <c r="Q68" s="218"/>
      <c r="R68" s="217" t="str">
        <f>Batteries!R68</f>
        <v>⤶</v>
      </c>
      <c r="T68" s="234">
        <f>Batteries!T68</f>
        <v>-2.3333333333333357</v>
      </c>
      <c r="U68" s="235">
        <f>Batteries!U68</f>
        <v>2.6221889093709354E-2</v>
      </c>
      <c r="V68" s="235" t="e">
        <f>Batteries!V68</f>
        <v>#VALUE!</v>
      </c>
      <c r="W68" s="235" t="e">
        <f>Batteries!W68</f>
        <v>#N/A</v>
      </c>
      <c r="X68" s="235" t="e">
        <f>Batteries!X68</f>
        <v>#VALUE!</v>
      </c>
      <c r="Y68" s="218"/>
      <c r="Z68" s="217">
        <f>Batteries!Z68</f>
        <v>1.6666666666666652</v>
      </c>
      <c r="AA68" s="217">
        <f>Batteries!AA68</f>
        <v>6.2000000000000006E-2</v>
      </c>
      <c r="AB68" s="217">
        <f>Batteries!AB68</f>
        <v>6.2000000000000006E-2</v>
      </c>
      <c r="AC68" s="217" t="str">
        <f>Batteries!AC68</f>
        <v/>
      </c>
    </row>
    <row r="69" spans="3:29" x14ac:dyDescent="0.15">
      <c r="C69" s="218"/>
      <c r="D69" s="219">
        <f>Batteries!D69</f>
        <v>0</v>
      </c>
      <c r="E69" s="219" t="str">
        <f>Batteries!E69</f>
        <v/>
      </c>
      <c r="F69" s="219" t="str">
        <f>Batteries!F69</f>
        <v/>
      </c>
      <c r="G69" s="219" t="str">
        <f>Batteries!G69</f>
        <v/>
      </c>
      <c r="H69" s="284" t="str">
        <f>Batteries!H69</f>
        <v/>
      </c>
      <c r="I69" s="285" t="str">
        <f>Batteries!I69</f>
        <v/>
      </c>
      <c r="J69" s="284" t="str">
        <f>Batteries!J69</f>
        <v/>
      </c>
      <c r="K69" s="286" t="str">
        <f>Batteries!K69</f>
        <v/>
      </c>
      <c r="L69" s="287">
        <f>Batteries!L69</f>
        <v>0</v>
      </c>
      <c r="O69" s="217" t="str">
        <f>Batteries!O69</f>
        <v>x</v>
      </c>
      <c r="P69" s="217" t="str">
        <f>Batteries!P69</f>
        <v>confidence interval</v>
      </c>
      <c r="Q69" s="218"/>
      <c r="R69" s="217" t="str">
        <f>Batteries!R69</f>
        <v>≠</v>
      </c>
      <c r="S69" s="218"/>
      <c r="T69" s="234">
        <f>Batteries!T69</f>
        <v>-2.2916666666666692</v>
      </c>
      <c r="U69" s="235">
        <f>Batteries!U69</f>
        <v>2.8874206565747223E-2</v>
      </c>
      <c r="V69" s="235" t="e">
        <f>Batteries!V69</f>
        <v>#VALUE!</v>
      </c>
      <c r="W69" s="235" t="e">
        <f>Batteries!W69</f>
        <v>#N/A</v>
      </c>
      <c r="X69" s="235" t="e">
        <f>Batteries!X69</f>
        <v>#VALUE!</v>
      </c>
      <c r="Y69" s="218"/>
      <c r="Z69" s="217">
        <f>Batteries!Z69</f>
        <v>1.8333333333333321</v>
      </c>
      <c r="AA69" s="217">
        <f>Batteries!AA69</f>
        <v>6.2000000000000006E-2</v>
      </c>
      <c r="AB69" s="217">
        <f>Batteries!AB69</f>
        <v>6.2000000000000006E-2</v>
      </c>
      <c r="AC69" s="217" t="str">
        <f>Batteries!AC69</f>
        <v/>
      </c>
    </row>
    <row r="70" spans="3:29" x14ac:dyDescent="0.15">
      <c r="C70" s="218"/>
      <c r="D70" s="219">
        <f>Batteries!D70</f>
        <v>0</v>
      </c>
      <c r="E70" s="219" t="str">
        <f>Batteries!E70</f>
        <v/>
      </c>
      <c r="F70" s="219" t="str">
        <f>Batteries!F70</f>
        <v/>
      </c>
      <c r="G70" s="219" t="str">
        <f>Batteries!G70</f>
        <v/>
      </c>
      <c r="H70" s="284" t="str">
        <f>Batteries!H70</f>
        <v/>
      </c>
      <c r="I70" s="285" t="str">
        <f>Batteries!I70</f>
        <v/>
      </c>
      <c r="J70" s="284" t="str">
        <f>Batteries!J70</f>
        <v/>
      </c>
      <c r="K70" s="286" t="str">
        <f>Batteries!K70</f>
        <v/>
      </c>
      <c r="L70" s="287">
        <f>Batteries!L70</f>
        <v>0</v>
      </c>
      <c r="M70" s="218"/>
      <c r="O70" s="217">
        <f>Batteries!O70</f>
        <v>0</v>
      </c>
      <c r="P70" s="217" t="str">
        <f>Batteries!P70</f>
        <v>raw scale3</v>
      </c>
      <c r="Q70" s="218"/>
      <c r="R70" s="217" t="str">
        <f>Batteries!R70</f>
        <v>≥</v>
      </c>
      <c r="S70" s="218"/>
      <c r="T70" s="234">
        <f>Batteries!T70</f>
        <v>-2.2500000000000027</v>
      </c>
      <c r="U70" s="235">
        <f>Batteries!U70</f>
        <v>3.1739651835667224E-2</v>
      </c>
      <c r="V70" s="235" t="e">
        <f>Batteries!V70</f>
        <v>#VALUE!</v>
      </c>
      <c r="W70" s="235" t="e">
        <f>Batteries!W70</f>
        <v>#N/A</v>
      </c>
      <c r="X70" s="235" t="e">
        <f>Batteries!X70</f>
        <v>#VALUE!</v>
      </c>
      <c r="Y70" s="218"/>
      <c r="Z70" s="217">
        <f>Batteries!Z70</f>
        <v>-1.6666666666666696</v>
      </c>
      <c r="AA70" s="217">
        <f>Batteries!AA70</f>
        <v>8.6000000000000007E-2</v>
      </c>
      <c r="AB70" s="217">
        <f>Batteries!AB70</f>
        <v>8.6000000000000007E-2</v>
      </c>
      <c r="AC70" s="217" t="str">
        <f>Batteries!AC70</f>
        <v/>
      </c>
    </row>
    <row r="71" spans="3:29" x14ac:dyDescent="0.15">
      <c r="C71" s="218"/>
      <c r="D71" s="219"/>
      <c r="G71" s="217" t="str">
        <f>Batteries!G71</f>
        <v/>
      </c>
      <c r="M71" s="218"/>
      <c r="O71" s="217">
        <f>Batteries!O71</f>
        <v>0</v>
      </c>
      <c r="P71" s="217" t="str">
        <f>Batteries!P71</f>
        <v>stdev3</v>
      </c>
      <c r="Q71" s="218"/>
      <c r="R71" s="217" t="str">
        <f>Batteries!R71</f>
        <v>≤</v>
      </c>
      <c r="T71" s="234">
        <f>Batteries!T71</f>
        <v>-2.2083333333333361</v>
      </c>
      <c r="U71" s="235">
        <f>Batteries!U71</f>
        <v>3.482894138763417E-2</v>
      </c>
      <c r="V71" s="235" t="e">
        <f>Batteries!V71</f>
        <v>#VALUE!</v>
      </c>
      <c r="W71" s="235" t="e">
        <f>Batteries!W71</f>
        <v>#N/A</v>
      </c>
      <c r="X71" s="235" t="e">
        <f>Batteries!X71</f>
        <v>#VALUE!</v>
      </c>
      <c r="Y71" s="218"/>
      <c r="Z71" s="217">
        <f>Batteries!Z71</f>
        <v>-1.5000000000000027</v>
      </c>
      <c r="AA71" s="217">
        <f>Batteries!AA71</f>
        <v>8.6000000000000007E-2</v>
      </c>
      <c r="AB71" s="217">
        <f>Batteries!AB71</f>
        <v>8.6000000000000007E-2</v>
      </c>
      <c r="AC71" s="217" t="str">
        <f>Batteries!AC71</f>
        <v/>
      </c>
    </row>
    <row r="72" spans="3:29" x14ac:dyDescent="0.15">
      <c r="C72" s="218"/>
      <c r="D72" s="219"/>
      <c r="G72" s="219" t="str">
        <f>Batteries!G72</f>
        <v>x</v>
      </c>
      <c r="H72" s="219" t="str">
        <f>Batteries!H72</f>
        <v>x</v>
      </c>
      <c r="I72" s="219" t="str">
        <f>Batteries!I72</f>
        <v>x</v>
      </c>
      <c r="J72" s="219" t="str">
        <f>Batteries!J72</f>
        <v>x</v>
      </c>
      <c r="K72" s="219" t="str">
        <f>Batteries!K72</f>
        <v>x</v>
      </c>
      <c r="L72" s="219" t="str">
        <f>Batteries!L72</f>
        <v>x</v>
      </c>
      <c r="M72" s="218"/>
      <c r="O72" s="217" t="str">
        <f>Batteries!O72</f>
        <v>x</v>
      </c>
      <c r="P72" s="217" t="str">
        <f>Batteries!P72</f>
        <v>kudos!</v>
      </c>
      <c r="Q72" s="218"/>
      <c r="T72" s="234">
        <f>Batteries!T72</f>
        <v>-2.1666666666666696</v>
      </c>
      <c r="U72" s="235">
        <f>Batteries!U72</f>
        <v>3.8152623506417724E-2</v>
      </c>
      <c r="V72" s="235" t="e">
        <f>Batteries!V72</f>
        <v>#VALUE!</v>
      </c>
      <c r="W72" s="235" t="e">
        <f>Batteries!W72</f>
        <v>#N/A</v>
      </c>
      <c r="X72" s="235" t="e">
        <f>Batteries!X72</f>
        <v>#VALUE!</v>
      </c>
      <c r="Y72" s="218"/>
      <c r="Z72" s="217">
        <f>Batteries!Z72</f>
        <v>-1.3333333333333357</v>
      </c>
      <c r="AA72" s="217">
        <f>Batteries!AA72</f>
        <v>8.6000000000000007E-2</v>
      </c>
      <c r="AB72" s="217">
        <f>Batteries!AB72</f>
        <v>8.6000000000000007E-2</v>
      </c>
      <c r="AC72" s="217" t="str">
        <f>Batteries!AC72</f>
        <v/>
      </c>
    </row>
    <row r="73" spans="3:29" x14ac:dyDescent="0.15">
      <c r="C73" s="218"/>
      <c r="D73" s="219">
        <f>Batteries!D73</f>
        <v>0</v>
      </c>
      <c r="E73" s="219" t="str">
        <f>Batteries!E73</f>
        <v/>
      </c>
      <c r="F73" s="219" t="str">
        <f>Batteries!F73</f>
        <v>Batteries x̅</v>
      </c>
      <c r="G73" s="219" t="str">
        <f>Batteries!G73</f>
        <v/>
      </c>
      <c r="H73" s="284" t="str">
        <f>Batteries!H73</f>
        <v/>
      </c>
      <c r="I73" s="285" t="str">
        <f>Batteries!I73</f>
        <v/>
      </c>
      <c r="J73" s="284" t="str">
        <f>Batteries!J73</f>
        <v/>
      </c>
      <c r="K73" s="286" t="str">
        <f>Batteries!K73</f>
        <v/>
      </c>
      <c r="L73" s="287" t="str">
        <f>Batteries!L73</f>
        <v/>
      </c>
      <c r="M73" s="218"/>
      <c r="O73" s="217">
        <f>Batteries!O73</f>
        <v>2</v>
      </c>
      <c r="P73" s="217" t="str">
        <f>Batteries!P73</f>
        <v># decimals raw</v>
      </c>
      <c r="Q73" s="218"/>
      <c r="T73" s="234">
        <f>Batteries!T73</f>
        <v>-2.1250000000000031</v>
      </c>
      <c r="U73" s="235">
        <f>Batteries!U73</f>
        <v>4.1720985256338335E-2</v>
      </c>
      <c r="V73" s="235" t="e">
        <f>Batteries!V73</f>
        <v>#VALUE!</v>
      </c>
      <c r="W73" s="235" t="e">
        <f>Batteries!W73</f>
        <v>#N/A</v>
      </c>
      <c r="X73" s="235" t="e">
        <f>Batteries!X73</f>
        <v>#VALUE!</v>
      </c>
      <c r="Y73" s="218"/>
      <c r="Z73" s="217">
        <f>Batteries!Z73</f>
        <v>-1.1666666666666687</v>
      </c>
      <c r="AA73" s="217">
        <f>Batteries!AA73</f>
        <v>8.6000000000000007E-2</v>
      </c>
      <c r="AB73" s="217">
        <f>Batteries!AB73</f>
        <v>8.6000000000000007E-2</v>
      </c>
      <c r="AC73" s="217" t="str">
        <f>Batteries!AC73</f>
        <v/>
      </c>
    </row>
    <row r="74" spans="3:29" x14ac:dyDescent="0.15">
      <c r="C74" s="218"/>
      <c r="D74" s="219"/>
      <c r="E74" s="219"/>
      <c r="F74" s="219"/>
      <c r="M74" s="218"/>
      <c r="P74" s="218"/>
      <c r="Q74" s="218"/>
      <c r="T74" s="234">
        <f>Batteries!T74</f>
        <v>-2.0833333333333366</v>
      </c>
      <c r="U74" s="235">
        <f>Batteries!U74</f>
        <v>4.5543952872905295E-2</v>
      </c>
      <c r="V74" s="235" t="e">
        <f>Batteries!V74</f>
        <v>#VALUE!</v>
      </c>
      <c r="W74" s="235" t="e">
        <f>Batteries!W74</f>
        <v>#N/A</v>
      </c>
      <c r="X74" s="235" t="e">
        <f>Batteries!X74</f>
        <v>#VALUE!</v>
      </c>
      <c r="Y74" s="218"/>
      <c r="Z74" s="217">
        <f>Batteries!Z74</f>
        <v>-0.83333333333333526</v>
      </c>
      <c r="AA74" s="217">
        <f>Batteries!AA74</f>
        <v>8.6000000000000007E-2</v>
      </c>
      <c r="AB74" s="217">
        <f>Batteries!AB74</f>
        <v>8.6000000000000007E-2</v>
      </c>
      <c r="AC74" s="217" t="str">
        <f>Batteries!AC74</f>
        <v/>
      </c>
    </row>
    <row r="75" spans="3:29" x14ac:dyDescent="0.15">
      <c r="C75" s="218"/>
      <c r="D75" s="219"/>
      <c r="E75" s="231"/>
      <c r="F75" s="227" t="str">
        <f>Batteries!F75</f>
        <v>animation title:</v>
      </c>
      <c r="G75" s="213" t="str">
        <f>Batteries!G75</f>
        <v>=INDEX(P6:P18, MAX(IF(O6:O18="x", ROW(O6:O18)-ROW(O6)+1)))</v>
      </c>
      <c r="H75" s="213"/>
      <c r="I75" s="212"/>
      <c r="K75" s="234"/>
      <c r="L75" s="236"/>
      <c r="M75" s="218"/>
      <c r="P75" s="218"/>
      <c r="Q75" s="218"/>
      <c r="T75" s="234">
        <f>Batteries!T75</f>
        <v>-2.0416666666666701</v>
      </c>
      <c r="U75" s="235">
        <f>Batteries!U75</f>
        <v>4.9630986023358713E-2</v>
      </c>
      <c r="V75" s="235" t="e">
        <f>Batteries!V75</f>
        <v>#VALUE!</v>
      </c>
      <c r="W75" s="235" t="e">
        <f>Batteries!W75</f>
        <v>#N/A</v>
      </c>
      <c r="X75" s="235" t="e">
        <f>Batteries!X75</f>
        <v>#VALUE!</v>
      </c>
      <c r="Y75" s="218"/>
      <c r="Z75" s="217">
        <f>Batteries!Z75</f>
        <v>-0.66666666666666874</v>
      </c>
      <c r="AA75" s="217">
        <f>Batteries!AA75</f>
        <v>8.6000000000000007E-2</v>
      </c>
      <c r="AB75" s="217">
        <f>Batteries!AB75</f>
        <v>8.6000000000000007E-2</v>
      </c>
      <c r="AC75" s="217" t="str">
        <f>Batteries!AC75</f>
        <v/>
      </c>
    </row>
    <row r="76" spans="3:29" ht="10" x14ac:dyDescent="0.15">
      <c r="C76" s="218"/>
      <c r="D76" s="233" t="str">
        <f>Batteries!D76</f>
        <v>Graph Title</v>
      </c>
      <c r="E76" s="219" t="str">
        <f>Batteries!E76</f>
        <v/>
      </c>
      <c r="F76" s="237" t="str">
        <f>Batteries!F76</f>
        <v>regular title:</v>
      </c>
      <c r="G76" s="238" t="str">
        <f>Batteries!G76</f>
        <v>=IF(L66="","",E74 &amp; G75 &amp;  G76)</v>
      </c>
      <c r="J76" s="239" t="str">
        <f>Batteries!J76</f>
        <v>μ0 on the graph</v>
      </c>
      <c r="K76" s="219" t="str">
        <f>Batteries!K76</f>
        <v>x</v>
      </c>
      <c r="L76" s="219" t="str">
        <f>Batteries!L76</f>
        <v>y</v>
      </c>
      <c r="M76" s="236" t="str">
        <f>Batteries!M76</f>
        <v>label</v>
      </c>
      <c r="P76" s="218"/>
      <c r="Q76" s="218"/>
      <c r="T76" s="234">
        <f>Batteries!T76</f>
        <v>-2.0000000000000036</v>
      </c>
      <c r="U76" s="235">
        <f>Batteries!U76</f>
        <v>5.3990966513187674E-2</v>
      </c>
      <c r="V76" s="235" t="e">
        <f>Batteries!V76</f>
        <v>#VALUE!</v>
      </c>
      <c r="W76" s="235" t="e">
        <f>Batteries!W76</f>
        <v>#N/A</v>
      </c>
      <c r="X76" s="235" t="e">
        <f>Batteries!X76</f>
        <v>#VALUE!</v>
      </c>
      <c r="Y76" s="218"/>
      <c r="Z76" s="217">
        <f>Batteries!Z76</f>
        <v>-0.50000000000000222</v>
      </c>
      <c r="AA76" s="217">
        <f>Batteries!AA76</f>
        <v>8.6000000000000007E-2</v>
      </c>
      <c r="AB76" s="217">
        <f>Batteries!AB76</f>
        <v>8.6000000000000007E-2</v>
      </c>
      <c r="AC76" s="217" t="str">
        <f>Batteries!AC76</f>
        <v/>
      </c>
    </row>
    <row r="77" spans="3:29" x14ac:dyDescent="0.15">
      <c r="C77" s="218"/>
      <c r="D77" s="219"/>
      <c r="E77" s="219" t="str">
        <f>Batteries!E77</f>
        <v>n</v>
      </c>
      <c r="F77" s="219">
        <f>Batteries!F77</f>
        <v>0</v>
      </c>
      <c r="G77" s="218" t="str">
        <f>Batteries!G77</f>
        <v/>
      </c>
      <c r="H77" s="280" t="str">
        <f>Batteries!H77</f>
        <v/>
      </c>
      <c r="J77" s="217"/>
      <c r="K77" s="217">
        <f>Batteries!K77</f>
        <v>0</v>
      </c>
      <c r="L77" s="217">
        <f>Batteries!L77</f>
        <v>0.09</v>
      </c>
      <c r="M77" s="217" t="str">
        <f>Batteries!M77</f>
        <v>μAdvertised (μ0)</v>
      </c>
      <c r="P77" s="218"/>
      <c r="Q77" s="218"/>
      <c r="T77" s="234">
        <f>Batteries!T77</f>
        <v>-1.9583333333333368</v>
      </c>
      <c r="U77" s="235">
        <f>Batteries!U77</f>
        <v>5.8632082139484169E-2</v>
      </c>
      <c r="V77" s="235" t="e">
        <f>Batteries!V77</f>
        <v>#VALUE!</v>
      </c>
      <c r="W77" s="235" t="e">
        <f>Batteries!W77</f>
        <v>#N/A</v>
      </c>
      <c r="X77" s="235" t="e">
        <f>Batteries!X77</f>
        <v>#VALUE!</v>
      </c>
      <c r="Y77" s="218"/>
      <c r="Z77" s="217">
        <f>Batteries!Z77</f>
        <v>-0.33333333333333548</v>
      </c>
      <c r="AA77" s="217">
        <f>Batteries!AA77</f>
        <v>8.6000000000000007E-2</v>
      </c>
      <c r="AB77" s="217">
        <f>Batteries!AB77</f>
        <v>8.6000000000000007E-2</v>
      </c>
      <c r="AC77" s="217" t="str">
        <f>Batteries!AC77</f>
        <v/>
      </c>
    </row>
    <row r="78" spans="3:29" x14ac:dyDescent="0.15">
      <c r="C78" s="218"/>
      <c r="D78" s="218"/>
      <c r="E78" s="219" t="str">
        <f>Batteries!E78</f>
        <v>α</v>
      </c>
      <c r="F78" s="240">
        <f>Batteries!F78</f>
        <v>0</v>
      </c>
      <c r="G78" s="218" t="str">
        <f>Batteries!G78</f>
        <v/>
      </c>
      <c r="H78" s="218"/>
      <c r="L78" s="217"/>
      <c r="Q78" s="218"/>
      <c r="T78" s="234">
        <f>Batteries!T78</f>
        <v>-1.9166666666666701</v>
      </c>
      <c r="U78" s="235">
        <f>Batteries!U78</f>
        <v>6.3561706516961941E-2</v>
      </c>
      <c r="V78" s="235" t="e">
        <f>Batteries!V78</f>
        <v>#VALUE!</v>
      </c>
      <c r="W78" s="235" t="e">
        <f>Batteries!W78</f>
        <v>#N/A</v>
      </c>
      <c r="X78" s="235" t="e">
        <f>Batteries!X78</f>
        <v>#VALUE!</v>
      </c>
      <c r="Y78" s="218"/>
      <c r="Z78" s="217">
        <f>Batteries!Z78</f>
        <v>-0.16666666666666879</v>
      </c>
      <c r="AA78" s="217">
        <f>Batteries!AA78</f>
        <v>8.6000000000000007E-2</v>
      </c>
      <c r="AB78" s="217">
        <f>Batteries!AB78</f>
        <v>8.6000000000000007E-2</v>
      </c>
      <c r="AC78" s="217" t="str">
        <f>Batteries!AC78</f>
        <v/>
      </c>
    </row>
    <row r="79" spans="3:29" x14ac:dyDescent="0.15">
      <c r="C79" s="218"/>
      <c r="Q79" s="218"/>
      <c r="T79" s="234">
        <f>Batteries!T79</f>
        <v>-1.8750000000000033</v>
      </c>
      <c r="U79" s="235">
        <f>Batteries!U79</f>
        <v>6.8786275826691473E-2</v>
      </c>
      <c r="V79" s="235" t="e">
        <f>Batteries!V79</f>
        <v>#VALUE!</v>
      </c>
      <c r="W79" s="235" t="e">
        <f>Batteries!W79</f>
        <v>#N/A</v>
      </c>
      <c r="X79" s="235" t="e">
        <f>Batteries!X79</f>
        <v>#VALUE!</v>
      </c>
      <c r="Y79" s="218"/>
      <c r="Z79" s="217">
        <f>Batteries!Z79</f>
        <v>0.16666666666666449</v>
      </c>
      <c r="AA79" s="217">
        <f>Batteries!AA79</f>
        <v>8.6000000000000007E-2</v>
      </c>
      <c r="AB79" s="217">
        <f>Batteries!AB79</f>
        <v>8.6000000000000007E-2</v>
      </c>
      <c r="AC79" s="217" t="str">
        <f>Batteries!AC79</f>
        <v/>
      </c>
    </row>
    <row r="80" spans="3:29" x14ac:dyDescent="0.15">
      <c r="C80" s="218"/>
      <c r="Q80" s="218"/>
      <c r="T80" s="234">
        <f>Batteries!T80</f>
        <v>-1.8333333333333366</v>
      </c>
      <c r="U80" s="235">
        <f>Batteries!U80</f>
        <v>7.4311163558992643E-2</v>
      </c>
      <c r="V80" s="235" t="e">
        <f>Batteries!V80</f>
        <v>#VALUE!</v>
      </c>
      <c r="W80" s="235" t="e">
        <f>Batteries!W80</f>
        <v>#N/A</v>
      </c>
      <c r="X80" s="235" t="e">
        <f>Batteries!X80</f>
        <v>#VALUE!</v>
      </c>
      <c r="Y80" s="218"/>
      <c r="Z80" s="217">
        <f>Batteries!Z80</f>
        <v>0.33333333333333115</v>
      </c>
      <c r="AA80" s="217">
        <f>Batteries!AA80</f>
        <v>8.6000000000000007E-2</v>
      </c>
      <c r="AB80" s="217">
        <f>Batteries!AB80</f>
        <v>8.6000000000000007E-2</v>
      </c>
      <c r="AC80" s="217" t="str">
        <f>Batteries!AC80</f>
        <v/>
      </c>
    </row>
    <row r="81" spans="3:29" x14ac:dyDescent="0.15">
      <c r="C81" s="218"/>
      <c r="D81" s="241" t="str">
        <f>Batteries!D81</f>
        <v>Equations</v>
      </c>
      <c r="E81" s="217"/>
      <c r="I81" s="219"/>
      <c r="J81" s="218"/>
      <c r="K81" s="218"/>
      <c r="L81" s="242"/>
      <c r="Q81" s="218"/>
      <c r="T81" s="234">
        <f>Batteries!T81</f>
        <v>-1.7916666666666698</v>
      </c>
      <c r="U81" s="235">
        <f>Batteries!U81</f>
        <v>8.0140554438265552E-2</v>
      </c>
      <c r="V81" s="235" t="e">
        <f>Batteries!V81</f>
        <v>#VALUE!</v>
      </c>
      <c r="W81" s="235" t="e">
        <f>Batteries!W81</f>
        <v>#N/A</v>
      </c>
      <c r="X81" s="235" t="e">
        <f>Batteries!X81</f>
        <v>#VALUE!</v>
      </c>
      <c r="Y81" s="218"/>
      <c r="Z81" s="217">
        <f>Batteries!Z81</f>
        <v>0.49999999999999789</v>
      </c>
      <c r="AA81" s="217">
        <f>Batteries!AA81</f>
        <v>8.6000000000000007E-2</v>
      </c>
      <c r="AB81" s="217">
        <f>Batteries!AB81</f>
        <v>8.6000000000000007E-2</v>
      </c>
      <c r="AC81" s="217" t="str">
        <f>Batteries!AC81</f>
        <v/>
      </c>
    </row>
    <row r="82" spans="3:29" x14ac:dyDescent="0.15">
      <c r="C82" s="218"/>
      <c r="D82" s="221" t="str">
        <f>Batteries!D82</f>
        <v>show</v>
      </c>
      <c r="E82" s="243" t="str">
        <f>Batteries!E82</f>
        <v>height</v>
      </c>
      <c r="F82" s="243" t="str">
        <f>Batteries!F82</f>
        <v>x</v>
      </c>
      <c r="G82" s="221" t="str">
        <f>Batteries!G82</f>
        <v>y</v>
      </c>
      <c r="H82" s="221" t="str">
        <f>Batteries!H82</f>
        <v>left textbox</v>
      </c>
      <c r="I82" s="244" t="str">
        <f>Batteries!I82</f>
        <v>height</v>
      </c>
      <c r="J82" s="244" t="str">
        <f>Batteries!J82</f>
        <v>x</v>
      </c>
      <c r="K82" s="244" t="str">
        <f>Batteries!K82</f>
        <v>y</v>
      </c>
      <c r="L82" s="244" t="str">
        <f>Batteries!L82</f>
        <v>right textbox</v>
      </c>
      <c r="Q82" s="218"/>
      <c r="T82" s="234">
        <f>Batteries!T82</f>
        <v>-1.7500000000000031</v>
      </c>
      <c r="U82" s="235">
        <f>Batteries!U82</f>
        <v>8.6277318826511032E-2</v>
      </c>
      <c r="V82" s="235" t="e">
        <f>Batteries!V82</f>
        <v>#VALUE!</v>
      </c>
      <c r="W82" s="235" t="e">
        <f>Batteries!W82</f>
        <v>#N/A</v>
      </c>
      <c r="X82" s="235" t="e">
        <f>Batteries!X82</f>
        <v>#VALUE!</v>
      </c>
      <c r="Y82" s="218"/>
      <c r="Z82" s="217">
        <f>Batteries!Z82</f>
        <v>0.66666666666666441</v>
      </c>
      <c r="AA82" s="217">
        <f>Batteries!AA82</f>
        <v>8.6000000000000007E-2</v>
      </c>
      <c r="AB82" s="217">
        <f>Batteries!AB82</f>
        <v>8.6000000000000007E-2</v>
      </c>
      <c r="AC82" s="217" t="str">
        <f>Batteries!AC82</f>
        <v/>
      </c>
    </row>
    <row r="83" spans="3:29" ht="100" x14ac:dyDescent="0.15">
      <c r="C83" s="218"/>
      <c r="D83" s="249" t="str">
        <f>Batteries!D83</f>
        <v>x</v>
      </c>
      <c r="E83" s="247">
        <f>Batteries!E83</f>
        <v>0.49</v>
      </c>
      <c r="F83" s="245">
        <f>Batteries!F83</f>
        <v>-3.5</v>
      </c>
      <c r="G83" s="288">
        <f>Batteries!G83</f>
        <v>0.49</v>
      </c>
      <c r="H83" s="277" t="str">
        <f>Batteries!H83</f>
        <v/>
      </c>
      <c r="I83" s="247">
        <f>Batteries!I83</f>
        <v>0.49</v>
      </c>
      <c r="J83" s="245">
        <f>Batteries!J83</f>
        <v>3.5</v>
      </c>
      <c r="K83" s="245">
        <f>Batteries!K83</f>
        <v>0.49</v>
      </c>
      <c r="L83" s="277" t="str">
        <f>Batteries!L83</f>
        <v/>
      </c>
      <c r="N83" s="218"/>
      <c r="Q83" s="218"/>
      <c r="R83" s="218"/>
      <c r="S83" s="218"/>
      <c r="T83" s="234">
        <f>Batteries!T83</f>
        <v>-1.7083333333333364</v>
      </c>
      <c r="U83" s="235">
        <f>Batteries!U83</f>
        <v>9.2722889001515207E-2</v>
      </c>
      <c r="V83" s="235" t="e">
        <f>Batteries!V83</f>
        <v>#VALUE!</v>
      </c>
      <c r="W83" s="235" t="e">
        <f>Batteries!W83</f>
        <v>#N/A</v>
      </c>
      <c r="X83" s="235" t="e">
        <f>Batteries!X83</f>
        <v>#VALUE!</v>
      </c>
      <c r="Y83" s="218"/>
      <c r="Z83" s="217">
        <f>Batteries!Z83</f>
        <v>0.83333333333333093</v>
      </c>
      <c r="AA83" s="217">
        <f>Batteries!AA83</f>
        <v>8.6000000000000007E-2</v>
      </c>
      <c r="AB83" s="217">
        <f>Batteries!AB83</f>
        <v>8.6000000000000007E-2</v>
      </c>
      <c r="AC83" s="217" t="str">
        <f>Batteries!AC83</f>
        <v/>
      </c>
    </row>
    <row r="84" spans="3:29" x14ac:dyDescent="0.15">
      <c r="C84" s="218"/>
      <c r="D84" s="245"/>
      <c r="E84" s="218"/>
      <c r="F84" s="218"/>
      <c r="G84" s="218"/>
      <c r="H84" s="218"/>
      <c r="I84" s="219"/>
      <c r="J84" s="218"/>
      <c r="K84" s="218"/>
      <c r="L84" s="218"/>
      <c r="N84" s="218"/>
      <c r="O84" s="218"/>
      <c r="P84" s="218"/>
      <c r="Q84" s="218"/>
      <c r="R84" s="218"/>
      <c r="S84" s="218"/>
      <c r="T84" s="234">
        <f>Batteries!T84</f>
        <v>-1.6666666666666696</v>
      </c>
      <c r="U84" s="235">
        <f>Batteries!U84</f>
        <v>9.9477138792748207E-2</v>
      </c>
      <c r="V84" s="235" t="e">
        <f>Batteries!V84</f>
        <v>#VALUE!</v>
      </c>
      <c r="W84" s="235" t="e">
        <f>Batteries!W84</f>
        <v>#N/A</v>
      </c>
      <c r="X84" s="235" t="e">
        <f>Batteries!X84</f>
        <v>#VALUE!</v>
      </c>
      <c r="Y84" s="218"/>
      <c r="Z84" s="217">
        <f>Batteries!Z84</f>
        <v>1.1666666666666643</v>
      </c>
      <c r="AA84" s="217">
        <f>Batteries!AA84</f>
        <v>8.6000000000000007E-2</v>
      </c>
      <c r="AB84" s="217">
        <f>Batteries!AB84</f>
        <v>8.6000000000000007E-2</v>
      </c>
      <c r="AC84" s="217" t="str">
        <f>Batteries!AC84</f>
        <v/>
      </c>
    </row>
    <row r="85" spans="3:29" ht="90" x14ac:dyDescent="0.15">
      <c r="C85" s="218"/>
      <c r="D85" s="219"/>
      <c r="E85" s="217"/>
      <c r="F85" s="217"/>
      <c r="G85" s="245" t="str">
        <f>Batteries!G85</f>
        <v>X</v>
      </c>
      <c r="H85" s="277" t="str">
        <f>Batteries!H85</f>
        <v>x to P(x)
z = (x -μ) / σ
⟵ P(x) = P(z) = norm.s.dist(z, true)
⟶ P(x) = P(z) = 1-norm.s.dist(z, true)</v>
      </c>
      <c r="I85" s="219"/>
      <c r="J85" s="218"/>
      <c r="K85" s="219"/>
      <c r="L85" s="277" t="str">
        <f>Batteries!L85</f>
        <v>P(x) to x
⟵ z = norm.s.inv(P(x))
⟶ z = norm.s.inv(1-P(x))
x = zσ + μ</v>
      </c>
      <c r="N85" s="218"/>
      <c r="O85" s="218"/>
      <c r="P85" s="218"/>
      <c r="Q85" s="218"/>
      <c r="R85" s="218"/>
      <c r="S85" s="218"/>
      <c r="T85" s="234">
        <f>Batteries!T85</f>
        <v>-1.6250000000000029</v>
      </c>
      <c r="U85" s="235">
        <f>Batteries!U85</f>
        <v>0.10653826813058456</v>
      </c>
      <c r="V85" s="235" t="e">
        <f>Batteries!V85</f>
        <v>#VALUE!</v>
      </c>
      <c r="W85" s="235" t="e">
        <f>Batteries!W85</f>
        <v>#N/A</v>
      </c>
      <c r="X85" s="235" t="e">
        <f>Batteries!X85</f>
        <v>#VALUE!</v>
      </c>
      <c r="Y85" s="218"/>
      <c r="Z85" s="217">
        <f>Batteries!Z85</f>
        <v>1.3333333333333313</v>
      </c>
      <c r="AA85" s="217">
        <f>Batteries!AA85</f>
        <v>8.6000000000000007E-2</v>
      </c>
      <c r="AB85" s="217">
        <f>Batteries!AB85</f>
        <v>8.6000000000000007E-2</v>
      </c>
      <c r="AC85" s="217" t="str">
        <f>Batteries!AC85</f>
        <v/>
      </c>
    </row>
    <row r="86" spans="3:29" ht="100" x14ac:dyDescent="0.15">
      <c r="C86" s="218"/>
      <c r="D86" s="219"/>
      <c r="E86" s="217"/>
      <c r="F86" s="217"/>
      <c r="G86" s="245" t="str">
        <f>Batteries!G86</f>
        <v>Z</v>
      </c>
      <c r="H86" s="277" t="str">
        <f>Batteries!H86</f>
        <v xml:space="preserve"> x̅ to P(x̅)
SE = σ(x̅) = σ/√n
z = (x̅ -μ) / σ(x̅)
⟵ P(x̅) = P(z) = norm.s.dist(z, true)
⟶ P(x̅) = P(z) = 1-norm.s.dist(z, true)</v>
      </c>
      <c r="I86" s="219"/>
      <c r="J86" s="218"/>
      <c r="K86" s="219"/>
      <c r="L86" s="277" t="str">
        <f>Batteries!L86</f>
        <v>P(x̅) to x̅
SE = σ(x̅) = σ/√n
⟵ z = norm.s.inv(P(x̅))
⟶ z = norm.s.inv(1-P(x̅))
 x̅ = z * σ(x̅) + μ</v>
      </c>
      <c r="N86" s="218"/>
      <c r="O86" s="218"/>
      <c r="P86" s="218"/>
      <c r="Q86" s="218"/>
      <c r="R86" s="218"/>
      <c r="S86" s="218"/>
      <c r="T86" s="234">
        <f>Batteries!T86</f>
        <v>-1.5833333333333361</v>
      </c>
      <c r="U86" s="235">
        <f>Batteries!U86</f>
        <v>0.11390269412019136</v>
      </c>
      <c r="V86" s="235" t="e">
        <f>Batteries!V86</f>
        <v>#VALUE!</v>
      </c>
      <c r="W86" s="235" t="e">
        <f>Batteries!W86</f>
        <v>#N/A</v>
      </c>
      <c r="X86" s="235" t="e">
        <f>Batteries!X86</f>
        <v>#VALUE!</v>
      </c>
      <c r="Y86" s="218"/>
      <c r="Z86" s="217">
        <f>Batteries!Z86</f>
        <v>1.4999999999999982</v>
      </c>
      <c r="AA86" s="217">
        <f>Batteries!AA86</f>
        <v>8.6000000000000007E-2</v>
      </c>
      <c r="AB86" s="217">
        <f>Batteries!AB86</f>
        <v>8.6000000000000007E-2</v>
      </c>
      <c r="AC86" s="217" t="str">
        <f>Batteries!AC86</f>
        <v/>
      </c>
    </row>
    <row r="87" spans="3:29" ht="100" x14ac:dyDescent="0.15">
      <c r="C87" s="218"/>
      <c r="D87" s="218"/>
      <c r="E87" s="218"/>
      <c r="F87" s="218"/>
      <c r="G87" s="245" t="str">
        <f>Batteries!G87</f>
        <v>T</v>
      </c>
      <c r="H87" s="277" t="str">
        <f>Batteries!H87</f>
        <v xml:space="preserve"> x̅ to P(x̅)
SE = σ̂(x̅) = s/√n
t = (x̅ -μ) / σ̂(x̅)
⟵ P(x̅) = P(t) = t.dist(t, df, true)
⟶ P(x̅) = P(t) = t.dist.rt(t, df, true)</v>
      </c>
      <c r="I87" s="218"/>
      <c r="J87" s="218"/>
      <c r="K87" s="218"/>
      <c r="L87" s="277" t="str">
        <f>Batteries!L87</f>
        <v>P(x̅) to x̅
SE = σ̂(x̅) = s/√n
⟵ t = t.inv(P(x̅), df)
⟶ t = t.inv(1-P(x̅), df)
 x̅ = t * σ̂(x̅) + μ</v>
      </c>
      <c r="N87" s="218"/>
      <c r="O87" s="218"/>
      <c r="P87" s="218"/>
      <c r="Q87" s="218"/>
      <c r="R87" s="218"/>
      <c r="S87" s="218"/>
      <c r="T87" s="234">
        <f>Batteries!T87</f>
        <v>-1.5416666666666694</v>
      </c>
      <c r="U87" s="235">
        <f>Batteries!U87</f>
        <v>0.12156495028818042</v>
      </c>
      <c r="V87" s="235" t="e">
        <f>Batteries!V87</f>
        <v>#VALUE!</v>
      </c>
      <c r="W87" s="235" t="e">
        <f>Batteries!W87</f>
        <v>#N/A</v>
      </c>
      <c r="X87" s="235" t="e">
        <f>Batteries!X87</f>
        <v>#VALUE!</v>
      </c>
      <c r="Y87" s="218"/>
      <c r="Z87" s="217">
        <f>Batteries!Z87</f>
        <v>1.6666666666666652</v>
      </c>
      <c r="AA87" s="217">
        <f>Batteries!AA87</f>
        <v>8.6000000000000007E-2</v>
      </c>
      <c r="AB87" s="217">
        <f>Batteries!AB87</f>
        <v>8.6000000000000007E-2</v>
      </c>
      <c r="AC87" s="217" t="str">
        <f>Batteries!AC87</f>
        <v/>
      </c>
    </row>
    <row r="88" spans="3:29" x14ac:dyDescent="0.15">
      <c r="C88" s="218"/>
      <c r="N88" s="218"/>
      <c r="O88" s="218"/>
      <c r="P88" s="218"/>
      <c r="Q88" s="218"/>
      <c r="R88" s="218"/>
      <c r="S88" s="218"/>
      <c r="T88" s="234">
        <f>Batteries!T88</f>
        <v>-1.5000000000000027</v>
      </c>
      <c r="U88" s="235">
        <f>Batteries!U88</f>
        <v>0.12951759566589122</v>
      </c>
      <c r="V88" s="235" t="e">
        <f>Batteries!V88</f>
        <v>#VALUE!</v>
      </c>
      <c r="W88" s="235" t="e">
        <f>Batteries!W88</f>
        <v>#N/A</v>
      </c>
      <c r="X88" s="235" t="e">
        <f>Batteries!X88</f>
        <v>#VALUE!</v>
      </c>
      <c r="Y88" s="218"/>
      <c r="Z88" s="217">
        <f>Batteries!Z88</f>
        <v>-1.5000000000000027</v>
      </c>
      <c r="AA88" s="217">
        <f>Batteries!AA88</f>
        <v>0.11</v>
      </c>
      <c r="AB88" s="217">
        <f>Batteries!AB88</f>
        <v>0.11</v>
      </c>
      <c r="AC88" s="217" t="str">
        <f>Batteries!AC88</f>
        <v/>
      </c>
    </row>
    <row r="89" spans="3:29" x14ac:dyDescent="0.15">
      <c r="C89" s="218"/>
      <c r="N89" s="218"/>
      <c r="O89" s="218"/>
      <c r="P89" s="218"/>
      <c r="Q89" s="218"/>
      <c r="R89" s="218"/>
      <c r="S89" s="218"/>
      <c r="T89" s="234">
        <f>Batteries!T89</f>
        <v>-1.4583333333333359</v>
      </c>
      <c r="U89" s="235">
        <f>Batteries!U89</f>
        <v>0.13775113536619732</v>
      </c>
      <c r="V89" s="235" t="e">
        <f>Batteries!V89</f>
        <v>#VALUE!</v>
      </c>
      <c r="W89" s="235" t="e">
        <f>Batteries!W89</f>
        <v>#N/A</v>
      </c>
      <c r="X89" s="235" t="e">
        <f>Batteries!X89</f>
        <v>#VALUE!</v>
      </c>
      <c r="Y89" s="218"/>
      <c r="Z89" s="217">
        <f>Batteries!Z89</f>
        <v>-1.3333333333333357</v>
      </c>
      <c r="AA89" s="217">
        <f>Batteries!AA89</f>
        <v>0.11</v>
      </c>
      <c r="AB89" s="217">
        <f>Batteries!AB89</f>
        <v>0.11</v>
      </c>
      <c r="AC89" s="217" t="str">
        <f>Batteries!AC89</f>
        <v/>
      </c>
    </row>
    <row r="90" spans="3:29" x14ac:dyDescent="0.15">
      <c r="C90" s="218"/>
      <c r="D90" s="241" t="str">
        <f>Batteries!D90</f>
        <v>Kudos!</v>
      </c>
      <c r="E90" s="217"/>
      <c r="I90" s="219"/>
      <c r="J90" s="218"/>
      <c r="K90" s="234"/>
      <c r="L90" s="236"/>
      <c r="M90" s="218"/>
      <c r="N90" s="218"/>
      <c r="O90" s="218"/>
      <c r="P90" s="218"/>
      <c r="Q90" s="218"/>
      <c r="R90" s="218"/>
      <c r="S90" s="218"/>
      <c r="T90" s="234">
        <f>Batteries!T90</f>
        <v>-1.4166666666666692</v>
      </c>
      <c r="U90" s="235">
        <f>Batteries!U90</f>
        <v>0.14625395427953519</v>
      </c>
      <c r="V90" s="235" t="e">
        <f>Batteries!V90</f>
        <v>#VALUE!</v>
      </c>
      <c r="W90" s="235" t="e">
        <f>Batteries!W90</f>
        <v>#N/A</v>
      </c>
      <c r="X90" s="235" t="e">
        <f>Batteries!X90</f>
        <v>#VALUE!</v>
      </c>
      <c r="Y90" s="218"/>
      <c r="Z90" s="217">
        <f>Batteries!Z90</f>
        <v>-1.1666666666666687</v>
      </c>
      <c r="AA90" s="217">
        <f>Batteries!AA90</f>
        <v>0.11</v>
      </c>
      <c r="AB90" s="217">
        <f>Batteries!AB90</f>
        <v>0.11</v>
      </c>
      <c r="AC90" s="217" t="str">
        <f>Batteries!AC90</f>
        <v/>
      </c>
    </row>
    <row r="91" spans="3:29" x14ac:dyDescent="0.15">
      <c r="C91" s="218"/>
      <c r="D91" s="221" t="str">
        <f>Batteries!D91</f>
        <v>show</v>
      </c>
      <c r="E91" s="243" t="str">
        <f>Batteries!E91</f>
        <v>height</v>
      </c>
      <c r="F91" s="243" t="str">
        <f>Batteries!F91</f>
        <v>x</v>
      </c>
      <c r="G91" s="221" t="str">
        <f>Batteries!G91</f>
        <v>y</v>
      </c>
      <c r="H91" s="244" t="str">
        <f>Batteries!H91</f>
        <v>random</v>
      </c>
      <c r="I91" s="244" t="str">
        <f>Batteries!I91</f>
        <v>possible</v>
      </c>
      <c r="J91" s="221" t="str">
        <f>Batteries!J91</f>
        <v>label</v>
      </c>
      <c r="K91" s="234"/>
      <c r="L91" s="236"/>
      <c r="M91" s="218"/>
      <c r="N91" s="218"/>
      <c r="O91" s="218"/>
      <c r="P91" s="218"/>
      <c r="Q91" s="218"/>
      <c r="R91" s="218"/>
      <c r="S91" s="218"/>
      <c r="T91" s="234">
        <f>Batteries!T91</f>
        <v>-1.3750000000000024</v>
      </c>
      <c r="U91" s="235">
        <f>Batteries!U91</f>
        <v>0.15501226545829269</v>
      </c>
      <c r="V91" s="235" t="e">
        <f>Batteries!V91</f>
        <v>#VALUE!</v>
      </c>
      <c r="W91" s="235" t="e">
        <f>Batteries!W91</f>
        <v>#N/A</v>
      </c>
      <c r="X91" s="235" t="e">
        <f>Batteries!X91</f>
        <v>#VALUE!</v>
      </c>
      <c r="Y91" s="218"/>
      <c r="Z91" s="217">
        <f>Batteries!Z91</f>
        <v>-0.83333333333333526</v>
      </c>
      <c r="AA91" s="217">
        <f>Batteries!AA91</f>
        <v>0.11</v>
      </c>
      <c r="AB91" s="217">
        <f>Batteries!AB91</f>
        <v>0.11</v>
      </c>
      <c r="AC91" s="217" t="str">
        <f>Batteries!AC91</f>
        <v/>
      </c>
    </row>
    <row r="92" spans="3:29" ht="10" x14ac:dyDescent="0.15">
      <c r="C92" s="218"/>
      <c r="D92" s="219" t="str">
        <f ca="1">Batteries!D92</f>
        <v>0</v>
      </c>
      <c r="E92" s="217">
        <f>Batteries!E92</f>
        <v>0.17</v>
      </c>
      <c r="F92" s="219">
        <f>Batteries!F92</f>
        <v>0</v>
      </c>
      <c r="G92" s="219" t="e">
        <f ca="1">Batteries!G92</f>
        <v>#N/A</v>
      </c>
      <c r="H92" s="219">
        <f ca="1">Batteries!H92</f>
        <v>1</v>
      </c>
      <c r="I92" s="277" t="str">
        <f>Batteries!I92</f>
        <v>SLAY!</v>
      </c>
      <c r="J92" s="289" t="str">
        <f ca="1">Batteries!J92</f>
        <v>SLAY!</v>
      </c>
      <c r="N92" s="218"/>
      <c r="O92" s="218"/>
      <c r="P92" s="218"/>
      <c r="Q92" s="218"/>
      <c r="R92" s="218"/>
      <c r="S92" s="218"/>
      <c r="T92" s="234">
        <f>Batteries!T92</f>
        <v>-1.3333333333333357</v>
      </c>
      <c r="U92" s="235">
        <f>Batteries!U92</f>
        <v>0.1640100746759931</v>
      </c>
      <c r="V92" s="235" t="e">
        <f>Batteries!V92</f>
        <v>#VALUE!</v>
      </c>
      <c r="W92" s="235" t="e">
        <f>Batteries!W92</f>
        <v>#N/A</v>
      </c>
      <c r="X92" s="235" t="e">
        <f>Batteries!X92</f>
        <v>#VALUE!</v>
      </c>
      <c r="Y92" s="218"/>
      <c r="Z92" s="217">
        <f>Batteries!Z92</f>
        <v>-0.66666666666666874</v>
      </c>
      <c r="AA92" s="217">
        <f>Batteries!AA92</f>
        <v>0.11</v>
      </c>
      <c r="AB92" s="217">
        <f>Batteries!AB92</f>
        <v>0.11</v>
      </c>
      <c r="AC92" s="217" t="str">
        <f>Batteries!AC92</f>
        <v/>
      </c>
    </row>
    <row r="93" spans="3:29" x14ac:dyDescent="0.15">
      <c r="C93" s="218"/>
      <c r="D93" s="219"/>
      <c r="E93" s="217"/>
      <c r="F93" s="219"/>
      <c r="G93" s="219"/>
      <c r="H93" s="218"/>
      <c r="I93" s="245" t="str">
        <f>Batteries!I93</f>
        <v>LIT!</v>
      </c>
      <c r="J93" s="218"/>
      <c r="N93" s="218"/>
      <c r="O93" s="218"/>
      <c r="P93" s="218"/>
      <c r="Q93" s="218"/>
      <c r="R93" s="218"/>
      <c r="S93" s="218"/>
      <c r="T93" s="234">
        <f>Batteries!T93</f>
        <v>-1.291666666666669</v>
      </c>
      <c r="U93" s="235">
        <f>Batteries!U93</f>
        <v>0.17322916253851786</v>
      </c>
      <c r="V93" s="235" t="e">
        <f>Batteries!V93</f>
        <v>#VALUE!</v>
      </c>
      <c r="W93" s="235" t="e">
        <f>Batteries!W93</f>
        <v>#N/A</v>
      </c>
      <c r="X93" s="235" t="e">
        <f>Batteries!X93</f>
        <v>#VALUE!</v>
      </c>
      <c r="Y93" s="218"/>
      <c r="Z93" s="217">
        <f>Batteries!Z93</f>
        <v>-0.50000000000000222</v>
      </c>
      <c r="AA93" s="217">
        <f>Batteries!AA93</f>
        <v>0.11</v>
      </c>
      <c r="AB93" s="217">
        <f>Batteries!AB93</f>
        <v>0.11</v>
      </c>
      <c r="AC93" s="217" t="str">
        <f>Batteries!AC93</f>
        <v/>
      </c>
    </row>
    <row r="94" spans="3:29" x14ac:dyDescent="0.15">
      <c r="C94" s="218"/>
      <c r="D94" s="219"/>
      <c r="F94" s="217"/>
      <c r="G94" s="219"/>
      <c r="H94" s="218"/>
      <c r="I94" s="245" t="str">
        <f>Batteries!I94</f>
        <v>CLUTCH!</v>
      </c>
      <c r="J94" s="218"/>
      <c r="N94" s="218"/>
      <c r="O94" s="218"/>
      <c r="P94" s="218"/>
      <c r="Q94" s="218"/>
      <c r="R94" s="218"/>
      <c r="S94" s="218"/>
      <c r="T94" s="234">
        <f>Batteries!T94</f>
        <v>-1.2500000000000022</v>
      </c>
      <c r="U94" s="235">
        <f>Batteries!U94</f>
        <v>0.18264908538902141</v>
      </c>
      <c r="V94" s="235" t="e">
        <f>Batteries!V94</f>
        <v>#VALUE!</v>
      </c>
      <c r="W94" s="235" t="e">
        <f>Batteries!W94</f>
        <v>#N/A</v>
      </c>
      <c r="X94" s="235" t="e">
        <f>Batteries!X94</f>
        <v>#VALUE!</v>
      </c>
      <c r="Y94" s="218"/>
      <c r="Z94" s="217">
        <f>Batteries!Z94</f>
        <v>-0.33333333333333548</v>
      </c>
      <c r="AA94" s="217">
        <f>Batteries!AA94</f>
        <v>0.11</v>
      </c>
      <c r="AB94" s="217">
        <f>Batteries!AB94</f>
        <v>0.11</v>
      </c>
      <c r="AC94" s="217" t="str">
        <f>Batteries!AC94</f>
        <v/>
      </c>
    </row>
    <row r="95" spans="3:29" x14ac:dyDescent="0.15">
      <c r="C95" s="218"/>
      <c r="D95" s="219"/>
      <c r="F95" s="217"/>
      <c r="G95" s="219"/>
      <c r="H95" s="218"/>
      <c r="I95" s="245" t="str">
        <f>Batteries!I95</f>
        <v>HYPE!</v>
      </c>
      <c r="J95" s="218"/>
      <c r="N95" s="218"/>
      <c r="O95" s="218"/>
      <c r="P95" s="218"/>
      <c r="Q95" s="218"/>
      <c r="R95" s="218"/>
      <c r="S95" s="218"/>
      <c r="T95" s="234">
        <f>Batteries!T95</f>
        <v>-1.2083333333333355</v>
      </c>
      <c r="U95" s="235">
        <f>Batteries!U95</f>
        <v>0.19224719608678109</v>
      </c>
      <c r="V95" s="235" t="e">
        <f>Batteries!V95</f>
        <v>#VALUE!</v>
      </c>
      <c r="W95" s="235" t="e">
        <f>Batteries!W95</f>
        <v>#N/A</v>
      </c>
      <c r="X95" s="235" t="e">
        <f>Batteries!X95</f>
        <v>#VALUE!</v>
      </c>
      <c r="Y95" s="218"/>
      <c r="Z95" s="217">
        <f>Batteries!Z95</f>
        <v>-0.16666666666666879</v>
      </c>
      <c r="AA95" s="217">
        <f>Batteries!AA95</f>
        <v>0.11</v>
      </c>
      <c r="AB95" s="217">
        <f>Batteries!AB95</f>
        <v>0.11</v>
      </c>
      <c r="AC95" s="217" t="str">
        <f>Batteries!AC95</f>
        <v/>
      </c>
    </row>
    <row r="96" spans="3:29" x14ac:dyDescent="0.15">
      <c r="C96" s="218"/>
      <c r="D96" s="219"/>
      <c r="F96" s="217"/>
      <c r="G96" s="219"/>
      <c r="H96" s="218"/>
      <c r="I96" s="245" t="str">
        <f>Batteries!I96</f>
        <v>WIN!</v>
      </c>
      <c r="J96" s="218"/>
      <c r="N96" s="218"/>
      <c r="O96" s="218"/>
      <c r="P96" s="218"/>
      <c r="Q96" s="218"/>
      <c r="R96" s="218"/>
      <c r="S96" s="218"/>
      <c r="T96" s="234">
        <f>Batteries!T96</f>
        <v>-1.1666666666666687</v>
      </c>
      <c r="U96" s="235">
        <f>Batteries!U96</f>
        <v>0.20199868555405839</v>
      </c>
      <c r="V96" s="235" t="e">
        <f>Batteries!V96</f>
        <v>#VALUE!</v>
      </c>
      <c r="W96" s="235" t="e">
        <f>Batteries!W96</f>
        <v>#N/A</v>
      </c>
      <c r="X96" s="235" t="e">
        <f>Batteries!X96</f>
        <v>#VALUE!</v>
      </c>
      <c r="Y96" s="218"/>
      <c r="Z96" s="217">
        <f>Batteries!Z96</f>
        <v>0.16666666666666449</v>
      </c>
      <c r="AA96" s="217">
        <f>Batteries!AA96</f>
        <v>0.11</v>
      </c>
      <c r="AB96" s="217">
        <f>Batteries!AB96</f>
        <v>0.11</v>
      </c>
      <c r="AC96" s="217" t="str">
        <f>Batteries!AC96</f>
        <v/>
      </c>
    </row>
    <row r="97" spans="3:29" x14ac:dyDescent="0.15">
      <c r="C97" s="218"/>
      <c r="D97" s="219"/>
      <c r="F97" s="217"/>
      <c r="G97" s="219"/>
      <c r="H97" s="218"/>
      <c r="I97" s="245" t="str">
        <f>Batteries!I97</f>
        <v>FLEX!</v>
      </c>
      <c r="J97" s="218"/>
      <c r="N97" s="218"/>
      <c r="O97" s="218"/>
      <c r="P97" s="218"/>
      <c r="Q97" s="218"/>
      <c r="R97" s="218"/>
      <c r="S97" s="218"/>
      <c r="T97" s="234">
        <f>Batteries!T97</f>
        <v>-1.125000000000002</v>
      </c>
      <c r="U97" s="235">
        <f>Batteries!U97</f>
        <v>0.21187664577569898</v>
      </c>
      <c r="V97" s="235" t="e">
        <f>Batteries!V97</f>
        <v>#VALUE!</v>
      </c>
      <c r="W97" s="235" t="e">
        <f>Batteries!W97</f>
        <v>#N/A</v>
      </c>
      <c r="X97" s="235" t="e">
        <f>Batteries!X97</f>
        <v>#VALUE!</v>
      </c>
      <c r="Y97" s="218"/>
      <c r="Z97" s="217">
        <f>Batteries!Z97</f>
        <v>0.33333333333333115</v>
      </c>
      <c r="AA97" s="217">
        <f>Batteries!AA97</f>
        <v>0.11</v>
      </c>
      <c r="AB97" s="217">
        <f>Batteries!AB97</f>
        <v>0.11</v>
      </c>
      <c r="AC97" s="217" t="str">
        <f>Batteries!AC97</f>
        <v/>
      </c>
    </row>
    <row r="98" spans="3:29" x14ac:dyDescent="0.15">
      <c r="C98" s="218"/>
      <c r="D98" s="219"/>
      <c r="E98" s="217"/>
      <c r="F98" s="217"/>
      <c r="G98" s="219"/>
      <c r="H98" s="218"/>
      <c r="I98" s="245" t="str">
        <f>Batteries!I98</f>
        <v>VIBE!</v>
      </c>
      <c r="J98" s="218"/>
      <c r="N98" s="218"/>
      <c r="O98" s="218"/>
      <c r="P98" s="218"/>
      <c r="Q98" s="218"/>
      <c r="R98" s="218"/>
      <c r="S98" s="218"/>
      <c r="T98" s="234">
        <f>Batteries!T98</f>
        <v>-1.0833333333333353</v>
      </c>
      <c r="U98" s="235">
        <f>Batteries!U98</f>
        <v>0.22185215470573549</v>
      </c>
      <c r="V98" s="235" t="e">
        <f>Batteries!V98</f>
        <v>#VALUE!</v>
      </c>
      <c r="W98" s="235" t="e">
        <f>Batteries!W98</f>
        <v>#N/A</v>
      </c>
      <c r="X98" s="235" t="e">
        <f>Batteries!X98</f>
        <v>#VALUE!</v>
      </c>
      <c r="Y98" s="218"/>
      <c r="Z98" s="217">
        <f>Batteries!Z98</f>
        <v>0.49999999999999789</v>
      </c>
      <c r="AA98" s="217">
        <f>Batteries!AA98</f>
        <v>0.11</v>
      </c>
      <c r="AB98" s="217">
        <f>Batteries!AB98</f>
        <v>0.11</v>
      </c>
      <c r="AC98" s="217" t="str">
        <f>Batteries!AC98</f>
        <v/>
      </c>
    </row>
    <row r="99" spans="3:29" x14ac:dyDescent="0.15">
      <c r="C99" s="218"/>
      <c r="D99" s="219"/>
      <c r="E99" s="217"/>
      <c r="F99" s="217"/>
      <c r="G99" s="219"/>
      <c r="H99" s="218"/>
      <c r="I99" s="245" t="str">
        <f>Batteries!I99</f>
        <v>SNAP!</v>
      </c>
      <c r="J99" s="218"/>
      <c r="N99" s="218"/>
      <c r="O99" s="218"/>
      <c r="P99" s="218"/>
      <c r="Q99" s="218"/>
      <c r="R99" s="218"/>
      <c r="S99" s="218"/>
      <c r="T99" s="234">
        <f>Batteries!T99</f>
        <v>-1.0416666666666685</v>
      </c>
      <c r="U99" s="235">
        <f>Batteries!U99</f>
        <v>0.23189438328624226</v>
      </c>
      <c r="V99" s="235" t="e">
        <f>Batteries!V99</f>
        <v>#VALUE!</v>
      </c>
      <c r="W99" s="235" t="e">
        <f>Batteries!W99</f>
        <v>#N/A</v>
      </c>
      <c r="X99" s="235" t="e">
        <f>Batteries!X99</f>
        <v>#VALUE!</v>
      </c>
      <c r="Y99" s="218"/>
      <c r="Z99" s="217">
        <f>Batteries!Z99</f>
        <v>0.66666666666666441</v>
      </c>
      <c r="AA99" s="217">
        <f>Batteries!AA99</f>
        <v>0.11</v>
      </c>
      <c r="AB99" s="217">
        <f>Batteries!AB99</f>
        <v>0.11</v>
      </c>
      <c r="AC99" s="217" t="str">
        <f>Batteries!AC99</f>
        <v/>
      </c>
    </row>
    <row r="100" spans="3:29" x14ac:dyDescent="0.15">
      <c r="C100" s="218"/>
      <c r="D100" s="219"/>
      <c r="E100" s="217"/>
      <c r="F100" s="217"/>
      <c r="G100" s="219"/>
      <c r="H100" s="218"/>
      <c r="I100" s="245" t="str">
        <f>Batteries!I100</f>
        <v>EPIC!</v>
      </c>
      <c r="J100" s="218"/>
      <c r="N100" s="218"/>
      <c r="O100" s="218"/>
      <c r="P100" s="218"/>
      <c r="Q100" s="218"/>
      <c r="R100" s="218"/>
      <c r="S100" s="218"/>
      <c r="T100" s="234">
        <f>Batteries!T100</f>
        <v>-1.0000000000000018</v>
      </c>
      <c r="U100" s="235">
        <f>Batteries!U100</f>
        <v>0.24197072451914292</v>
      </c>
      <c r="V100" s="235" t="e">
        <f>Batteries!V100</f>
        <v>#VALUE!</v>
      </c>
      <c r="W100" s="235" t="e">
        <f>Batteries!W100</f>
        <v>#N/A</v>
      </c>
      <c r="X100" s="235" t="e">
        <f>Batteries!X100</f>
        <v>#VALUE!</v>
      </c>
      <c r="Y100" s="218"/>
      <c r="Z100" s="217">
        <f>Batteries!Z100</f>
        <v>0.83333333333333093</v>
      </c>
      <c r="AA100" s="217">
        <f>Batteries!AA100</f>
        <v>0.11</v>
      </c>
      <c r="AB100" s="217">
        <f>Batteries!AB100</f>
        <v>0.11</v>
      </c>
      <c r="AC100" s="217" t="str">
        <f>Batteries!AC100</f>
        <v/>
      </c>
    </row>
    <row r="101" spans="3:29" x14ac:dyDescent="0.15">
      <c r="C101" s="218"/>
      <c r="D101" s="219"/>
      <c r="E101" s="217"/>
      <c r="F101" s="217"/>
      <c r="G101" s="219"/>
      <c r="H101" s="218"/>
      <c r="I101" s="245" t="str">
        <f>Batteries!I101</f>
        <v>YASS!</v>
      </c>
      <c r="J101" s="218"/>
      <c r="N101" s="218"/>
      <c r="O101" s="218"/>
      <c r="P101" s="218"/>
      <c r="Q101" s="218"/>
      <c r="R101" s="218"/>
      <c r="S101" s="218"/>
      <c r="T101" s="234">
        <f>Batteries!T101</f>
        <v>-0.95833333333333515</v>
      </c>
      <c r="U101" s="235">
        <f>Batteries!U101</f>
        <v>0.25204694425504476</v>
      </c>
      <c r="V101" s="235" t="e">
        <f>Batteries!V101</f>
        <v>#VALUE!</v>
      </c>
      <c r="W101" s="235" t="e">
        <f>Batteries!W101</f>
        <v>#N/A</v>
      </c>
      <c r="X101" s="235" t="e">
        <f>Batteries!X101</f>
        <v>#VALUE!</v>
      </c>
      <c r="Y101" s="218"/>
      <c r="Z101" s="217">
        <f>Batteries!Z101</f>
        <v>1.1666666666666643</v>
      </c>
      <c r="AA101" s="217">
        <f>Batteries!AA101</f>
        <v>0.11</v>
      </c>
      <c r="AB101" s="217">
        <f>Batteries!AB101</f>
        <v>0.11</v>
      </c>
      <c r="AC101" s="217" t="str">
        <f>Batteries!AC101</f>
        <v/>
      </c>
    </row>
    <row r="102" spans="3:29" x14ac:dyDescent="0.15">
      <c r="C102" s="218"/>
      <c r="M102" s="218"/>
      <c r="N102" s="218"/>
      <c r="O102" s="218"/>
      <c r="P102" s="218"/>
      <c r="Q102" s="218"/>
      <c r="R102" s="218"/>
      <c r="S102" s="218"/>
      <c r="T102" s="234">
        <f>Batteries!T102</f>
        <v>-0.91666666666666852</v>
      </c>
      <c r="U102" s="235">
        <f>Batteries!U102</f>
        <v>0.262087353078301</v>
      </c>
      <c r="V102" s="235" t="e">
        <f>Batteries!V102</f>
        <v>#VALUE!</v>
      </c>
      <c r="W102" s="235" t="e">
        <f>Batteries!W102</f>
        <v>#N/A</v>
      </c>
      <c r="X102" s="235" t="e">
        <f>Batteries!X102</f>
        <v>#VALUE!</v>
      </c>
      <c r="Y102" s="218"/>
      <c r="Z102" s="217">
        <f>Batteries!Z102</f>
        <v>1.3333333333333313</v>
      </c>
      <c r="AA102" s="217">
        <f>Batteries!AA102</f>
        <v>0.11</v>
      </c>
      <c r="AB102" s="217">
        <f>Batteries!AB102</f>
        <v>0.11</v>
      </c>
      <c r="AC102" s="217" t="str">
        <f>Batteries!AC102</f>
        <v/>
      </c>
    </row>
    <row r="103" spans="3:29" x14ac:dyDescent="0.15">
      <c r="C103" s="218"/>
      <c r="M103" s="218"/>
      <c r="N103" s="218"/>
      <c r="O103" s="218"/>
      <c r="P103" s="218"/>
      <c r="Q103" s="218"/>
      <c r="R103" s="218"/>
      <c r="S103" s="218"/>
      <c r="T103" s="234">
        <f>Batteries!T103</f>
        <v>-0.87500000000000189</v>
      </c>
      <c r="U103" s="235">
        <f>Batteries!U103</f>
        <v>0.27205499837854308</v>
      </c>
      <c r="V103" s="235" t="e">
        <f>Batteries!V103</f>
        <v>#VALUE!</v>
      </c>
      <c r="W103" s="235" t="e">
        <f>Batteries!W103</f>
        <v>#N/A</v>
      </c>
      <c r="X103" s="235" t="e">
        <f>Batteries!X103</f>
        <v>#VALUE!</v>
      </c>
      <c r="Y103" s="218"/>
      <c r="Z103" s="217">
        <f>Batteries!Z103</f>
        <v>1.4999999999999982</v>
      </c>
      <c r="AA103" s="217">
        <f>Batteries!AA103</f>
        <v>0.11</v>
      </c>
      <c r="AB103" s="217">
        <f>Batteries!AB103</f>
        <v>0.11</v>
      </c>
      <c r="AC103" s="217" t="str">
        <f>Batteries!AC103</f>
        <v/>
      </c>
    </row>
    <row r="104" spans="3:29" x14ac:dyDescent="0.15">
      <c r="C104" s="218"/>
      <c r="D104" s="222" t="str">
        <f>Batteries!D104</f>
        <v>DECISION BOUNDARIES</v>
      </c>
      <c r="E104" s="245"/>
      <c r="F104" s="245"/>
      <c r="G104" s="245" t="str">
        <f>Batteries!G104</f>
        <v>x</v>
      </c>
      <c r="H104" s="214"/>
      <c r="I104" s="245"/>
      <c r="J104" s="245" t="str">
        <f>Batteries!J104</f>
        <v>x</v>
      </c>
      <c r="K104" s="245" t="str">
        <f>Batteries!K104</f>
        <v>x</v>
      </c>
      <c r="L104" s="245" t="str">
        <f>Batteries!L104</f>
        <v>x</v>
      </c>
      <c r="M104" s="246"/>
      <c r="N104" s="218"/>
      <c r="O104" s="218"/>
      <c r="P104" s="218"/>
      <c r="Q104" s="218"/>
      <c r="R104" s="218"/>
      <c r="S104" s="218"/>
      <c r="T104" s="234">
        <f>Batteries!T104</f>
        <v>-0.83333333333333526</v>
      </c>
      <c r="U104" s="235">
        <f>Batteries!U104</f>
        <v>0.2819118754103021</v>
      </c>
      <c r="V104" s="235" t="e">
        <f>Batteries!V104</f>
        <v>#VALUE!</v>
      </c>
      <c r="W104" s="235" t="e">
        <f>Batteries!W104</f>
        <v>#N/A</v>
      </c>
      <c r="X104" s="235" t="e">
        <f>Batteries!X104</f>
        <v>#VALUE!</v>
      </c>
      <c r="Y104" s="218"/>
      <c r="Z104" s="217">
        <f>Batteries!Z104</f>
        <v>-1.3333333333333357</v>
      </c>
      <c r="AA104" s="217">
        <f>Batteries!AA104</f>
        <v>0.13400000000000001</v>
      </c>
      <c r="AB104" s="217">
        <f>Batteries!AB104</f>
        <v>0.13400000000000001</v>
      </c>
      <c r="AC104" s="217" t="str">
        <f>Batteries!AC104</f>
        <v/>
      </c>
    </row>
    <row r="105" spans="3:29" ht="24" customHeight="1" x14ac:dyDescent="0.15">
      <c r="C105" s="218"/>
      <c r="D105" s="245"/>
      <c r="E105" s="247"/>
      <c r="F105" s="248" t="str">
        <f>Batteries!F105</f>
        <v>x</v>
      </c>
      <c r="G105" s="244" t="str">
        <f>Batteries!G105</f>
        <v>y</v>
      </c>
      <c r="H105" s="245" t="str">
        <f>Batteries!H105</f>
        <v>sign</v>
      </c>
      <c r="I105" s="246" t="str">
        <f>Batteries!I105</f>
        <v>arrow</v>
      </c>
      <c r="J105" s="214" t="str">
        <f>Batteries!J105</f>
        <v>x</v>
      </c>
      <c r="K105" s="214" t="str">
        <f>Batteries!K105</f>
        <v/>
      </c>
      <c r="L105" s="249" t="str">
        <f>Batteries!L105</f>
        <v>%</v>
      </c>
      <c r="M105" s="244" t="str">
        <f>Batteries!M105</f>
        <v>label</v>
      </c>
      <c r="N105" s="218"/>
      <c r="O105" s="218"/>
      <c r="P105" s="218"/>
      <c r="Q105" s="218"/>
      <c r="R105" s="218"/>
      <c r="S105" s="218"/>
      <c r="T105" s="234">
        <f>Batteries!T105</f>
        <v>-0.79166666666666863</v>
      </c>
      <c r="U105" s="235">
        <f>Batteries!U105</f>
        <v>0.29161915585865517</v>
      </c>
      <c r="V105" s="235" t="e">
        <f>Batteries!V105</f>
        <v>#VALUE!</v>
      </c>
      <c r="W105" s="235" t="e">
        <f>Batteries!W105</f>
        <v>#N/A</v>
      </c>
      <c r="X105" s="235" t="e">
        <f>Batteries!X105</f>
        <v>#VALUE!</v>
      </c>
      <c r="Y105" s="218"/>
      <c r="Z105" s="217">
        <f>Batteries!Z105</f>
        <v>-1.1666666666666687</v>
      </c>
      <c r="AA105" s="217">
        <f>Batteries!AA105</f>
        <v>0.13400000000000001</v>
      </c>
      <c r="AB105" s="217">
        <f>Batteries!AB105</f>
        <v>0.13400000000000001</v>
      </c>
      <c r="AC105" s="217" t="str">
        <f>Batteries!AC105</f>
        <v/>
      </c>
    </row>
    <row r="106" spans="3:29" ht="24" customHeight="1" x14ac:dyDescent="0.15">
      <c r="C106" s="218"/>
      <c r="D106" s="239" t="str">
        <f>Batteries!D106</f>
        <v>X1 Label</v>
      </c>
      <c r="E106" s="288" t="str">
        <f>Batteries!E106</f>
        <v/>
      </c>
      <c r="F106" s="290">
        <f>Batteries!F106</f>
        <v>0</v>
      </c>
      <c r="G106" s="290" t="e">
        <f>Batteries!G106</f>
        <v>#N/A</v>
      </c>
      <c r="H106" s="291" t="e">
        <f>Batteries!H106</f>
        <v>#N/A</v>
      </c>
      <c r="I106" s="291" t="str">
        <f>Batteries!I106</f>
        <v>⟵ ? ⟶</v>
      </c>
      <c r="J106" s="247" t="str">
        <f>Batteries!J106</f>
        <v/>
      </c>
      <c r="K106" s="291" t="str">
        <f>Batteries!K106</f>
        <v/>
      </c>
      <c r="L106" s="291" t="str">
        <f>Batteries!L106</f>
        <v xml:space="preserve"> = 0.0%</v>
      </c>
      <c r="M106" s="275" t="str">
        <f>Batteries!M106</f>
        <v xml:space="preserve"> ⟵ ? ⟶
P(  ) = 0.0%</v>
      </c>
      <c r="N106" s="218"/>
      <c r="O106" s="218"/>
      <c r="P106" s="218"/>
      <c r="Q106" s="218"/>
      <c r="R106" s="218"/>
      <c r="S106" s="218"/>
      <c r="T106" s="234">
        <f>Batteries!T106</f>
        <v>-0.750000000000002</v>
      </c>
      <c r="U106" s="235">
        <f>Batteries!U106</f>
        <v>0.30113743215480399</v>
      </c>
      <c r="V106" s="235" t="e">
        <f>Batteries!V106</f>
        <v>#VALUE!</v>
      </c>
      <c r="W106" s="235" t="e">
        <f>Batteries!W106</f>
        <v>#N/A</v>
      </c>
      <c r="X106" s="235" t="e">
        <f>Batteries!X106</f>
        <v>#VALUE!</v>
      </c>
      <c r="Y106" s="218"/>
      <c r="Z106" s="217">
        <f>Batteries!Z106</f>
        <v>-0.83333333333333526</v>
      </c>
      <c r="AA106" s="217">
        <f>Batteries!AA106</f>
        <v>0.13400000000000001</v>
      </c>
      <c r="AB106" s="217">
        <f>Batteries!AB106</f>
        <v>0.13400000000000001</v>
      </c>
      <c r="AC106" s="217" t="str">
        <f>Batteries!AC106</f>
        <v/>
      </c>
    </row>
    <row r="107" spans="3:29" ht="24" customHeight="1" x14ac:dyDescent="0.15">
      <c r="C107" s="218"/>
      <c r="D107" s="239" t="str">
        <f>Batteries!D107</f>
        <v>X2 Label</v>
      </c>
      <c r="E107" s="288" t="str">
        <f>Batteries!E107</f>
        <v/>
      </c>
      <c r="F107" s="290">
        <f>Batteries!F107</f>
        <v>0</v>
      </c>
      <c r="G107" s="290" t="e">
        <f>Batteries!G107</f>
        <v>#N/A</v>
      </c>
      <c r="H107" s="291" t="e">
        <f>Batteries!H107</f>
        <v>#N/A</v>
      </c>
      <c r="I107" s="291" t="str">
        <f>Batteries!I107</f>
        <v>⟵ ? ⟶</v>
      </c>
      <c r="J107" s="247" t="str">
        <f>Batteries!J107</f>
        <v/>
      </c>
      <c r="K107" s="291" t="str">
        <f>Batteries!K107</f>
        <v/>
      </c>
      <c r="L107" s="291" t="str">
        <f>Batteries!L107</f>
        <v xml:space="preserve"> = 0.0%</v>
      </c>
      <c r="M107" s="275" t="str">
        <f>Batteries!M107</f>
        <v xml:space="preserve"> ⟵ ? ⟶
P(  ) = 0.0%</v>
      </c>
      <c r="N107" s="218"/>
      <c r="O107" s="218"/>
      <c r="P107" s="218"/>
      <c r="Q107" s="218"/>
      <c r="R107" s="218"/>
      <c r="S107" s="218"/>
      <c r="T107" s="234">
        <f>Batteries!T107</f>
        <v>-0.70833333333333537</v>
      </c>
      <c r="U107" s="235">
        <f>Batteries!U107</f>
        <v>0.31042697552584209</v>
      </c>
      <c r="V107" s="235" t="e">
        <f>Batteries!V107</f>
        <v>#VALUE!</v>
      </c>
      <c r="W107" s="235" t="e">
        <f>Batteries!W107</f>
        <v>#N/A</v>
      </c>
      <c r="X107" s="235" t="e">
        <f>Batteries!X107</f>
        <v>#VALUE!</v>
      </c>
      <c r="Y107" s="218"/>
      <c r="Z107" s="217">
        <f>Batteries!Z107</f>
        <v>-0.66666666666666874</v>
      </c>
      <c r="AA107" s="217">
        <f>Batteries!AA107</f>
        <v>0.13400000000000001</v>
      </c>
      <c r="AB107" s="217">
        <f>Batteries!AB107</f>
        <v>0.13400000000000001</v>
      </c>
      <c r="AC107" s="217" t="str">
        <f>Batteries!AC107</f>
        <v/>
      </c>
    </row>
    <row r="108" spans="3:29" x14ac:dyDescent="0.15">
      <c r="C108" s="218"/>
      <c r="D108" s="219"/>
      <c r="E108" s="219"/>
      <c r="F108" s="219"/>
      <c r="G108" s="219"/>
      <c r="H108" s="212"/>
      <c r="I108" s="212"/>
      <c r="J108" s="212"/>
      <c r="K108" s="234"/>
      <c r="L108" s="236"/>
      <c r="M108" s="218"/>
      <c r="N108" s="218"/>
      <c r="O108" s="218"/>
      <c r="P108" s="218"/>
      <c r="Q108" s="218"/>
      <c r="R108" s="218"/>
      <c r="S108" s="218"/>
      <c r="T108" s="234">
        <f>Batteries!T108</f>
        <v>-0.66666666666666874</v>
      </c>
      <c r="U108" s="235">
        <f>Batteries!U108</f>
        <v>0.31944800552235181</v>
      </c>
      <c r="V108" s="235" t="e">
        <f>Batteries!V108</f>
        <v>#VALUE!</v>
      </c>
      <c r="W108" s="235" t="e">
        <f>Batteries!W108</f>
        <v>#N/A</v>
      </c>
      <c r="X108" s="235" t="e">
        <f>Batteries!X108</f>
        <v>#VALUE!</v>
      </c>
      <c r="Y108" s="218"/>
      <c r="Z108" s="217">
        <f>Batteries!Z108</f>
        <v>-0.50000000000000222</v>
      </c>
      <c r="AA108" s="217">
        <f>Batteries!AA108</f>
        <v>0.13400000000000001</v>
      </c>
      <c r="AB108" s="217">
        <f>Batteries!AB108</f>
        <v>0.13400000000000001</v>
      </c>
      <c r="AC108" s="217" t="str">
        <f>Batteries!AC108</f>
        <v/>
      </c>
    </row>
    <row r="109" spans="3:29" x14ac:dyDescent="0.15">
      <c r="C109" s="218"/>
      <c r="D109" s="241" t="str">
        <f>Batteries!D109</f>
        <v>OBSERVED VALUE</v>
      </c>
      <c r="E109" s="219"/>
      <c r="F109" s="219"/>
      <c r="G109" s="219" t="str">
        <f>Batteries!G109</f>
        <v>x</v>
      </c>
      <c r="H109" s="212"/>
      <c r="I109" s="212"/>
      <c r="J109" s="219" t="str">
        <f>Batteries!J109</f>
        <v>x</v>
      </c>
      <c r="K109" s="219" t="str">
        <f>Batteries!K109</f>
        <v>x</v>
      </c>
      <c r="L109" s="219" t="str">
        <f>Batteries!L109</f>
        <v>x</v>
      </c>
      <c r="M109" s="218"/>
      <c r="N109" s="218"/>
      <c r="O109" s="218"/>
      <c r="P109" s="218"/>
      <c r="Q109" s="218"/>
      <c r="R109" s="218"/>
      <c r="S109" s="218"/>
      <c r="T109" s="234">
        <f>Batteries!T109</f>
        <v>-0.62500000000000211</v>
      </c>
      <c r="U109" s="235">
        <f>Batteries!U109</f>
        <v>0.32816096855037463</v>
      </c>
      <c r="V109" s="235" t="e">
        <f>Batteries!V109</f>
        <v>#VALUE!</v>
      </c>
      <c r="W109" s="235" t="e">
        <f>Batteries!W109</f>
        <v>#N/A</v>
      </c>
      <c r="X109" s="235" t="e">
        <f>Batteries!X109</f>
        <v>#VALUE!</v>
      </c>
      <c r="Y109" s="218"/>
      <c r="Z109" s="217">
        <f>Batteries!Z109</f>
        <v>-0.33333333333333548</v>
      </c>
      <c r="AA109" s="217">
        <f>Batteries!AA109</f>
        <v>0.13400000000000001</v>
      </c>
      <c r="AB109" s="217">
        <f>Batteries!AB109</f>
        <v>0.13400000000000001</v>
      </c>
      <c r="AC109" s="217" t="str">
        <f>Batteries!AC109</f>
        <v/>
      </c>
    </row>
    <row r="110" spans="3:29" x14ac:dyDescent="0.15">
      <c r="C110" s="218"/>
      <c r="D110" s="219"/>
      <c r="E110" s="219"/>
      <c r="F110" s="248" t="str">
        <f>Batteries!F110</f>
        <v>x</v>
      </c>
      <c r="G110" s="244" t="str">
        <f>Batteries!G110</f>
        <v>y</v>
      </c>
      <c r="H110" s="245" t="str">
        <f>Batteries!H110</f>
        <v>sign</v>
      </c>
      <c r="I110" s="246" t="str">
        <f>Batteries!I110</f>
        <v>arrow</v>
      </c>
      <c r="J110" s="214" t="str">
        <f>Batteries!J110</f>
        <v>x</v>
      </c>
      <c r="K110" s="214" t="str">
        <f>Batteries!K110</f>
        <v/>
      </c>
      <c r="L110" s="249" t="str">
        <f>Batteries!L110</f>
        <v>%</v>
      </c>
      <c r="M110" s="221" t="str">
        <f>Batteries!M110</f>
        <v>label</v>
      </c>
      <c r="N110" s="218"/>
      <c r="O110" s="218"/>
      <c r="P110" s="218"/>
      <c r="Q110" s="218"/>
      <c r="R110" s="218"/>
      <c r="S110" s="218"/>
      <c r="T110" s="234">
        <f>Batteries!T110</f>
        <v>-0.58333333333333548</v>
      </c>
      <c r="U110" s="235">
        <f>Batteries!U110</f>
        <v>0.33652682274495277</v>
      </c>
      <c r="V110" s="235" t="e">
        <f>Batteries!V110</f>
        <v>#VALUE!</v>
      </c>
      <c r="W110" s="235" t="e">
        <f>Batteries!W110</f>
        <v>#N/A</v>
      </c>
      <c r="X110" s="235" t="e">
        <f>Batteries!X110</f>
        <v>#VALUE!</v>
      </c>
      <c r="Y110" s="218"/>
      <c r="Z110" s="217">
        <f>Batteries!Z110</f>
        <v>-0.16666666666666879</v>
      </c>
      <c r="AA110" s="217">
        <f>Batteries!AA110</f>
        <v>0.13400000000000001</v>
      </c>
      <c r="AB110" s="217">
        <f>Batteries!AB110</f>
        <v>0.13400000000000001</v>
      </c>
      <c r="AC110" s="217" t="str">
        <f>Batteries!AC110</f>
        <v/>
      </c>
    </row>
    <row r="111" spans="3:29" ht="30" x14ac:dyDescent="0.15">
      <c r="C111" s="218"/>
      <c r="D111" s="239" t="str">
        <f>Batteries!D111</f>
        <v>X3 Label</v>
      </c>
      <c r="E111" s="280" t="str">
        <f>Batteries!E111</f>
        <v>Batteries x̅</v>
      </c>
      <c r="F111" s="290">
        <f>Batteries!F111</f>
        <v>0</v>
      </c>
      <c r="G111" s="290" t="e">
        <f>Batteries!G111</f>
        <v>#N/A</v>
      </c>
      <c r="H111" s="291" t="e">
        <f>Batteries!H111</f>
        <v>#N/A</v>
      </c>
      <c r="I111" s="291" t="str">
        <f>Batteries!I111</f>
        <v>⟵ ? ⟶</v>
      </c>
      <c r="J111" s="247" t="str">
        <f>Batteries!J111</f>
        <v/>
      </c>
      <c r="K111" s="291" t="str">
        <f>Batteries!K111</f>
        <v/>
      </c>
      <c r="L111" s="291" t="str">
        <f>Batteries!L111</f>
        <v/>
      </c>
      <c r="M111" s="275" t="str">
        <f>Batteries!M111</f>
        <v>Batteries x̅ ⟵ ? ⟶
P(  )</v>
      </c>
      <c r="N111" s="218"/>
      <c r="O111" s="218"/>
      <c r="P111" s="218"/>
      <c r="Q111" s="218"/>
      <c r="R111" s="218"/>
      <c r="S111" s="218"/>
      <c r="T111" s="234">
        <f>Batteries!T111</f>
        <v>-0.54166666666666885</v>
      </c>
      <c r="U111" s="235">
        <f>Batteries!U111</f>
        <v>0.34450732636471215</v>
      </c>
      <c r="V111" s="235" t="e">
        <f>Batteries!V111</f>
        <v>#VALUE!</v>
      </c>
      <c r="W111" s="235" t="e">
        <f>Batteries!W111</f>
        <v>#N/A</v>
      </c>
      <c r="X111" s="235" t="e">
        <f>Batteries!X111</f>
        <v>#VALUE!</v>
      </c>
      <c r="Y111" s="218"/>
      <c r="Z111" s="217">
        <f>Batteries!Z111</f>
        <v>0.16666666666666449</v>
      </c>
      <c r="AA111" s="217">
        <f>Batteries!AA111</f>
        <v>0.13400000000000001</v>
      </c>
      <c r="AB111" s="217">
        <f>Batteries!AB111</f>
        <v>0.13400000000000001</v>
      </c>
      <c r="AC111" s="217" t="str">
        <f>Batteries!AC111</f>
        <v/>
      </c>
    </row>
    <row r="112" spans="3:29" x14ac:dyDescent="0.15">
      <c r="C112" s="218"/>
      <c r="D112" s="219"/>
      <c r="E112" s="217"/>
      <c r="F112" s="217"/>
      <c r="G112" s="219"/>
      <c r="H112" s="219"/>
      <c r="I112" s="219"/>
      <c r="J112" s="218"/>
      <c r="K112" s="218"/>
      <c r="L112" s="218"/>
      <c r="M112" s="218"/>
      <c r="N112" s="218"/>
      <c r="O112" s="218"/>
      <c r="P112" s="218"/>
      <c r="Q112" s="218"/>
      <c r="R112" s="218"/>
      <c r="S112" s="218"/>
      <c r="T112" s="234">
        <f>Batteries!T112</f>
        <v>-0.50000000000000222</v>
      </c>
      <c r="U112" s="235">
        <f>Batteries!U112</f>
        <v>0.35206532676429914</v>
      </c>
      <c r="V112" s="235" t="e">
        <f>Batteries!V112</f>
        <v>#VALUE!</v>
      </c>
      <c r="W112" s="235" t="e">
        <f>Batteries!W112</f>
        <v>#N/A</v>
      </c>
      <c r="X112" s="235" t="e">
        <f>Batteries!X112</f>
        <v>#VALUE!</v>
      </c>
      <c r="Y112" s="218"/>
      <c r="Z112" s="217">
        <f>Batteries!Z112</f>
        <v>0.33333333333333115</v>
      </c>
      <c r="AA112" s="217">
        <f>Batteries!AA112</f>
        <v>0.13400000000000001</v>
      </c>
      <c r="AB112" s="217">
        <f>Batteries!AB112</f>
        <v>0.13400000000000001</v>
      </c>
      <c r="AC112" s="217" t="str">
        <f>Batteries!AC112</f>
        <v/>
      </c>
    </row>
    <row r="113" spans="3:29" x14ac:dyDescent="0.15">
      <c r="C113" s="218"/>
      <c r="D113" s="219"/>
      <c r="E113" s="217"/>
      <c r="F113" s="217"/>
      <c r="G113" s="219"/>
      <c r="H113" s="219"/>
      <c r="I113" s="219"/>
      <c r="J113" s="218"/>
      <c r="K113" s="218"/>
      <c r="L113" s="218"/>
      <c r="M113" s="218"/>
      <c r="N113" s="218"/>
      <c r="O113" s="218"/>
      <c r="P113" s="218"/>
      <c r="Q113" s="218"/>
      <c r="R113" s="218"/>
      <c r="S113" s="218"/>
      <c r="T113" s="234">
        <f>Batteries!T113</f>
        <v>-0.45833333333333554</v>
      </c>
      <c r="U113" s="235">
        <f>Batteries!U113</f>
        <v>0.35916504691680912</v>
      </c>
      <c r="V113" s="235" t="e">
        <f>Batteries!V113</f>
        <v>#VALUE!</v>
      </c>
      <c r="W113" s="235" t="e">
        <f>Batteries!W113</f>
        <v>#N/A</v>
      </c>
      <c r="X113" s="235" t="e">
        <f>Batteries!X113</f>
        <v>#VALUE!</v>
      </c>
      <c r="Y113" s="218"/>
      <c r="Z113" s="217">
        <f>Batteries!Z113</f>
        <v>0.49999999999999789</v>
      </c>
      <c r="AA113" s="217">
        <f>Batteries!AA113</f>
        <v>0.13400000000000001</v>
      </c>
      <c r="AB113" s="217">
        <f>Batteries!AB113</f>
        <v>0.13400000000000001</v>
      </c>
      <c r="AC113" s="217" t="str">
        <f>Batteries!AC113</f>
        <v/>
      </c>
    </row>
    <row r="114" spans="3:29" x14ac:dyDescent="0.15">
      <c r="C114" s="218"/>
      <c r="D114" s="241" t="str">
        <f>Batteries!D114</f>
        <v>Standard normal axis &amp; Standard deviation bars</v>
      </c>
      <c r="E114" s="217"/>
      <c r="F114" s="217"/>
      <c r="G114" s="219"/>
      <c r="H114" s="219"/>
      <c r="I114" s="219"/>
      <c r="J114" s="218"/>
      <c r="K114" s="226" t="str">
        <f>Batteries!K114</f>
        <v>Confidence Interval</v>
      </c>
      <c r="Q114" s="218"/>
      <c r="S114" s="218"/>
      <c r="T114" s="234">
        <f>Batteries!T114</f>
        <v>-0.41666666666666885</v>
      </c>
      <c r="U114" s="235">
        <f>Batteries!U114</f>
        <v>0.36577236641400213</v>
      </c>
      <c r="V114" s="235" t="e">
        <f>Batteries!V114</f>
        <v>#VALUE!</v>
      </c>
      <c r="W114" s="235" t="e">
        <f>Batteries!W114</f>
        <v>#N/A</v>
      </c>
      <c r="X114" s="235" t="e">
        <f>Batteries!X114</f>
        <v>#VALUE!</v>
      </c>
      <c r="Y114" s="218"/>
      <c r="Z114" s="217">
        <f>Batteries!Z114</f>
        <v>0.66666666666666441</v>
      </c>
      <c r="AA114" s="217">
        <f>Batteries!AA114</f>
        <v>0.13400000000000001</v>
      </c>
      <c r="AB114" s="217">
        <f>Batteries!AB114</f>
        <v>0.13400000000000001</v>
      </c>
      <c r="AC114" s="217" t="str">
        <f>Batteries!AC114</f>
        <v/>
      </c>
    </row>
    <row r="115" spans="3:29" x14ac:dyDescent="0.15">
      <c r="C115" s="218"/>
      <c r="D115" s="221" t="str">
        <f>Batteries!D115</f>
        <v>show</v>
      </c>
      <c r="E115" s="243" t="str">
        <f>Batteries!E115</f>
        <v>height</v>
      </c>
      <c r="F115" s="221" t="str">
        <f>Batteries!F115</f>
        <v>stdev</v>
      </c>
      <c r="G115" s="221" t="str">
        <f>Batteries!G115</f>
        <v>stdev y</v>
      </c>
      <c r="H115" s="221" t="str">
        <f>Batteries!H115</f>
        <v>stdev labels</v>
      </c>
      <c r="I115" s="221" t="str">
        <f>Batteries!I115</f>
        <v>stdev bars</v>
      </c>
      <c r="J115" s="218"/>
      <c r="K115" s="217" t="str">
        <f>Batteries!K115</f>
        <v>Margin of error</v>
      </c>
      <c r="L115" s="250">
        <f>Batteries!L115</f>
        <v>0</v>
      </c>
      <c r="M115" s="219"/>
      <c r="S115" s="218"/>
      <c r="T115" s="234">
        <f>Batteries!T115</f>
        <v>-0.37500000000000216</v>
      </c>
      <c r="U115" s="235">
        <f>Batteries!U115</f>
        <v>0.37185509386976862</v>
      </c>
      <c r="V115" s="235" t="e">
        <f>Batteries!V115</f>
        <v>#VALUE!</v>
      </c>
      <c r="W115" s="235" t="e">
        <f>Batteries!W115</f>
        <v>#N/A</v>
      </c>
      <c r="X115" s="235" t="e">
        <f>Batteries!X115</f>
        <v>#VALUE!</v>
      </c>
      <c r="Y115" s="218"/>
      <c r="Z115" s="217">
        <f>Batteries!Z115</f>
        <v>0.83333333333333093</v>
      </c>
      <c r="AA115" s="217">
        <f>Batteries!AA115</f>
        <v>0.13400000000000001</v>
      </c>
      <c r="AB115" s="217">
        <f>Batteries!AB115</f>
        <v>0.13400000000000001</v>
      </c>
      <c r="AC115" s="217" t="str">
        <f>Batteries!AC115</f>
        <v/>
      </c>
    </row>
    <row r="116" spans="3:29" ht="10" x14ac:dyDescent="0.15">
      <c r="C116" s="218"/>
      <c r="D116" s="251" t="str">
        <f>Batteries!D116</f>
        <v>x</v>
      </c>
      <c r="E116" s="217">
        <f>Batteries!E116</f>
        <v>-0.02</v>
      </c>
      <c r="F116" s="219">
        <f>Batteries!F116</f>
        <v>-4</v>
      </c>
      <c r="G116" s="219">
        <f>Batteries!G116</f>
        <v>-0.02</v>
      </c>
      <c r="H116" s="217"/>
      <c r="I116" s="221"/>
      <c r="J116" s="218"/>
      <c r="K116" s="217"/>
      <c r="L116" s="217"/>
      <c r="M116" s="221" t="str">
        <f>Batteries!M116</f>
        <v>standard score</v>
      </c>
      <c r="S116" s="218"/>
      <c r="T116" s="234">
        <f>Batteries!T116</f>
        <v>-0.33333333333333548</v>
      </c>
      <c r="U116" s="235">
        <f>Batteries!U116</f>
        <v>0.37738322769299293</v>
      </c>
      <c r="V116" s="235" t="e">
        <f>Batteries!V116</f>
        <v>#VALUE!</v>
      </c>
      <c r="W116" s="235" t="e">
        <f>Batteries!W116</f>
        <v>#N/A</v>
      </c>
      <c r="X116" s="235" t="e">
        <f>Batteries!X116</f>
        <v>#VALUE!</v>
      </c>
      <c r="Y116" s="218"/>
      <c r="Z116" s="217">
        <f>Batteries!Z116</f>
        <v>1.1666666666666643</v>
      </c>
      <c r="AA116" s="217">
        <f>Batteries!AA116</f>
        <v>0.13400000000000001</v>
      </c>
      <c r="AB116" s="217">
        <f>Batteries!AB116</f>
        <v>0.13400000000000001</v>
      </c>
      <c r="AC116" s="217" t="str">
        <f>Batteries!AC116</f>
        <v/>
      </c>
    </row>
    <row r="117" spans="3:29" x14ac:dyDescent="0.15">
      <c r="C117" s="218"/>
      <c r="D117" s="219"/>
      <c r="E117" s="217"/>
      <c r="F117" s="219">
        <f>Batteries!F117</f>
        <v>-3</v>
      </c>
      <c r="G117" s="219">
        <f>Batteries!G117</f>
        <v>-0.02</v>
      </c>
      <c r="H117" s="217" t="str">
        <f>Batteries!H117</f>
        <v>-3</v>
      </c>
      <c r="I117" s="235">
        <f>Batteries!I117</f>
        <v>4.4318484119380075E-3</v>
      </c>
      <c r="J117" s="218"/>
      <c r="K117" s="217" t="str">
        <f>Batteries!K117</f>
        <v>μBatteries lower</v>
      </c>
      <c r="L117" s="250">
        <f>Batteries!L117</f>
        <v>0</v>
      </c>
      <c r="M117" s="234" t="e">
        <f>Batteries!M117</f>
        <v>#VALUE!</v>
      </c>
      <c r="S117" s="218"/>
      <c r="T117" s="234">
        <f>Batteries!T117</f>
        <v>-0.29166666666666879</v>
      </c>
      <c r="U117" s="235">
        <f>Batteries!U117</f>
        <v>0.3823292022799164</v>
      </c>
      <c r="V117" s="235" t="e">
        <f>Batteries!V117</f>
        <v>#VALUE!</v>
      </c>
      <c r="W117" s="235" t="e">
        <f>Batteries!W117</f>
        <v>#N/A</v>
      </c>
      <c r="X117" s="235" t="e">
        <f>Batteries!X117</f>
        <v>#VALUE!</v>
      </c>
      <c r="Y117" s="218"/>
      <c r="Z117" s="217">
        <f>Batteries!Z117</f>
        <v>1.3333333333333313</v>
      </c>
      <c r="AA117" s="217">
        <f>Batteries!AA117</f>
        <v>0.13400000000000001</v>
      </c>
      <c r="AB117" s="217">
        <f>Batteries!AB117</f>
        <v>0.13400000000000001</v>
      </c>
      <c r="AC117" s="217" t="str">
        <f>Batteries!AC117</f>
        <v/>
      </c>
    </row>
    <row r="118" spans="3:29" x14ac:dyDescent="0.15">
      <c r="C118" s="218"/>
      <c r="D118" s="219"/>
      <c r="E118" s="217"/>
      <c r="F118" s="219">
        <f>Batteries!F118</f>
        <v>-2</v>
      </c>
      <c r="G118" s="219">
        <f>Batteries!G118</f>
        <v>-0.02</v>
      </c>
      <c r="H118" s="217" t="str">
        <f>Batteries!H118</f>
        <v>-2</v>
      </c>
      <c r="I118" s="235">
        <f>Batteries!I118</f>
        <v>5.3990966513188063E-2</v>
      </c>
      <c r="J118" s="218"/>
      <c r="K118" s="217" t="str">
        <f>Batteries!K118</f>
        <v>μBatteries upper</v>
      </c>
      <c r="L118" s="250">
        <f>Batteries!L118</f>
        <v>0</v>
      </c>
      <c r="M118" s="234" t="e">
        <f>Batteries!M118</f>
        <v>#VALUE!</v>
      </c>
      <c r="N118" s="217"/>
      <c r="O118" s="217"/>
      <c r="S118" s="218"/>
      <c r="T118" s="234">
        <f>Batteries!T118</f>
        <v>-0.25000000000000211</v>
      </c>
      <c r="U118" s="235">
        <f>Batteries!U118</f>
        <v>0.38666811680284902</v>
      </c>
      <c r="V118" s="235" t="e">
        <f>Batteries!V118</f>
        <v>#VALUE!</v>
      </c>
      <c r="W118" s="235" t="e">
        <f>Batteries!W118</f>
        <v>#N/A</v>
      </c>
      <c r="X118" s="235" t="e">
        <f>Batteries!X118</f>
        <v>#VALUE!</v>
      </c>
      <c r="Y118" s="218"/>
      <c r="Z118" s="217">
        <f>Batteries!Z118</f>
        <v>-1.1666666666666687</v>
      </c>
      <c r="AA118" s="217">
        <f>Batteries!AA118</f>
        <v>0.158</v>
      </c>
      <c r="AB118" s="217">
        <f>Batteries!AB118</f>
        <v>0.158</v>
      </c>
      <c r="AC118" s="217" t="str">
        <f>Batteries!AC118</f>
        <v/>
      </c>
    </row>
    <row r="119" spans="3:29" x14ac:dyDescent="0.15">
      <c r="C119" s="218"/>
      <c r="D119" s="219"/>
      <c r="E119" s="217"/>
      <c r="F119" s="219">
        <f>Batteries!F119</f>
        <v>-1</v>
      </c>
      <c r="G119" s="219">
        <f>Batteries!G119</f>
        <v>-0.02</v>
      </c>
      <c r="H119" s="217" t="str">
        <f>Batteries!H119</f>
        <v>-1</v>
      </c>
      <c r="I119" s="235">
        <f>Batteries!I119</f>
        <v>0.24197072451914337</v>
      </c>
      <c r="J119" s="218"/>
      <c r="K119" s="217"/>
      <c r="L119" s="217"/>
      <c r="M119" s="217"/>
      <c r="N119" s="217"/>
      <c r="O119" s="217"/>
      <c r="Q119" s="218"/>
      <c r="R119" s="218"/>
      <c r="S119" s="218"/>
      <c r="T119" s="234">
        <f>Batteries!T119</f>
        <v>-0.20833333333333545</v>
      </c>
      <c r="U119" s="235">
        <f>Batteries!U119</f>
        <v>0.39037794394036218</v>
      </c>
      <c r="V119" s="235" t="e">
        <f>Batteries!V119</f>
        <v>#VALUE!</v>
      </c>
      <c r="W119" s="235" t="e">
        <f>Batteries!W119</f>
        <v>#N/A</v>
      </c>
      <c r="X119" s="235" t="e">
        <f>Batteries!X119</f>
        <v>#VALUE!</v>
      </c>
      <c r="Y119" s="218"/>
      <c r="Z119" s="217">
        <f>Batteries!Z119</f>
        <v>-0.83333333333333526</v>
      </c>
      <c r="AA119" s="217">
        <f>Batteries!AA119</f>
        <v>0.158</v>
      </c>
      <c r="AB119" s="217">
        <f>Batteries!AB119</f>
        <v>0.158</v>
      </c>
      <c r="AC119" s="217" t="str">
        <f>Batteries!AC119</f>
        <v/>
      </c>
    </row>
    <row r="120" spans="3:29" x14ac:dyDescent="0.15">
      <c r="C120" s="218"/>
      <c r="D120" s="219"/>
      <c r="E120" s="217"/>
      <c r="F120" s="219">
        <f>Batteries!F120</f>
        <v>0</v>
      </c>
      <c r="G120" s="219">
        <f>Batteries!G120</f>
        <v>-0.02</v>
      </c>
      <c r="H120" s="217">
        <f>Batteries!H120</f>
        <v>0</v>
      </c>
      <c r="I120" s="235">
        <f>Batteries!I120</f>
        <v>0.3989422804014327</v>
      </c>
      <c r="J120" s="218"/>
      <c r="K120" s="217" t="str">
        <f>Batteries!K120</f>
        <v>show</v>
      </c>
      <c r="L120" s="217" t="str">
        <f>Batteries!L120</f>
        <v>height</v>
      </c>
      <c r="M120" s="217" t="str">
        <f>Batteries!M120</f>
        <v>x</v>
      </c>
      <c r="N120" s="217" t="str">
        <f>Batteries!N120</f>
        <v>y</v>
      </c>
      <c r="O120" s="217" t="str">
        <f>Batteries!O120</f>
        <v>label</v>
      </c>
      <c r="Q120" s="218"/>
      <c r="R120" s="218"/>
      <c r="S120" s="218"/>
      <c r="T120" s="234">
        <f>Batteries!T120</f>
        <v>-0.16666666666666879</v>
      </c>
      <c r="U120" s="235">
        <f>Batteries!U120</f>
        <v>0.39343971610193973</v>
      </c>
      <c r="V120" s="235" t="e">
        <f>Batteries!V120</f>
        <v>#VALUE!</v>
      </c>
      <c r="W120" s="235" t="e">
        <f>Batteries!W120</f>
        <v>#N/A</v>
      </c>
      <c r="X120" s="235" t="e">
        <f>Batteries!X120</f>
        <v>#VALUE!</v>
      </c>
      <c r="Y120" s="218"/>
      <c r="Z120" s="217">
        <f>Batteries!Z120</f>
        <v>-0.66666666666666874</v>
      </c>
      <c r="AA120" s="217">
        <f>Batteries!AA120</f>
        <v>0.158</v>
      </c>
      <c r="AB120" s="217">
        <f>Batteries!AB120</f>
        <v>0.158</v>
      </c>
      <c r="AC120" s="217" t="str">
        <f>Batteries!AC120</f>
        <v/>
      </c>
    </row>
    <row r="121" spans="3:29" x14ac:dyDescent="0.15">
      <c r="C121" s="218"/>
      <c r="D121" s="219"/>
      <c r="E121" s="217"/>
      <c r="F121" s="219">
        <f>Batteries!F121</f>
        <v>1</v>
      </c>
      <c r="G121" s="219">
        <f>Batteries!G121</f>
        <v>-0.02</v>
      </c>
      <c r="H121" s="217" t="str">
        <f>Batteries!H121</f>
        <v>1</v>
      </c>
      <c r="I121" s="235">
        <f>Batteries!I121</f>
        <v>0.24197072451914337</v>
      </c>
      <c r="J121" s="218"/>
      <c r="K121" s="217" t="str">
        <f>Batteries!K121</f>
        <v>x</v>
      </c>
      <c r="L121" s="217">
        <f>Batteries!L121</f>
        <v>-0.09</v>
      </c>
      <c r="M121" s="250" t="e">
        <f>Batteries!M121</f>
        <v>#VALUE!</v>
      </c>
      <c r="N121" s="217" t="e">
        <f>Batteries!N121</f>
        <v>#N/A</v>
      </c>
      <c r="O121" s="250" t="str">
        <f>Batteries!O121</f>
        <v/>
      </c>
      <c r="Q121" s="218"/>
      <c r="R121" s="218"/>
      <c r="S121" s="218"/>
      <c r="T121" s="234">
        <f>Batteries!T121</f>
        <v>-0.12500000000000214</v>
      </c>
      <c r="U121" s="235">
        <f>Batteries!U121</f>
        <v>0.39583768694474941</v>
      </c>
      <c r="V121" s="235" t="e">
        <f>Batteries!V121</f>
        <v>#VALUE!</v>
      </c>
      <c r="W121" s="235" t="e">
        <f>Batteries!W121</f>
        <v>#N/A</v>
      </c>
      <c r="X121" s="235" t="e">
        <f>Batteries!X121</f>
        <v>#VALUE!</v>
      </c>
      <c r="Y121" s="218"/>
      <c r="Z121" s="217">
        <f>Batteries!Z121</f>
        <v>-0.50000000000000222</v>
      </c>
      <c r="AA121" s="217">
        <f>Batteries!AA121</f>
        <v>0.158</v>
      </c>
      <c r="AB121" s="217">
        <f>Batteries!AB121</f>
        <v>0.158</v>
      </c>
      <c r="AC121" s="217" t="str">
        <f>Batteries!AC121</f>
        <v/>
      </c>
    </row>
    <row r="122" spans="3:29" x14ac:dyDescent="0.15">
      <c r="C122" s="218"/>
      <c r="D122" s="219"/>
      <c r="E122" s="217"/>
      <c r="F122" s="219">
        <f>Batteries!F122</f>
        <v>2</v>
      </c>
      <c r="G122" s="219">
        <f>Batteries!G122</f>
        <v>-0.02</v>
      </c>
      <c r="H122" s="217" t="str">
        <f>Batteries!H122</f>
        <v>2</v>
      </c>
      <c r="I122" s="235">
        <f>Batteries!I122</f>
        <v>5.3990966513188063E-2</v>
      </c>
      <c r="J122" s="218"/>
      <c r="K122" s="217"/>
      <c r="L122" s="217"/>
      <c r="M122" s="250" t="e">
        <f>Batteries!M122</f>
        <v>#VALUE!</v>
      </c>
      <c r="N122" s="217" t="e">
        <f>Batteries!N122</f>
        <v>#N/A</v>
      </c>
      <c r="O122" s="252" t="str">
        <f>Batteries!O122</f>
        <v/>
      </c>
      <c r="Q122" s="218"/>
      <c r="R122" s="218"/>
      <c r="S122" s="218"/>
      <c r="T122" s="234">
        <f>Batteries!T122</f>
        <v>-8.333333333333548E-2</v>
      </c>
      <c r="U122" s="235">
        <f>Batteries!U122</f>
        <v>0.39755946625834188</v>
      </c>
      <c r="V122" s="235" t="e">
        <f>Batteries!V122</f>
        <v>#VALUE!</v>
      </c>
      <c r="W122" s="235" t="e">
        <f>Batteries!W122</f>
        <v>#N/A</v>
      </c>
      <c r="X122" s="235" t="e">
        <f>Batteries!X122</f>
        <v>#VALUE!</v>
      </c>
      <c r="Y122" s="218"/>
      <c r="Z122" s="217">
        <f>Batteries!Z122</f>
        <v>-0.33333333333333548</v>
      </c>
      <c r="AA122" s="217">
        <f>Batteries!AA122</f>
        <v>0.158</v>
      </c>
      <c r="AB122" s="217">
        <f>Batteries!AB122</f>
        <v>0.158</v>
      </c>
      <c r="AC122" s="217" t="str">
        <f>Batteries!AC122</f>
        <v/>
      </c>
    </row>
    <row r="123" spans="3:29" x14ac:dyDescent="0.15">
      <c r="C123" s="218"/>
      <c r="D123" s="219"/>
      <c r="E123" s="217"/>
      <c r="F123" s="219">
        <f>Batteries!F123</f>
        <v>3</v>
      </c>
      <c r="G123" s="219">
        <f>Batteries!G123</f>
        <v>-0.02</v>
      </c>
      <c r="H123" s="217" t="str">
        <f>Batteries!H123</f>
        <v>3</v>
      </c>
      <c r="I123" s="235">
        <f>Batteries!I123</f>
        <v>4.4318484119380075E-3</v>
      </c>
      <c r="J123" s="218"/>
      <c r="Q123" s="218"/>
      <c r="R123" s="218"/>
      <c r="S123" s="218"/>
      <c r="T123" s="234">
        <f>Batteries!T123</f>
        <v>-4.1666666666668815E-2</v>
      </c>
      <c r="U123" s="235">
        <f>Batteries!U123</f>
        <v>0.39859612660068527</v>
      </c>
      <c r="V123" s="235" t="e">
        <f>Batteries!V123</f>
        <v>#VALUE!</v>
      </c>
      <c r="W123" s="235" t="e">
        <f>Batteries!W123</f>
        <v>#N/A</v>
      </c>
      <c r="X123" s="235" t="e">
        <f>Batteries!X123</f>
        <v>#VALUE!</v>
      </c>
      <c r="Y123" s="218"/>
      <c r="Z123" s="217">
        <f>Batteries!Z123</f>
        <v>-0.16666666666666879</v>
      </c>
      <c r="AA123" s="217">
        <f>Batteries!AA123</f>
        <v>0.158</v>
      </c>
      <c r="AB123" s="217">
        <f>Batteries!AB123</f>
        <v>0.158</v>
      </c>
      <c r="AC123" s="217" t="str">
        <f>Batteries!AC123</f>
        <v/>
      </c>
    </row>
    <row r="124" spans="3:29" x14ac:dyDescent="0.15">
      <c r="C124" s="218"/>
      <c r="D124" s="219"/>
      <c r="E124" s="217"/>
      <c r="F124" s="217"/>
      <c r="G124" s="219"/>
      <c r="H124" s="219"/>
      <c r="I124" s="219"/>
      <c r="J124" s="218"/>
      <c r="R124" s="218"/>
      <c r="S124" s="218"/>
      <c r="T124" s="234">
        <f>Batteries!T124</f>
        <v>-2.1510571102112408E-15</v>
      </c>
      <c r="U124" s="235">
        <f>Batteries!U124</f>
        <v>0.3989422804014327</v>
      </c>
      <c r="V124" s="235" t="e">
        <f>Batteries!V124</f>
        <v>#VALUE!</v>
      </c>
      <c r="W124" s="235" t="e">
        <f>Batteries!W124</f>
        <v>#N/A</v>
      </c>
      <c r="X124" s="235" t="e">
        <f>Batteries!X124</f>
        <v>#VALUE!</v>
      </c>
      <c r="Y124" s="218"/>
      <c r="Z124" s="217">
        <f>Batteries!Z124</f>
        <v>0.16666666666666449</v>
      </c>
      <c r="AA124" s="217">
        <f>Batteries!AA124</f>
        <v>0.158</v>
      </c>
      <c r="AB124" s="217">
        <f>Batteries!AB124</f>
        <v>0.158</v>
      </c>
      <c r="AC124" s="217" t="str">
        <f>Batteries!AC124</f>
        <v/>
      </c>
    </row>
    <row r="125" spans="3:29" x14ac:dyDescent="0.15">
      <c r="C125" s="218"/>
      <c r="D125" s="241" t="str">
        <f>Batteries!D125</f>
        <v>Empirical Rule</v>
      </c>
      <c r="E125" s="217"/>
      <c r="F125" s="217"/>
      <c r="G125" s="219"/>
      <c r="H125" s="219"/>
      <c r="I125" s="219"/>
      <c r="J125" s="218"/>
      <c r="R125" s="218"/>
      <c r="S125" s="218"/>
      <c r="T125" s="234">
        <f>Batteries!T125</f>
        <v>4.1666666666664513E-2</v>
      </c>
      <c r="U125" s="235">
        <f>Batteries!U125</f>
        <v>0.39859612660068539</v>
      </c>
      <c r="V125" s="235" t="e">
        <f>Batteries!V125</f>
        <v>#VALUE!</v>
      </c>
      <c r="W125" s="235" t="e">
        <f>Batteries!W125</f>
        <v>#N/A</v>
      </c>
      <c r="X125" s="235" t="e">
        <f>Batteries!X125</f>
        <v>#VALUE!</v>
      </c>
      <c r="Y125" s="218"/>
      <c r="Z125" s="217">
        <f>Batteries!Z125</f>
        <v>0.33333333333333115</v>
      </c>
      <c r="AA125" s="217">
        <f>Batteries!AA125</f>
        <v>0.158</v>
      </c>
      <c r="AB125" s="217">
        <f>Batteries!AB125</f>
        <v>0.158</v>
      </c>
      <c r="AC125" s="217" t="str">
        <f>Batteries!AC125</f>
        <v/>
      </c>
    </row>
    <row r="126" spans="3:29" ht="10" x14ac:dyDescent="0.15">
      <c r="C126" s="218"/>
      <c r="D126" s="221" t="str">
        <f>Batteries!D126</f>
        <v>show</v>
      </c>
      <c r="E126" s="243" t="str">
        <f>Batteries!E126</f>
        <v>height</v>
      </c>
      <c r="F126" s="233" t="str">
        <f>Batteries!F126</f>
        <v>emp rule</v>
      </c>
      <c r="G126" s="221" t="str">
        <f>Batteries!G126</f>
        <v>emp rule y</v>
      </c>
      <c r="H126" s="233" t="str">
        <f>Batteries!H126</f>
        <v>emp rule labels</v>
      </c>
      <c r="I126" s="219"/>
      <c r="J126" s="218"/>
      <c r="K126" s="218"/>
      <c r="L126" s="218"/>
      <c r="M126" s="218"/>
      <c r="N126" s="218"/>
      <c r="O126" s="218"/>
      <c r="P126" s="218"/>
      <c r="R126" s="218"/>
      <c r="S126" s="218"/>
      <c r="T126" s="234">
        <f>Batteries!T126</f>
        <v>8.3333333333331178E-2</v>
      </c>
      <c r="U126" s="235">
        <f>Batteries!U126</f>
        <v>0.39755946625834204</v>
      </c>
      <c r="V126" s="235" t="e">
        <f>Batteries!V126</f>
        <v>#VALUE!</v>
      </c>
      <c r="W126" s="235" t="e">
        <f>Batteries!W126</f>
        <v>#N/A</v>
      </c>
      <c r="X126" s="235" t="e">
        <f>Batteries!X126</f>
        <v>#VALUE!</v>
      </c>
      <c r="Y126" s="218"/>
      <c r="Z126" s="217">
        <f>Batteries!Z126</f>
        <v>0.49999999999999789</v>
      </c>
      <c r="AA126" s="217">
        <f>Batteries!AA126</f>
        <v>0.158</v>
      </c>
      <c r="AB126" s="217">
        <f>Batteries!AB126</f>
        <v>0.158</v>
      </c>
      <c r="AC126" s="217" t="str">
        <f>Batteries!AC126</f>
        <v/>
      </c>
    </row>
    <row r="127" spans="3:29" x14ac:dyDescent="0.15">
      <c r="C127" s="218"/>
      <c r="D127" s="219" t="str">
        <f>Batteries!D127</f>
        <v>x</v>
      </c>
      <c r="E127" s="217">
        <f>Batteries!E127</f>
        <v>-0.02</v>
      </c>
      <c r="F127" s="219">
        <f>Batteries!F127</f>
        <v>-3.5</v>
      </c>
      <c r="G127" s="219">
        <f>Batteries!G127</f>
        <v>-0.02</v>
      </c>
      <c r="H127" s="236">
        <f>Batteries!H127</f>
        <v>5.0000000000000001E-3</v>
      </c>
      <c r="I127" s="219"/>
      <c r="J127" s="218"/>
      <c r="K127" s="218"/>
      <c r="L127" s="218"/>
      <c r="M127" s="218"/>
      <c r="N127" s="218"/>
      <c r="O127" s="218"/>
      <c r="P127" s="218"/>
      <c r="R127" s="218"/>
      <c r="S127" s="218"/>
      <c r="T127" s="234">
        <f>Batteries!T127</f>
        <v>0.12499999999999784</v>
      </c>
      <c r="U127" s="235">
        <f>Batteries!U127</f>
        <v>0.39583768694474958</v>
      </c>
      <c r="V127" s="235" t="e">
        <f>Batteries!V127</f>
        <v>#VALUE!</v>
      </c>
      <c r="W127" s="235" t="e">
        <f>Batteries!W127</f>
        <v>#N/A</v>
      </c>
      <c r="X127" s="235" t="e">
        <f>Batteries!X127</f>
        <v>#VALUE!</v>
      </c>
      <c r="Y127" s="218"/>
      <c r="Z127" s="217">
        <f>Batteries!Z127</f>
        <v>0.66666666666666441</v>
      </c>
      <c r="AA127" s="217">
        <f>Batteries!AA127</f>
        <v>0.158</v>
      </c>
      <c r="AB127" s="217">
        <f>Batteries!AB127</f>
        <v>0.158</v>
      </c>
      <c r="AC127" s="217" t="str">
        <f>Batteries!AC127</f>
        <v/>
      </c>
    </row>
    <row r="128" spans="3:29" x14ac:dyDescent="0.15">
      <c r="C128" s="218"/>
      <c r="D128" s="219"/>
      <c r="E128" s="217"/>
      <c r="F128" s="219">
        <f>Batteries!F128</f>
        <v>-2.5</v>
      </c>
      <c r="G128" s="219">
        <f>Batteries!G128</f>
        <v>-0.02</v>
      </c>
      <c r="H128" s="236">
        <f>Batteries!H128</f>
        <v>0.02</v>
      </c>
      <c r="I128" s="219"/>
      <c r="J128" s="218"/>
      <c r="K128" s="218"/>
      <c r="L128" s="218"/>
      <c r="M128" s="218"/>
      <c r="N128" s="218"/>
      <c r="O128" s="218"/>
      <c r="P128" s="218"/>
      <c r="R128" s="218"/>
      <c r="S128" s="218"/>
      <c r="T128" s="234">
        <f>Batteries!T128</f>
        <v>0.16666666666666449</v>
      </c>
      <c r="U128" s="235">
        <f>Batteries!U128</f>
        <v>0.39343971610194006</v>
      </c>
      <c r="V128" s="235" t="e">
        <f>Batteries!V128</f>
        <v>#VALUE!</v>
      </c>
      <c r="W128" s="235" t="e">
        <f>Batteries!W128</f>
        <v>#N/A</v>
      </c>
      <c r="X128" s="235" t="e">
        <f>Batteries!X128</f>
        <v>#VALUE!</v>
      </c>
      <c r="Y128" s="218"/>
      <c r="Z128" s="217">
        <f>Batteries!Z128</f>
        <v>0.83333333333333093</v>
      </c>
      <c r="AA128" s="217">
        <f>Batteries!AA128</f>
        <v>0.158</v>
      </c>
      <c r="AB128" s="217">
        <f>Batteries!AB128</f>
        <v>0.158</v>
      </c>
      <c r="AC128" s="217" t="str">
        <f>Batteries!AC128</f>
        <v/>
      </c>
    </row>
    <row r="129" spans="3:29" x14ac:dyDescent="0.15">
      <c r="C129" s="218"/>
      <c r="D129" s="219"/>
      <c r="E129" s="217"/>
      <c r="F129" s="219">
        <f>Batteries!F129</f>
        <v>-1.5</v>
      </c>
      <c r="G129" s="219">
        <f>Batteries!G129</f>
        <v>-0.02</v>
      </c>
      <c r="H129" s="236">
        <f>Batteries!H129</f>
        <v>0.13500000000000001</v>
      </c>
      <c r="I129" s="219"/>
      <c r="J129" s="218"/>
      <c r="K129" s="218"/>
      <c r="L129" s="218"/>
      <c r="M129" s="218"/>
      <c r="N129" s="218"/>
      <c r="O129" s="218"/>
      <c r="P129" s="218"/>
      <c r="R129" s="218"/>
      <c r="S129" s="218"/>
      <c r="T129" s="234">
        <f>Batteries!T129</f>
        <v>0.20833333333333115</v>
      </c>
      <c r="U129" s="235">
        <f>Batteries!U129</f>
        <v>0.39037794394036252</v>
      </c>
      <c r="V129" s="235" t="e">
        <f>Batteries!V129</f>
        <v>#VALUE!</v>
      </c>
      <c r="W129" s="235" t="e">
        <f>Batteries!W129</f>
        <v>#N/A</v>
      </c>
      <c r="X129" s="235" t="e">
        <f>Batteries!X129</f>
        <v>#VALUE!</v>
      </c>
      <c r="Y129" s="218"/>
      <c r="Z129" s="217">
        <f>Batteries!Z129</f>
        <v>1.1666666666666643</v>
      </c>
      <c r="AA129" s="217">
        <f>Batteries!AA129</f>
        <v>0.158</v>
      </c>
      <c r="AB129" s="217">
        <f>Batteries!AB129</f>
        <v>0.158</v>
      </c>
      <c r="AC129" s="217" t="str">
        <f>Batteries!AC129</f>
        <v/>
      </c>
    </row>
    <row r="130" spans="3:29" x14ac:dyDescent="0.15">
      <c r="C130" s="218"/>
      <c r="D130" s="219"/>
      <c r="E130" s="217"/>
      <c r="F130" s="219">
        <f>Batteries!F130</f>
        <v>-0.5</v>
      </c>
      <c r="G130" s="219">
        <f>Batteries!G130</f>
        <v>-0.02</v>
      </c>
      <c r="H130" s="236">
        <f>Batteries!H130</f>
        <v>0.34</v>
      </c>
      <c r="I130" s="219"/>
      <c r="J130" s="218"/>
      <c r="K130" s="218"/>
      <c r="L130" s="218"/>
      <c r="M130" s="218"/>
      <c r="N130" s="218"/>
      <c r="O130" s="218"/>
      <c r="P130" s="218"/>
      <c r="R130" s="218"/>
      <c r="S130" s="218"/>
      <c r="T130" s="234">
        <f>Batteries!T130</f>
        <v>0.24999999999999781</v>
      </c>
      <c r="U130" s="235">
        <f>Batteries!U130</f>
        <v>0.3866681168028494</v>
      </c>
      <c r="V130" s="235" t="e">
        <f>Batteries!V130</f>
        <v>#VALUE!</v>
      </c>
      <c r="W130" s="235" t="e">
        <f>Batteries!W130</f>
        <v>#N/A</v>
      </c>
      <c r="X130" s="235" t="e">
        <f>Batteries!X130</f>
        <v>#VALUE!</v>
      </c>
      <c r="Y130" s="218"/>
      <c r="Z130" s="217">
        <f>Batteries!Z130</f>
        <v>-1.1666666666666687</v>
      </c>
      <c r="AA130" s="217">
        <f>Batteries!AA130</f>
        <v>0.182</v>
      </c>
      <c r="AB130" s="217">
        <f>Batteries!AB130</f>
        <v>0.182</v>
      </c>
      <c r="AC130" s="217" t="str">
        <f>Batteries!AC130</f>
        <v/>
      </c>
    </row>
    <row r="131" spans="3:29" x14ac:dyDescent="0.15">
      <c r="C131" s="218"/>
      <c r="D131" s="219"/>
      <c r="E131" s="217"/>
      <c r="F131" s="219">
        <f>Batteries!F131</f>
        <v>0.5</v>
      </c>
      <c r="G131" s="219">
        <f>Batteries!G131</f>
        <v>-0.02</v>
      </c>
      <c r="H131" s="236">
        <f>Batteries!H131</f>
        <v>0.34</v>
      </c>
      <c r="I131" s="219"/>
      <c r="J131" s="218"/>
      <c r="K131" s="218"/>
      <c r="L131" s="218"/>
      <c r="M131" s="218"/>
      <c r="N131" s="218"/>
      <c r="O131" s="218"/>
      <c r="P131" s="218"/>
      <c r="R131" s="218"/>
      <c r="S131" s="218"/>
      <c r="T131" s="234">
        <f>Batteries!T131</f>
        <v>0.29166666666666446</v>
      </c>
      <c r="U131" s="235">
        <f>Batteries!U131</f>
        <v>0.3823292022799169</v>
      </c>
      <c r="V131" s="235" t="e">
        <f>Batteries!V131</f>
        <v>#VALUE!</v>
      </c>
      <c r="W131" s="235" t="e">
        <f>Batteries!W131</f>
        <v>#N/A</v>
      </c>
      <c r="X131" s="235" t="e">
        <f>Batteries!X131</f>
        <v>#VALUE!</v>
      </c>
      <c r="Y131" s="218"/>
      <c r="Z131" s="217">
        <f>Batteries!Z131</f>
        <v>-0.83333333333333526</v>
      </c>
      <c r="AA131" s="217">
        <f>Batteries!AA131</f>
        <v>0.182</v>
      </c>
      <c r="AB131" s="217">
        <f>Batteries!AB131</f>
        <v>0.182</v>
      </c>
      <c r="AC131" s="217" t="str">
        <f>Batteries!AC131</f>
        <v/>
      </c>
    </row>
    <row r="132" spans="3:29" x14ac:dyDescent="0.15">
      <c r="C132" s="218"/>
      <c r="D132" s="219"/>
      <c r="E132" s="217"/>
      <c r="F132" s="219">
        <f>Batteries!F132</f>
        <v>1.5</v>
      </c>
      <c r="G132" s="219">
        <f>Batteries!G132</f>
        <v>-0.02</v>
      </c>
      <c r="H132" s="236">
        <f>Batteries!H132</f>
        <v>0.13500000000000001</v>
      </c>
      <c r="I132" s="219"/>
      <c r="J132" s="218"/>
      <c r="K132" s="218"/>
      <c r="L132" s="218"/>
      <c r="M132" s="218"/>
      <c r="N132" s="218"/>
      <c r="O132" s="218"/>
      <c r="P132" s="218"/>
      <c r="R132" s="218"/>
      <c r="S132" s="218"/>
      <c r="T132" s="234">
        <f>Batteries!T132</f>
        <v>0.33333333333333115</v>
      </c>
      <c r="U132" s="235">
        <f>Batteries!U132</f>
        <v>0.37738322769299348</v>
      </c>
      <c r="V132" s="235" t="e">
        <f>Batteries!V132</f>
        <v>#VALUE!</v>
      </c>
      <c r="W132" s="235" t="e">
        <f>Batteries!W132</f>
        <v>#N/A</v>
      </c>
      <c r="X132" s="235" t="e">
        <f>Batteries!X132</f>
        <v>#VALUE!</v>
      </c>
      <c r="Y132" s="218"/>
      <c r="Z132" s="217">
        <f>Batteries!Z132</f>
        <v>-0.66666666666666874</v>
      </c>
      <c r="AA132" s="217">
        <f>Batteries!AA132</f>
        <v>0.182</v>
      </c>
      <c r="AB132" s="217">
        <f>Batteries!AB132</f>
        <v>0.182</v>
      </c>
      <c r="AC132" s="217" t="str">
        <f>Batteries!AC132</f>
        <v/>
      </c>
    </row>
    <row r="133" spans="3:29" x14ac:dyDescent="0.15">
      <c r="C133" s="218"/>
      <c r="D133" s="219"/>
      <c r="E133" s="217"/>
      <c r="F133" s="219">
        <f>Batteries!F133</f>
        <v>2.5</v>
      </c>
      <c r="G133" s="219">
        <f>Batteries!G133</f>
        <v>-0.02</v>
      </c>
      <c r="H133" s="236">
        <f>Batteries!H133</f>
        <v>0.02</v>
      </c>
      <c r="I133" s="219"/>
      <c r="J133" s="218"/>
      <c r="K133" s="218"/>
      <c r="L133" s="218"/>
      <c r="M133" s="218"/>
      <c r="N133" s="218"/>
      <c r="O133" s="218"/>
      <c r="P133" s="218"/>
      <c r="R133" s="218"/>
      <c r="S133" s="218"/>
      <c r="T133" s="234">
        <f>Batteries!T133</f>
        <v>0.37499999999999784</v>
      </c>
      <c r="U133" s="235">
        <f>Batteries!U133</f>
        <v>0.37185509386976923</v>
      </c>
      <c r="V133" s="235" t="e">
        <f>Batteries!V133</f>
        <v>#VALUE!</v>
      </c>
      <c r="W133" s="235" t="e">
        <f>Batteries!W133</f>
        <v>#N/A</v>
      </c>
      <c r="X133" s="235" t="e">
        <f>Batteries!X133</f>
        <v>#VALUE!</v>
      </c>
      <c r="Y133" s="218"/>
      <c r="Z133" s="217">
        <f>Batteries!Z133</f>
        <v>-0.50000000000000222</v>
      </c>
      <c r="AA133" s="217">
        <f>Batteries!AA133</f>
        <v>0.182</v>
      </c>
      <c r="AB133" s="217">
        <f>Batteries!AB133</f>
        <v>0.182</v>
      </c>
      <c r="AC133" s="217" t="str">
        <f>Batteries!AC133</f>
        <v/>
      </c>
    </row>
    <row r="134" spans="3:29" x14ac:dyDescent="0.15">
      <c r="C134" s="218"/>
      <c r="D134" s="219"/>
      <c r="E134" s="217"/>
      <c r="F134" s="219">
        <f>Batteries!F134</f>
        <v>3.5</v>
      </c>
      <c r="G134" s="219">
        <f>Batteries!G134</f>
        <v>-0.02</v>
      </c>
      <c r="H134" s="236">
        <f>Batteries!H134</f>
        <v>5.0000000000000001E-3</v>
      </c>
      <c r="I134" s="219"/>
      <c r="J134" s="218"/>
      <c r="K134" s="218"/>
      <c r="L134" s="218"/>
      <c r="M134" s="218"/>
      <c r="N134" s="218"/>
      <c r="O134" s="218"/>
      <c r="P134" s="218"/>
      <c r="R134" s="218"/>
      <c r="S134" s="218"/>
      <c r="T134" s="234">
        <f>Batteries!T134</f>
        <v>0.41666666666666452</v>
      </c>
      <c r="U134" s="235">
        <f>Batteries!U134</f>
        <v>0.36577236641400274</v>
      </c>
      <c r="V134" s="235" t="e">
        <f>Batteries!V134</f>
        <v>#VALUE!</v>
      </c>
      <c r="W134" s="235" t="e">
        <f>Batteries!W134</f>
        <v>#N/A</v>
      </c>
      <c r="X134" s="235" t="e">
        <f>Batteries!X134</f>
        <v>#VALUE!</v>
      </c>
      <c r="Y134" s="218"/>
      <c r="Z134" s="217">
        <f>Batteries!Z134</f>
        <v>-0.33333333333333548</v>
      </c>
      <c r="AA134" s="217">
        <f>Batteries!AA134</f>
        <v>0.182</v>
      </c>
      <c r="AB134" s="217">
        <f>Batteries!AB134</f>
        <v>0.182</v>
      </c>
      <c r="AC134" s="217" t="str">
        <f>Batteries!AC134</f>
        <v/>
      </c>
    </row>
    <row r="135" spans="3:29" x14ac:dyDescent="0.15">
      <c r="C135" s="218"/>
      <c r="D135" s="219"/>
      <c r="E135" s="217"/>
      <c r="F135" s="217"/>
      <c r="G135" s="219"/>
      <c r="H135" s="219"/>
      <c r="I135" s="219"/>
      <c r="J135" s="218"/>
      <c r="K135" s="218"/>
      <c r="L135" s="218"/>
      <c r="M135" s="218"/>
      <c r="N135" s="218"/>
      <c r="O135" s="218"/>
      <c r="P135" s="218"/>
      <c r="R135" s="218"/>
      <c r="S135" s="218"/>
      <c r="T135" s="234">
        <f>Batteries!T135</f>
        <v>0.45833333333333121</v>
      </c>
      <c r="U135" s="235">
        <f>Batteries!U135</f>
        <v>0.35916504691680978</v>
      </c>
      <c r="V135" s="235" t="e">
        <f>Batteries!V135</f>
        <v>#VALUE!</v>
      </c>
      <c r="W135" s="235" t="e">
        <f>Batteries!W135</f>
        <v>#N/A</v>
      </c>
      <c r="X135" s="235" t="e">
        <f>Batteries!X135</f>
        <v>#VALUE!</v>
      </c>
      <c r="Y135" s="218"/>
      <c r="Z135" s="217">
        <f>Batteries!Z135</f>
        <v>-0.16666666666666879</v>
      </c>
      <c r="AA135" s="217">
        <f>Batteries!AA135</f>
        <v>0.182</v>
      </c>
      <c r="AB135" s="217">
        <f>Batteries!AB135</f>
        <v>0.182</v>
      </c>
      <c r="AC135" s="217" t="str">
        <f>Batteries!AC135</f>
        <v/>
      </c>
    </row>
    <row r="136" spans="3:29" x14ac:dyDescent="0.15">
      <c r="C136" s="218"/>
      <c r="D136" s="241" t="str">
        <f>Batteries!D136</f>
        <v>Cummulative Percent</v>
      </c>
      <c r="E136" s="217"/>
      <c r="F136" s="217"/>
      <c r="G136" s="219"/>
      <c r="H136" s="219"/>
      <c r="I136" s="219"/>
      <c r="J136" s="218"/>
      <c r="K136" s="218"/>
      <c r="L136" s="218"/>
      <c r="M136" s="218"/>
      <c r="N136" s="218"/>
      <c r="O136" s="218"/>
      <c r="P136" s="218"/>
      <c r="Q136" s="218"/>
      <c r="R136" s="218"/>
      <c r="S136" s="218"/>
      <c r="T136" s="234">
        <f>Batteries!T136</f>
        <v>0.49999999999999789</v>
      </c>
      <c r="U136" s="235">
        <f>Batteries!U136</f>
        <v>0.35206532676429986</v>
      </c>
      <c r="V136" s="235" t="e">
        <f>Batteries!V136</f>
        <v>#VALUE!</v>
      </c>
      <c r="W136" s="235" t="e">
        <f>Batteries!W136</f>
        <v>#N/A</v>
      </c>
      <c r="X136" s="235" t="e">
        <f>Batteries!X136</f>
        <v>#VALUE!</v>
      </c>
      <c r="Y136" s="218"/>
      <c r="Z136" s="217">
        <f>Batteries!Z136</f>
        <v>0.16666666666666449</v>
      </c>
      <c r="AA136" s="217">
        <f>Batteries!AA136</f>
        <v>0.182</v>
      </c>
      <c r="AB136" s="217">
        <f>Batteries!AB136</f>
        <v>0.182</v>
      </c>
      <c r="AC136" s="217" t="str">
        <f>Batteries!AC136</f>
        <v/>
      </c>
    </row>
    <row r="137" spans="3:29" ht="10" x14ac:dyDescent="0.15">
      <c r="C137" s="218"/>
      <c r="D137" s="221" t="str">
        <f>Batteries!D137</f>
        <v>show</v>
      </c>
      <c r="E137" s="243" t="str">
        <f>Batteries!E137</f>
        <v>height</v>
      </c>
      <c r="F137" s="221" t="str">
        <f>Batteries!F137</f>
        <v>cumm prob</v>
      </c>
      <c r="G137" s="233" t="str">
        <f>Batteries!G137</f>
        <v>cumm prob y</v>
      </c>
      <c r="H137" s="221" t="str">
        <f>Batteries!H137</f>
        <v>cumm prob values</v>
      </c>
      <c r="I137" s="221" t="str">
        <f>Batteries!I137</f>
        <v>cumm prob labels</v>
      </c>
      <c r="J137" s="218"/>
      <c r="K137" s="218"/>
      <c r="L137" s="218"/>
      <c r="M137" s="218"/>
      <c r="N137" s="218"/>
      <c r="O137" s="218"/>
      <c r="P137" s="218"/>
      <c r="Q137" s="218"/>
      <c r="R137" s="218"/>
      <c r="S137" s="218"/>
      <c r="T137" s="234">
        <f>Batteries!T137</f>
        <v>0.54166666666666452</v>
      </c>
      <c r="U137" s="235">
        <f>Batteries!U137</f>
        <v>0.34450732636471298</v>
      </c>
      <c r="V137" s="235" t="e">
        <f>Batteries!V137</f>
        <v>#VALUE!</v>
      </c>
      <c r="W137" s="235" t="e">
        <f>Batteries!W137</f>
        <v>#N/A</v>
      </c>
      <c r="X137" s="235" t="e">
        <f>Batteries!X137</f>
        <v>#VALUE!</v>
      </c>
      <c r="Y137" s="218"/>
      <c r="Z137" s="217">
        <f>Batteries!Z137</f>
        <v>0.33333333333333115</v>
      </c>
      <c r="AA137" s="217">
        <f>Batteries!AA137</f>
        <v>0.182</v>
      </c>
      <c r="AB137" s="217">
        <f>Batteries!AB137</f>
        <v>0.182</v>
      </c>
      <c r="AC137" s="217" t="str">
        <f>Batteries!AC137</f>
        <v/>
      </c>
    </row>
    <row r="138" spans="3:29" x14ac:dyDescent="0.15">
      <c r="C138" s="218"/>
      <c r="D138" s="253" t="str">
        <f>Batteries!D138</f>
        <v>x</v>
      </c>
      <c r="E138" s="217">
        <f>Batteries!E138</f>
        <v>-0.05</v>
      </c>
      <c r="F138" s="219">
        <f>Batteries!F138</f>
        <v>-3</v>
      </c>
      <c r="G138" s="219">
        <f>Batteries!G138</f>
        <v>-0.05</v>
      </c>
      <c r="H138" s="254" t="e">
        <f>Batteries!H138</f>
        <v>#N/A</v>
      </c>
      <c r="I138" s="255" t="str">
        <f>Batteries!I138</f>
        <v/>
      </c>
      <c r="J138" s="218"/>
      <c r="K138" s="218"/>
      <c r="L138" s="218"/>
      <c r="M138" s="218"/>
      <c r="N138" s="218"/>
      <c r="O138" s="218"/>
      <c r="P138" s="218"/>
      <c r="Q138" s="218"/>
      <c r="R138" s="218"/>
      <c r="S138" s="218"/>
      <c r="T138" s="234">
        <f>Batteries!T138</f>
        <v>0.58333333333333115</v>
      </c>
      <c r="U138" s="235">
        <f>Batteries!U138</f>
        <v>0.3365268227449536</v>
      </c>
      <c r="V138" s="235" t="e">
        <f>Batteries!V138</f>
        <v>#VALUE!</v>
      </c>
      <c r="W138" s="235" t="e">
        <f>Batteries!W138</f>
        <v>#N/A</v>
      </c>
      <c r="X138" s="235" t="e">
        <f>Batteries!X138</f>
        <v>#VALUE!</v>
      </c>
      <c r="Y138" s="218"/>
      <c r="Z138" s="217">
        <f>Batteries!Z138</f>
        <v>0.49999999999999789</v>
      </c>
      <c r="AA138" s="217">
        <f>Batteries!AA138</f>
        <v>0.182</v>
      </c>
      <c r="AB138" s="217">
        <f>Batteries!AB138</f>
        <v>0.182</v>
      </c>
      <c r="AC138" s="217" t="str">
        <f>Batteries!AC138</f>
        <v/>
      </c>
    </row>
    <row r="139" spans="3:29" x14ac:dyDescent="0.15">
      <c r="C139" s="218"/>
      <c r="D139" s="219"/>
      <c r="E139" s="217"/>
      <c r="F139" s="219">
        <f>Batteries!F139</f>
        <v>-2</v>
      </c>
      <c r="G139" s="219">
        <f>Batteries!G139</f>
        <v>-0.05</v>
      </c>
      <c r="H139" s="254" t="e">
        <f>Batteries!H139</f>
        <v>#N/A</v>
      </c>
      <c r="I139" s="255" t="str">
        <f>Batteries!I139</f>
        <v/>
      </c>
      <c r="J139" s="218"/>
      <c r="K139" s="218"/>
      <c r="L139" s="218"/>
      <c r="M139" s="218"/>
      <c r="N139" s="218"/>
      <c r="O139" s="218"/>
      <c r="P139" s="218"/>
      <c r="Q139" s="218"/>
      <c r="R139" s="218"/>
      <c r="S139" s="218"/>
      <c r="T139" s="234">
        <f>Batteries!T139</f>
        <v>0.62499999999999778</v>
      </c>
      <c r="U139" s="235">
        <f>Batteries!U139</f>
        <v>0.32816096855037552</v>
      </c>
      <c r="V139" s="235" t="e">
        <f>Batteries!V139</f>
        <v>#VALUE!</v>
      </c>
      <c r="W139" s="235" t="e">
        <f>Batteries!W139</f>
        <v>#N/A</v>
      </c>
      <c r="X139" s="235" t="e">
        <f>Batteries!X139</f>
        <v>#VALUE!</v>
      </c>
      <c r="Y139" s="218"/>
      <c r="Z139" s="217">
        <f>Batteries!Z139</f>
        <v>0.66666666666666441</v>
      </c>
      <c r="AA139" s="217">
        <f>Batteries!AA139</f>
        <v>0.182</v>
      </c>
      <c r="AB139" s="217">
        <f>Batteries!AB139</f>
        <v>0.182</v>
      </c>
      <c r="AC139" s="217" t="str">
        <f>Batteries!AC139</f>
        <v/>
      </c>
    </row>
    <row r="140" spans="3:29" x14ac:dyDescent="0.15">
      <c r="C140" s="218"/>
      <c r="D140" s="219"/>
      <c r="E140" s="217"/>
      <c r="F140" s="219">
        <f>Batteries!F140</f>
        <v>-1</v>
      </c>
      <c r="G140" s="219">
        <f>Batteries!G140</f>
        <v>-0.05</v>
      </c>
      <c r="H140" s="254" t="e">
        <f>Batteries!H140</f>
        <v>#N/A</v>
      </c>
      <c r="I140" s="255" t="str">
        <f>Batteries!I140</f>
        <v/>
      </c>
      <c r="J140" s="218"/>
      <c r="K140" s="218"/>
      <c r="L140" s="218"/>
      <c r="M140" s="218"/>
      <c r="N140" s="218"/>
      <c r="O140" s="218"/>
      <c r="P140" s="218"/>
      <c r="Q140" s="218"/>
      <c r="R140" s="218"/>
      <c r="S140" s="218"/>
      <c r="T140" s="234">
        <f>Batteries!T140</f>
        <v>0.66666666666666441</v>
      </c>
      <c r="U140" s="235">
        <f>Batteries!U140</f>
        <v>0.31944800552235275</v>
      </c>
      <c r="V140" s="235" t="e">
        <f>Batteries!V140</f>
        <v>#VALUE!</v>
      </c>
      <c r="W140" s="235" t="e">
        <f>Batteries!W140</f>
        <v>#N/A</v>
      </c>
      <c r="X140" s="235" t="e">
        <f>Batteries!X140</f>
        <v>#VALUE!</v>
      </c>
      <c r="Y140" s="218"/>
      <c r="Z140" s="217">
        <f>Batteries!Z140</f>
        <v>0.83333333333333093</v>
      </c>
      <c r="AA140" s="217">
        <f>Batteries!AA140</f>
        <v>0.182</v>
      </c>
      <c r="AB140" s="217">
        <f>Batteries!AB140</f>
        <v>0.182</v>
      </c>
      <c r="AC140" s="217" t="str">
        <f>Batteries!AC140</f>
        <v/>
      </c>
    </row>
    <row r="141" spans="3:29" x14ac:dyDescent="0.15">
      <c r="C141" s="218"/>
      <c r="D141" s="219"/>
      <c r="E141" s="217"/>
      <c r="F141" s="219">
        <f>Batteries!F141</f>
        <v>0</v>
      </c>
      <c r="G141" s="219">
        <f>Batteries!G141</f>
        <v>-0.05</v>
      </c>
      <c r="H141" s="254" t="e">
        <f>Batteries!H141</f>
        <v>#N/A</v>
      </c>
      <c r="I141" s="255" t="str">
        <f>Batteries!I141</f>
        <v/>
      </c>
      <c r="J141" s="218"/>
      <c r="K141" s="218"/>
      <c r="L141" s="218"/>
      <c r="M141" s="218"/>
      <c r="N141" s="218"/>
      <c r="O141" s="218"/>
      <c r="P141" s="218"/>
      <c r="Q141" s="218"/>
      <c r="R141" s="218"/>
      <c r="S141" s="218"/>
      <c r="T141" s="234">
        <f>Batteries!T141</f>
        <v>0.70833333333333104</v>
      </c>
      <c r="U141" s="235">
        <f>Batteries!U141</f>
        <v>0.31042697552584309</v>
      </c>
      <c r="V141" s="235" t="e">
        <f>Batteries!V141</f>
        <v>#VALUE!</v>
      </c>
      <c r="W141" s="235" t="e">
        <f>Batteries!W141</f>
        <v>#N/A</v>
      </c>
      <c r="X141" s="235" t="e">
        <f>Batteries!X141</f>
        <v>#VALUE!</v>
      </c>
      <c r="Y141" s="218"/>
      <c r="Z141" s="217">
        <f>Batteries!Z141</f>
        <v>1.1666666666666643</v>
      </c>
      <c r="AA141" s="217">
        <f>Batteries!AA141</f>
        <v>0.182</v>
      </c>
      <c r="AB141" s="217">
        <f>Batteries!AB141</f>
        <v>0.182</v>
      </c>
      <c r="AC141" s="217" t="str">
        <f>Batteries!AC141</f>
        <v/>
      </c>
    </row>
    <row r="142" spans="3:29" x14ac:dyDescent="0.15">
      <c r="C142" s="218"/>
      <c r="D142" s="219"/>
      <c r="E142" s="217"/>
      <c r="F142" s="219">
        <f>Batteries!F142</f>
        <v>1</v>
      </c>
      <c r="G142" s="219">
        <f>Batteries!G142</f>
        <v>-0.05</v>
      </c>
      <c r="H142" s="254" t="e">
        <f>Batteries!H142</f>
        <v>#N/A</v>
      </c>
      <c r="I142" s="255" t="str">
        <f>Batteries!I142</f>
        <v/>
      </c>
      <c r="J142" s="218"/>
      <c r="K142" s="218"/>
      <c r="L142" s="218"/>
      <c r="M142" s="218"/>
      <c r="N142" s="218"/>
      <c r="O142" s="218"/>
      <c r="P142" s="218"/>
      <c r="Q142" s="218"/>
      <c r="R142" s="218"/>
      <c r="S142" s="218"/>
      <c r="T142" s="234">
        <f>Batteries!T142</f>
        <v>0.74999999999999767</v>
      </c>
      <c r="U142" s="235">
        <f>Batteries!U142</f>
        <v>0.30113743215480498</v>
      </c>
      <c r="V142" s="235" t="e">
        <f>Batteries!V142</f>
        <v>#VALUE!</v>
      </c>
      <c r="W142" s="235" t="e">
        <f>Batteries!W142</f>
        <v>#N/A</v>
      </c>
      <c r="X142" s="235" t="e">
        <f>Batteries!X142</f>
        <v>#VALUE!</v>
      </c>
      <c r="Y142" s="218"/>
      <c r="Z142" s="217">
        <f>Batteries!Z142</f>
        <v>-0.83333333333333526</v>
      </c>
      <c r="AA142" s="217">
        <f>Batteries!AA142</f>
        <v>0.20599999999999999</v>
      </c>
      <c r="AB142" s="217">
        <f>Batteries!AB142</f>
        <v>0.20599999999999999</v>
      </c>
      <c r="AC142" s="217" t="str">
        <f>Batteries!AC142</f>
        <v/>
      </c>
    </row>
    <row r="143" spans="3:29" x14ac:dyDescent="0.15">
      <c r="C143" s="218"/>
      <c r="D143" s="219"/>
      <c r="E143" s="217"/>
      <c r="F143" s="219">
        <f>Batteries!F143</f>
        <v>2</v>
      </c>
      <c r="G143" s="219">
        <f>Batteries!G143</f>
        <v>-0.05</v>
      </c>
      <c r="H143" s="254" t="e">
        <f>Batteries!H143</f>
        <v>#N/A</v>
      </c>
      <c r="I143" s="255" t="str">
        <f>Batteries!I143</f>
        <v/>
      </c>
      <c r="J143" s="218"/>
      <c r="K143" s="218"/>
      <c r="L143" s="218"/>
      <c r="M143" s="218"/>
      <c r="N143" s="218"/>
      <c r="O143" s="218"/>
      <c r="P143" s="218"/>
      <c r="Q143" s="218"/>
      <c r="R143" s="218"/>
      <c r="S143" s="218"/>
      <c r="T143" s="234">
        <f>Batteries!T143</f>
        <v>0.7916666666666643</v>
      </c>
      <c r="U143" s="235">
        <f>Batteries!U143</f>
        <v>0.29161915585865616</v>
      </c>
      <c r="V143" s="235" t="e">
        <f>Batteries!V143</f>
        <v>#VALUE!</v>
      </c>
      <c r="W143" s="235" t="e">
        <f>Batteries!W143</f>
        <v>#N/A</v>
      </c>
      <c r="X143" s="235" t="e">
        <f>Batteries!X143</f>
        <v>#VALUE!</v>
      </c>
      <c r="Y143" s="218"/>
      <c r="Z143" s="217">
        <f>Batteries!Z143</f>
        <v>-0.66666666666666874</v>
      </c>
      <c r="AA143" s="217">
        <f>Batteries!AA143</f>
        <v>0.20599999999999999</v>
      </c>
      <c r="AB143" s="217">
        <f>Batteries!AB143</f>
        <v>0.20599999999999999</v>
      </c>
      <c r="AC143" s="217" t="str">
        <f>Batteries!AC143</f>
        <v/>
      </c>
    </row>
    <row r="144" spans="3:29" x14ac:dyDescent="0.15">
      <c r="C144" s="218"/>
      <c r="D144" s="219"/>
      <c r="E144" s="217"/>
      <c r="F144" s="219">
        <f>Batteries!F144</f>
        <v>3</v>
      </c>
      <c r="G144" s="219">
        <f>Batteries!G144</f>
        <v>-0.05</v>
      </c>
      <c r="H144" s="254" t="e">
        <f>Batteries!H144</f>
        <v>#N/A</v>
      </c>
      <c r="I144" s="255" t="str">
        <f>Batteries!I144</f>
        <v/>
      </c>
      <c r="J144" s="218"/>
      <c r="K144" s="218"/>
      <c r="L144" s="218"/>
      <c r="M144" s="218"/>
      <c r="N144" s="218"/>
      <c r="O144" s="218"/>
      <c r="P144" s="218"/>
      <c r="Q144" s="218"/>
      <c r="R144" s="218"/>
      <c r="S144" s="218"/>
      <c r="T144" s="234">
        <f>Batteries!T144</f>
        <v>0.83333333333333093</v>
      </c>
      <c r="U144" s="235">
        <f>Batteries!U144</f>
        <v>0.2819118754103031</v>
      </c>
      <c r="V144" s="235" t="e">
        <f>Batteries!V144</f>
        <v>#VALUE!</v>
      </c>
      <c r="W144" s="235" t="e">
        <f>Batteries!W144</f>
        <v>#N/A</v>
      </c>
      <c r="X144" s="235" t="e">
        <f>Batteries!X144</f>
        <v>#VALUE!</v>
      </c>
      <c r="Y144" s="218"/>
      <c r="Z144" s="217">
        <f>Batteries!Z144</f>
        <v>-0.50000000000000222</v>
      </c>
      <c r="AA144" s="217">
        <f>Batteries!AA144</f>
        <v>0.20599999999999999</v>
      </c>
      <c r="AB144" s="217">
        <f>Batteries!AB144</f>
        <v>0.20599999999999999</v>
      </c>
      <c r="AC144" s="217" t="str">
        <f>Batteries!AC144</f>
        <v/>
      </c>
    </row>
    <row r="145" spans="3:29" x14ac:dyDescent="0.15">
      <c r="C145" s="218"/>
      <c r="D145" s="219"/>
      <c r="E145" s="217"/>
      <c r="F145" s="217"/>
      <c r="G145" s="219"/>
      <c r="H145" s="219"/>
      <c r="I145" s="219"/>
      <c r="J145" s="218"/>
      <c r="K145" s="218"/>
      <c r="L145" s="218"/>
      <c r="M145" s="218"/>
      <c r="N145" s="218"/>
      <c r="O145" s="218"/>
      <c r="P145" s="218"/>
      <c r="Q145" s="218"/>
      <c r="R145" s="218"/>
      <c r="S145" s="218"/>
      <c r="T145" s="234">
        <f>Batteries!T145</f>
        <v>0.87499999999999756</v>
      </c>
      <c r="U145" s="235">
        <f>Batteries!U145</f>
        <v>0.27205499837854408</v>
      </c>
      <c r="V145" s="235" t="e">
        <f>Batteries!V145</f>
        <v>#VALUE!</v>
      </c>
      <c r="W145" s="235" t="e">
        <f>Batteries!W145</f>
        <v>#N/A</v>
      </c>
      <c r="X145" s="235" t="e">
        <f>Batteries!X145</f>
        <v>#VALUE!</v>
      </c>
      <c r="Y145" s="218"/>
      <c r="Z145" s="217">
        <f>Batteries!Z145</f>
        <v>-0.33333333333333548</v>
      </c>
      <c r="AA145" s="217">
        <f>Batteries!AA145</f>
        <v>0.20599999999999999</v>
      </c>
      <c r="AB145" s="217">
        <f>Batteries!AB145</f>
        <v>0.20599999999999999</v>
      </c>
      <c r="AC145" s="217" t="str">
        <f>Batteries!AC145</f>
        <v/>
      </c>
    </row>
    <row r="146" spans="3:29" x14ac:dyDescent="0.15">
      <c r="C146" s="218"/>
      <c r="D146" s="241" t="str">
        <f>Batteries!D146</f>
        <v>X1 raw axis</v>
      </c>
      <c r="E146" s="217"/>
      <c r="F146" s="217"/>
      <c r="G146" s="219"/>
      <c r="H146" s="219"/>
      <c r="I146" s="219"/>
      <c r="J146" s="218"/>
      <c r="K146" s="218"/>
      <c r="L146" s="218"/>
      <c r="M146" s="218"/>
      <c r="N146" s="218"/>
      <c r="O146" s="218"/>
      <c r="P146" s="218"/>
      <c r="Q146" s="218"/>
      <c r="R146" s="218"/>
      <c r="S146" s="218"/>
      <c r="T146" s="234">
        <f>Batteries!T146</f>
        <v>0.91666666666666419</v>
      </c>
      <c r="U146" s="235">
        <f>Batteries!U146</f>
        <v>0.262087353078302</v>
      </c>
      <c r="V146" s="235" t="e">
        <f>Batteries!V146</f>
        <v>#VALUE!</v>
      </c>
      <c r="W146" s="235" t="e">
        <f>Batteries!W146</f>
        <v>#N/A</v>
      </c>
      <c r="X146" s="235" t="e">
        <f>Batteries!X146</f>
        <v>#VALUE!</v>
      </c>
      <c r="Y146" s="218"/>
      <c r="Z146" s="217">
        <f>Batteries!Z146</f>
        <v>-0.16666666666666879</v>
      </c>
      <c r="AA146" s="217">
        <f>Batteries!AA146</f>
        <v>0.20599999999999999</v>
      </c>
      <c r="AB146" s="217">
        <f>Batteries!AB146</f>
        <v>0.20599999999999999</v>
      </c>
      <c r="AC146" s="217" t="str">
        <f>Batteries!AC146</f>
        <v/>
      </c>
    </row>
    <row r="147" spans="3:29" ht="10" x14ac:dyDescent="0.15">
      <c r="C147" s="218"/>
      <c r="D147" s="221" t="str">
        <f>Batteries!D147</f>
        <v>show</v>
      </c>
      <c r="E147" s="243" t="str">
        <f>Batteries!E147</f>
        <v>height</v>
      </c>
      <c r="F147" s="233" t="str">
        <f>Batteries!F147</f>
        <v>X1 raw  axis</v>
      </c>
      <c r="G147" s="233" t="str">
        <f>Batteries!G147</f>
        <v xml:space="preserve"> y</v>
      </c>
      <c r="H147" s="233" t="str">
        <f>Batteries!H147</f>
        <v xml:space="preserve"> raw labels</v>
      </c>
      <c r="I147" s="219"/>
      <c r="J147" s="218"/>
      <c r="K147" s="218"/>
      <c r="L147" s="218"/>
      <c r="M147" s="218"/>
      <c r="N147" s="218"/>
      <c r="O147" s="218"/>
      <c r="P147" s="218"/>
      <c r="Q147" s="218"/>
      <c r="R147" s="218"/>
      <c r="S147" s="218"/>
      <c r="T147" s="234">
        <f>Batteries!T147</f>
        <v>0.95833333333333082</v>
      </c>
      <c r="U147" s="235">
        <f>Batteries!U147</f>
        <v>0.25204694425504581</v>
      </c>
      <c r="V147" s="235" t="e">
        <f>Batteries!V147</f>
        <v>#VALUE!</v>
      </c>
      <c r="W147" s="235" t="e">
        <f>Batteries!W147</f>
        <v>#N/A</v>
      </c>
      <c r="X147" s="235" t="e">
        <f>Batteries!X147</f>
        <v>#VALUE!</v>
      </c>
      <c r="Y147" s="218"/>
      <c r="Z147" s="217">
        <f>Batteries!Z147</f>
        <v>0.16666666666666449</v>
      </c>
      <c r="AA147" s="217">
        <f>Batteries!AA147</f>
        <v>0.20599999999999999</v>
      </c>
      <c r="AB147" s="217">
        <f>Batteries!AB147</f>
        <v>0.20599999999999999</v>
      </c>
      <c r="AC147" s="217" t="str">
        <f>Batteries!AC147</f>
        <v/>
      </c>
    </row>
    <row r="148" spans="3:29" ht="10" x14ac:dyDescent="0.15">
      <c r="C148" s="218"/>
      <c r="D148" s="219" t="str">
        <f>Batteries!D148</f>
        <v>x</v>
      </c>
      <c r="E148" s="217">
        <f>Batteries!E148</f>
        <v>-0.12</v>
      </c>
      <c r="F148" s="219">
        <f>Batteries!F148</f>
        <v>-4</v>
      </c>
      <c r="G148" s="219">
        <f>Batteries!G148</f>
        <v>-0.12</v>
      </c>
      <c r="H148" s="251" t="str">
        <f>Batteries!H148</f>
        <v/>
      </c>
      <c r="I148" s="219"/>
      <c r="J148" s="218"/>
      <c r="K148" s="218"/>
      <c r="L148" s="218"/>
      <c r="M148" s="218"/>
      <c r="N148" s="218"/>
      <c r="O148" s="218"/>
      <c r="P148" s="218"/>
      <c r="Q148" s="218"/>
      <c r="R148" s="218"/>
      <c r="S148" s="218"/>
      <c r="T148" s="234">
        <f>Batteries!T148</f>
        <v>0.99999999999999745</v>
      </c>
      <c r="U148" s="235">
        <f>Batteries!U148</f>
        <v>0.24197072451914398</v>
      </c>
      <c r="V148" s="235" t="e">
        <f>Batteries!V148</f>
        <v>#VALUE!</v>
      </c>
      <c r="W148" s="235" t="e">
        <f>Batteries!W148</f>
        <v>#N/A</v>
      </c>
      <c r="X148" s="235" t="e">
        <f>Batteries!X148</f>
        <v>#VALUE!</v>
      </c>
      <c r="Y148" s="218"/>
      <c r="Z148" s="217">
        <f>Batteries!Z148</f>
        <v>0.33333333333333115</v>
      </c>
      <c r="AA148" s="217">
        <f>Batteries!AA148</f>
        <v>0.20599999999999999</v>
      </c>
      <c r="AB148" s="217">
        <f>Batteries!AB148</f>
        <v>0.20599999999999999</v>
      </c>
      <c r="AC148" s="217" t="str">
        <f>Batteries!AC148</f>
        <v/>
      </c>
    </row>
    <row r="149" spans="3:29" x14ac:dyDescent="0.15">
      <c r="C149" s="218"/>
      <c r="D149" s="219"/>
      <c r="E149" s="217"/>
      <c r="F149" s="219">
        <f>Batteries!F149</f>
        <v>-3</v>
      </c>
      <c r="G149" s="219">
        <f>Batteries!G149</f>
        <v>-0.12</v>
      </c>
      <c r="H149" s="256" t="str">
        <f>Batteries!H149</f>
        <v/>
      </c>
      <c r="I149" s="219"/>
      <c r="J149" s="218"/>
      <c r="K149" s="218"/>
      <c r="L149" s="218"/>
      <c r="M149" s="218"/>
      <c r="N149" s="218"/>
      <c r="O149" s="218"/>
      <c r="P149" s="218"/>
      <c r="Q149" s="218"/>
      <c r="R149" s="218"/>
      <c r="S149" s="218"/>
      <c r="T149" s="234">
        <f>Batteries!T149</f>
        <v>1.0416666666666641</v>
      </c>
      <c r="U149" s="235">
        <f>Batteries!U149</f>
        <v>0.23189438328624334</v>
      </c>
      <c r="V149" s="235" t="e">
        <f>Batteries!V149</f>
        <v>#VALUE!</v>
      </c>
      <c r="W149" s="235" t="e">
        <f>Batteries!W149</f>
        <v>#N/A</v>
      </c>
      <c r="X149" s="235" t="e">
        <f>Batteries!X149</f>
        <v>#VALUE!</v>
      </c>
      <c r="Y149" s="218"/>
      <c r="Z149" s="217">
        <f>Batteries!Z149</f>
        <v>0.49999999999999789</v>
      </c>
      <c r="AA149" s="217">
        <f>Batteries!AA149</f>
        <v>0.20599999999999999</v>
      </c>
      <c r="AB149" s="217">
        <f>Batteries!AB149</f>
        <v>0.20599999999999999</v>
      </c>
      <c r="AC149" s="217" t="str">
        <f>Batteries!AC149</f>
        <v/>
      </c>
    </row>
    <row r="150" spans="3:29" x14ac:dyDescent="0.15">
      <c r="C150" s="218"/>
      <c r="D150" s="219"/>
      <c r="E150" s="217"/>
      <c r="F150" s="219">
        <f>Batteries!F150</f>
        <v>-2</v>
      </c>
      <c r="G150" s="219">
        <f>Batteries!G150</f>
        <v>-0.12</v>
      </c>
      <c r="H150" s="256" t="str">
        <f>Batteries!H150</f>
        <v/>
      </c>
      <c r="I150" s="219"/>
      <c r="J150" s="218"/>
      <c r="K150" s="218"/>
      <c r="L150" s="218"/>
      <c r="M150" s="218"/>
      <c r="N150" s="218"/>
      <c r="O150" s="218"/>
      <c r="P150" s="218"/>
      <c r="Q150" s="218"/>
      <c r="R150" s="218"/>
      <c r="S150" s="218"/>
      <c r="T150" s="234">
        <f>Batteries!T150</f>
        <v>1.0833333333333308</v>
      </c>
      <c r="U150" s="235">
        <f>Batteries!U150</f>
        <v>0.22185215470573658</v>
      </c>
      <c r="V150" s="235" t="e">
        <f>Batteries!V150</f>
        <v>#VALUE!</v>
      </c>
      <c r="W150" s="235" t="e">
        <f>Batteries!W150</f>
        <v>#N/A</v>
      </c>
      <c r="X150" s="235" t="e">
        <f>Batteries!X150</f>
        <v>#VALUE!</v>
      </c>
      <c r="Y150" s="218"/>
      <c r="Z150" s="217">
        <f>Batteries!Z150</f>
        <v>0.66666666666666441</v>
      </c>
      <c r="AA150" s="217">
        <f>Batteries!AA150</f>
        <v>0.20599999999999999</v>
      </c>
      <c r="AB150" s="217">
        <f>Batteries!AB150</f>
        <v>0.20599999999999999</v>
      </c>
      <c r="AC150" s="217" t="str">
        <f>Batteries!AC150</f>
        <v/>
      </c>
    </row>
    <row r="151" spans="3:29" x14ac:dyDescent="0.15">
      <c r="C151" s="218"/>
      <c r="D151" s="219"/>
      <c r="E151" s="217"/>
      <c r="F151" s="219">
        <f>Batteries!F151</f>
        <v>-1</v>
      </c>
      <c r="G151" s="219">
        <f>Batteries!G151</f>
        <v>-0.12</v>
      </c>
      <c r="H151" s="256" t="str">
        <f>Batteries!H151</f>
        <v/>
      </c>
      <c r="I151" s="219"/>
      <c r="J151" s="218"/>
      <c r="K151" s="218"/>
      <c r="L151" s="218"/>
      <c r="M151" s="218"/>
      <c r="N151" s="218"/>
      <c r="O151" s="218"/>
      <c r="P151" s="218"/>
      <c r="Q151" s="218"/>
      <c r="R151" s="218"/>
      <c r="S151" s="218"/>
      <c r="T151" s="234">
        <f>Batteries!T151</f>
        <v>1.1249999999999976</v>
      </c>
      <c r="U151" s="235">
        <f>Batteries!U151</f>
        <v>0.21187664577570006</v>
      </c>
      <c r="V151" s="235" t="e">
        <f>Batteries!V151</f>
        <v>#VALUE!</v>
      </c>
      <c r="W151" s="235" t="e">
        <f>Batteries!W151</f>
        <v>#N/A</v>
      </c>
      <c r="X151" s="235" t="e">
        <f>Batteries!X151</f>
        <v>#VALUE!</v>
      </c>
      <c r="Y151" s="218"/>
      <c r="Z151" s="217">
        <f>Batteries!Z151</f>
        <v>0.83333333333333093</v>
      </c>
      <c r="AA151" s="217">
        <f>Batteries!AA151</f>
        <v>0.20599999999999999</v>
      </c>
      <c r="AB151" s="217">
        <f>Batteries!AB151</f>
        <v>0.20599999999999999</v>
      </c>
      <c r="AC151" s="217" t="str">
        <f>Batteries!AC151</f>
        <v/>
      </c>
    </row>
    <row r="152" spans="3:29" x14ac:dyDescent="0.15">
      <c r="C152" s="218"/>
      <c r="D152" s="219"/>
      <c r="E152" s="217"/>
      <c r="F152" s="219">
        <f>Batteries!F152</f>
        <v>0</v>
      </c>
      <c r="G152" s="219">
        <f>Batteries!G152</f>
        <v>-0.12</v>
      </c>
      <c r="H152" s="256" t="str">
        <f>Batteries!H152</f>
        <v/>
      </c>
      <c r="I152" s="219"/>
      <c r="J152" s="218"/>
      <c r="K152" s="218"/>
      <c r="L152" s="218"/>
      <c r="M152" s="218"/>
      <c r="N152" s="218"/>
      <c r="O152" s="218"/>
      <c r="P152" s="218"/>
      <c r="Q152" s="218"/>
      <c r="R152" s="218"/>
      <c r="S152" s="218"/>
      <c r="T152" s="234">
        <f>Batteries!T152</f>
        <v>1.1666666666666643</v>
      </c>
      <c r="U152" s="235">
        <f>Batteries!U152</f>
        <v>0.20199868555405945</v>
      </c>
      <c r="V152" s="235" t="e">
        <f>Batteries!V152</f>
        <v>#VALUE!</v>
      </c>
      <c r="W152" s="235" t="e">
        <f>Batteries!W152</f>
        <v>#N/A</v>
      </c>
      <c r="X152" s="235" t="e">
        <f>Batteries!X152</f>
        <v>#VALUE!</v>
      </c>
      <c r="Y152" s="218"/>
      <c r="Z152" s="217">
        <f>Batteries!Z152</f>
        <v>-0.83333333333333526</v>
      </c>
      <c r="AA152" s="217">
        <f>Batteries!AA152</f>
        <v>0.22999999999999998</v>
      </c>
      <c r="AB152" s="217">
        <f>Batteries!AB152</f>
        <v>0.22999999999999998</v>
      </c>
      <c r="AC152" s="217" t="str">
        <f>Batteries!AC152</f>
        <v/>
      </c>
    </row>
    <row r="153" spans="3:29" x14ac:dyDescent="0.15">
      <c r="C153" s="218"/>
      <c r="D153" s="219"/>
      <c r="E153" s="217"/>
      <c r="F153" s="219">
        <f>Batteries!F153</f>
        <v>1</v>
      </c>
      <c r="G153" s="219">
        <f>Batteries!G153</f>
        <v>-0.12</v>
      </c>
      <c r="H153" s="256" t="str">
        <f>Batteries!H153</f>
        <v/>
      </c>
      <c r="I153" s="219"/>
      <c r="J153" s="218"/>
      <c r="K153" s="218"/>
      <c r="L153" s="218"/>
      <c r="M153" s="218"/>
      <c r="N153" s="218"/>
      <c r="O153" s="218"/>
      <c r="P153" s="218"/>
      <c r="Q153" s="218"/>
      <c r="R153" s="218"/>
      <c r="S153" s="218"/>
      <c r="T153" s="234">
        <f>Batteries!T153</f>
        <v>1.208333333333331</v>
      </c>
      <c r="U153" s="235">
        <f>Batteries!U153</f>
        <v>0.19224719608678212</v>
      </c>
      <c r="V153" s="235" t="e">
        <f>Batteries!V153</f>
        <v>#VALUE!</v>
      </c>
      <c r="W153" s="235" t="e">
        <f>Batteries!W153</f>
        <v>#N/A</v>
      </c>
      <c r="X153" s="235" t="e">
        <f>Batteries!X153</f>
        <v>#VALUE!</v>
      </c>
      <c r="Y153" s="218"/>
      <c r="Z153" s="217">
        <f>Batteries!Z153</f>
        <v>-0.66666666666666874</v>
      </c>
      <c r="AA153" s="217">
        <f>Batteries!AA153</f>
        <v>0.22999999999999998</v>
      </c>
      <c r="AB153" s="217">
        <f>Batteries!AB153</f>
        <v>0.22999999999999998</v>
      </c>
      <c r="AC153" s="217" t="str">
        <f>Batteries!AC153</f>
        <v/>
      </c>
    </row>
    <row r="154" spans="3:29" x14ac:dyDescent="0.15">
      <c r="C154" s="218"/>
      <c r="D154" s="219"/>
      <c r="E154" s="217"/>
      <c r="F154" s="219">
        <f>Batteries!F154</f>
        <v>2</v>
      </c>
      <c r="G154" s="219">
        <f>Batteries!G154</f>
        <v>-0.12</v>
      </c>
      <c r="H154" s="256" t="str">
        <f>Batteries!H154</f>
        <v/>
      </c>
      <c r="I154" s="219"/>
      <c r="J154" s="218"/>
      <c r="K154" s="218"/>
      <c r="L154" s="218"/>
      <c r="M154" s="218"/>
      <c r="N154" s="218"/>
      <c r="O154" s="218"/>
      <c r="P154" s="218"/>
      <c r="Q154" s="218"/>
      <c r="R154" s="218"/>
      <c r="S154" s="218"/>
      <c r="T154" s="234">
        <f>Batteries!T154</f>
        <v>1.2499999999999978</v>
      </c>
      <c r="U154" s="235">
        <f>Batteries!U154</f>
        <v>0.18264908538902244</v>
      </c>
      <c r="V154" s="235" t="e">
        <f>Batteries!V154</f>
        <v>#VALUE!</v>
      </c>
      <c r="W154" s="235" t="e">
        <f>Batteries!W154</f>
        <v>#N/A</v>
      </c>
      <c r="X154" s="235" t="e">
        <f>Batteries!X154</f>
        <v>#VALUE!</v>
      </c>
      <c r="Y154" s="218"/>
      <c r="Z154" s="217">
        <f>Batteries!Z154</f>
        <v>-0.50000000000000222</v>
      </c>
      <c r="AA154" s="217">
        <f>Batteries!AA154</f>
        <v>0.22999999999999998</v>
      </c>
      <c r="AB154" s="217">
        <f>Batteries!AB154</f>
        <v>0.22999999999999998</v>
      </c>
      <c r="AC154" s="217" t="str">
        <f>Batteries!AC154</f>
        <v/>
      </c>
    </row>
    <row r="155" spans="3:29" x14ac:dyDescent="0.15">
      <c r="C155" s="218"/>
      <c r="D155" s="219"/>
      <c r="E155" s="217"/>
      <c r="F155" s="219">
        <f>Batteries!F155</f>
        <v>3</v>
      </c>
      <c r="G155" s="219">
        <f>Batteries!G155</f>
        <v>-0.12</v>
      </c>
      <c r="H155" s="256" t="str">
        <f>Batteries!H155</f>
        <v/>
      </c>
      <c r="I155" s="219"/>
      <c r="J155" s="218"/>
      <c r="K155" s="218"/>
      <c r="L155" s="218"/>
      <c r="M155" s="218"/>
      <c r="N155" s="218"/>
      <c r="O155" s="218"/>
      <c r="P155" s="218"/>
      <c r="Q155" s="218"/>
      <c r="R155" s="218"/>
      <c r="S155" s="218"/>
      <c r="T155" s="234">
        <f>Batteries!T155</f>
        <v>1.2916666666666645</v>
      </c>
      <c r="U155" s="235">
        <f>Batteries!U155</f>
        <v>0.17322916253851886</v>
      </c>
      <c r="V155" s="235" t="e">
        <f>Batteries!V155</f>
        <v>#VALUE!</v>
      </c>
      <c r="W155" s="235" t="e">
        <f>Batteries!W155</f>
        <v>#N/A</v>
      </c>
      <c r="X155" s="235" t="e">
        <f>Batteries!X155</f>
        <v>#VALUE!</v>
      </c>
      <c r="Y155" s="218"/>
      <c r="Z155" s="217">
        <f>Batteries!Z155</f>
        <v>-0.33333333333333548</v>
      </c>
      <c r="AA155" s="217">
        <f>Batteries!AA155</f>
        <v>0.22999999999999998</v>
      </c>
      <c r="AB155" s="217">
        <f>Batteries!AB155</f>
        <v>0.22999999999999998</v>
      </c>
      <c r="AC155" s="217" t="str">
        <f>Batteries!AC155</f>
        <v/>
      </c>
    </row>
    <row r="156" spans="3:29" x14ac:dyDescent="0.15">
      <c r="C156" s="218"/>
      <c r="D156" s="219"/>
      <c r="E156" s="217"/>
      <c r="F156" s="217"/>
      <c r="G156" s="219"/>
      <c r="H156" s="219"/>
      <c r="I156" s="219"/>
      <c r="J156" s="218"/>
      <c r="K156" s="218"/>
      <c r="L156" s="218"/>
      <c r="M156" s="218"/>
      <c r="N156" s="218"/>
      <c r="O156" s="218"/>
      <c r="P156" s="218"/>
      <c r="Q156" s="218"/>
      <c r="R156" s="218"/>
      <c r="S156" s="218"/>
      <c r="T156" s="234">
        <f>Batteries!T156</f>
        <v>1.3333333333333313</v>
      </c>
      <c r="U156" s="235">
        <f>Batteries!U156</f>
        <v>0.16401007467599407</v>
      </c>
      <c r="V156" s="235" t="e">
        <f>Batteries!V156</f>
        <v>#VALUE!</v>
      </c>
      <c r="W156" s="235" t="e">
        <f>Batteries!W156</f>
        <v>#N/A</v>
      </c>
      <c r="X156" s="235" t="e">
        <f>Batteries!X156</f>
        <v>#VALUE!</v>
      </c>
      <c r="Y156" s="218"/>
      <c r="Z156" s="217">
        <f>Batteries!Z156</f>
        <v>-0.16666666666666879</v>
      </c>
      <c r="AA156" s="217">
        <f>Batteries!AA156</f>
        <v>0.22999999999999998</v>
      </c>
      <c r="AB156" s="217">
        <f>Batteries!AB156</f>
        <v>0.22999999999999998</v>
      </c>
      <c r="AC156" s="217" t="str">
        <f>Batteries!AC156</f>
        <v/>
      </c>
    </row>
    <row r="157" spans="3:29" x14ac:dyDescent="0.15">
      <c r="C157" s="218"/>
      <c r="D157" s="241" t="str">
        <f>Batteries!D157</f>
        <v>X1 stdev axis</v>
      </c>
      <c r="E157" s="217"/>
      <c r="F157" s="243" t="str">
        <f>Batteries!F157</f>
        <v/>
      </c>
      <c r="G157" s="234" t="str">
        <f>Batteries!G157</f>
        <v/>
      </c>
      <c r="H157" s="219"/>
      <c r="I157" s="219"/>
      <c r="J157" s="218"/>
      <c r="K157" s="218"/>
      <c r="L157" s="218"/>
      <c r="M157" s="218"/>
      <c r="N157" s="218"/>
      <c r="O157" s="218"/>
      <c r="P157" s="218"/>
      <c r="Q157" s="218"/>
      <c r="R157" s="218"/>
      <c r="S157" s="218"/>
      <c r="T157" s="234">
        <f>Batteries!T157</f>
        <v>1.374999999999998</v>
      </c>
      <c r="U157" s="235">
        <f>Batteries!U157</f>
        <v>0.15501226545829364</v>
      </c>
      <c r="V157" s="235" t="e">
        <f>Batteries!V157</f>
        <v>#VALUE!</v>
      </c>
      <c r="W157" s="235" t="e">
        <f>Batteries!W157</f>
        <v>#N/A</v>
      </c>
      <c r="X157" s="235" t="e">
        <f>Batteries!X157</f>
        <v>#VALUE!</v>
      </c>
      <c r="Y157" s="218"/>
      <c r="Z157" s="217">
        <f>Batteries!Z157</f>
        <v>0.16666666666666449</v>
      </c>
      <c r="AA157" s="217">
        <f>Batteries!AA157</f>
        <v>0.22999999999999998</v>
      </c>
      <c r="AB157" s="217">
        <f>Batteries!AB157</f>
        <v>0.22999999999999998</v>
      </c>
      <c r="AC157" s="217" t="str">
        <f>Batteries!AC157</f>
        <v/>
      </c>
    </row>
    <row r="158" spans="3:29" ht="10" x14ac:dyDescent="0.15">
      <c r="C158" s="218"/>
      <c r="D158" s="221" t="str">
        <f>Batteries!D158</f>
        <v>show</v>
      </c>
      <c r="E158" s="243" t="str">
        <f>Batteries!E158</f>
        <v>height</v>
      </c>
      <c r="F158" s="233" t="str">
        <f>Batteries!F158</f>
        <v>X1 std  axis</v>
      </c>
      <c r="G158" s="233" t="str">
        <f>Batteries!G158</f>
        <v xml:space="preserve"> stdev y</v>
      </c>
      <c r="H158" s="217"/>
      <c r="I158" s="217"/>
      <c r="J158" s="233" t="str">
        <f>Batteries!J158</f>
        <v xml:space="preserve"> stdev labels</v>
      </c>
      <c r="L158" s="218"/>
      <c r="M158" s="218"/>
      <c r="N158" s="218"/>
      <c r="O158" s="218"/>
      <c r="P158" s="218"/>
      <c r="Q158" s="218"/>
      <c r="R158" s="218"/>
      <c r="S158" s="218"/>
      <c r="T158" s="234">
        <f>Batteries!T158</f>
        <v>1.4166666666666647</v>
      </c>
      <c r="U158" s="235">
        <f>Batteries!U158</f>
        <v>0.14625395427953614</v>
      </c>
      <c r="V158" s="235" t="e">
        <f>Batteries!V158</f>
        <v>#VALUE!</v>
      </c>
      <c r="W158" s="235" t="e">
        <f>Batteries!W158</f>
        <v>#N/A</v>
      </c>
      <c r="X158" s="235" t="e">
        <f>Batteries!X158</f>
        <v>#VALUE!</v>
      </c>
      <c r="Y158" s="218"/>
      <c r="Z158" s="217">
        <f>Batteries!Z158</f>
        <v>0.33333333333333115</v>
      </c>
      <c r="AA158" s="217">
        <f>Batteries!AA158</f>
        <v>0.22999999999999998</v>
      </c>
      <c r="AB158" s="217">
        <f>Batteries!AB158</f>
        <v>0.22999999999999998</v>
      </c>
      <c r="AC158" s="217" t="str">
        <f>Batteries!AC158</f>
        <v/>
      </c>
    </row>
    <row r="159" spans="3:29" x14ac:dyDescent="0.15">
      <c r="C159" s="218"/>
      <c r="D159" s="219" t="str">
        <f>Batteries!D159</f>
        <v>x</v>
      </c>
      <c r="E159" s="217">
        <f>Batteries!E159</f>
        <v>-0.09</v>
      </c>
      <c r="F159" s="219">
        <f>Batteries!F159</f>
        <v>-4</v>
      </c>
      <c r="G159" s="219">
        <f>Batteries!G159</f>
        <v>-0.09</v>
      </c>
      <c r="I159" s="257" t="str">
        <f>Batteries!I159</f>
        <v/>
      </c>
      <c r="J159" s="256" t="str">
        <f>Batteries!J159</f>
        <v/>
      </c>
      <c r="L159" s="218"/>
      <c r="M159" s="218"/>
      <c r="N159" s="218"/>
      <c r="O159" s="218"/>
      <c r="P159" s="218"/>
      <c r="Q159" s="218"/>
      <c r="R159" s="218"/>
      <c r="S159" s="218"/>
      <c r="T159" s="234">
        <f>Batteries!T159</f>
        <v>1.4583333333333315</v>
      </c>
      <c r="U159" s="235">
        <f>Batteries!U159</f>
        <v>0.13775113536619821</v>
      </c>
      <c r="V159" s="235" t="e">
        <f>Batteries!V159</f>
        <v>#VALUE!</v>
      </c>
      <c r="W159" s="235" t="e">
        <f>Batteries!W159</f>
        <v>#N/A</v>
      </c>
      <c r="X159" s="235" t="e">
        <f>Batteries!X159</f>
        <v>#VALUE!</v>
      </c>
      <c r="Y159" s="218"/>
      <c r="Z159" s="217">
        <f>Batteries!Z159</f>
        <v>0.49999999999999789</v>
      </c>
      <c r="AA159" s="217">
        <f>Batteries!AA159</f>
        <v>0.22999999999999998</v>
      </c>
      <c r="AB159" s="217">
        <f>Batteries!AB159</f>
        <v>0.22999999999999998</v>
      </c>
      <c r="AC159" s="217" t="str">
        <f>Batteries!AC159</f>
        <v/>
      </c>
    </row>
    <row r="160" spans="3:29" x14ac:dyDescent="0.15">
      <c r="C160" s="218"/>
      <c r="D160" s="219"/>
      <c r="E160" s="217"/>
      <c r="F160" s="219">
        <f>Batteries!F160</f>
        <v>-3</v>
      </c>
      <c r="G160" s="219">
        <f>Batteries!G160</f>
        <v>-0.09</v>
      </c>
      <c r="H160" s="217">
        <f>Batteries!H160</f>
        <v>-3</v>
      </c>
      <c r="I160" s="250" t="e">
        <f>Batteries!I160</f>
        <v>#VALUE!</v>
      </c>
      <c r="J160" s="256" t="str">
        <f>Batteries!J160</f>
        <v/>
      </c>
      <c r="L160" s="218"/>
      <c r="M160" s="218"/>
      <c r="N160" s="218"/>
      <c r="O160" s="218"/>
      <c r="P160" s="218"/>
      <c r="Q160" s="218"/>
      <c r="R160" s="218"/>
      <c r="S160" s="218"/>
      <c r="T160" s="234">
        <f>Batteries!T160</f>
        <v>1.4999999999999982</v>
      </c>
      <c r="U160" s="235">
        <f>Batteries!U160</f>
        <v>0.12951759566589208</v>
      </c>
      <c r="V160" s="235" t="e">
        <f>Batteries!V160</f>
        <v>#VALUE!</v>
      </c>
      <c r="W160" s="235" t="e">
        <f>Batteries!W160</f>
        <v>#N/A</v>
      </c>
      <c r="X160" s="235" t="e">
        <f>Batteries!X160</f>
        <v>#VALUE!</v>
      </c>
      <c r="Y160" s="218"/>
      <c r="Z160" s="217">
        <f>Batteries!Z160</f>
        <v>0.66666666666666441</v>
      </c>
      <c r="AA160" s="217">
        <f>Batteries!AA160</f>
        <v>0.22999999999999998</v>
      </c>
      <c r="AB160" s="217">
        <f>Batteries!AB160</f>
        <v>0.22999999999999998</v>
      </c>
      <c r="AC160" s="217" t="str">
        <f>Batteries!AC160</f>
        <v/>
      </c>
    </row>
    <row r="161" spans="3:29" x14ac:dyDescent="0.15">
      <c r="C161" s="218"/>
      <c r="D161" s="219"/>
      <c r="E161" s="217"/>
      <c r="F161" s="219">
        <f>Batteries!F161</f>
        <v>-2</v>
      </c>
      <c r="G161" s="219">
        <f>Batteries!G161</f>
        <v>-0.09</v>
      </c>
      <c r="H161" s="217">
        <f>Batteries!H161</f>
        <v>-2</v>
      </c>
      <c r="I161" s="250" t="e">
        <f>Batteries!I161</f>
        <v>#VALUE!</v>
      </c>
      <c r="J161" s="256" t="str">
        <f>Batteries!J161</f>
        <v/>
      </c>
      <c r="L161" s="218"/>
      <c r="M161" s="218"/>
      <c r="N161" s="218"/>
      <c r="O161" s="218"/>
      <c r="P161" s="218"/>
      <c r="Q161" s="218"/>
      <c r="R161" s="218"/>
      <c r="S161" s="218"/>
      <c r="T161" s="234">
        <f>Batteries!T161</f>
        <v>1.541666666666665</v>
      </c>
      <c r="U161" s="235">
        <f>Batteries!U161</f>
        <v>0.12156495028818123</v>
      </c>
      <c r="V161" s="235" t="e">
        <f>Batteries!V161</f>
        <v>#VALUE!</v>
      </c>
      <c r="W161" s="235" t="e">
        <f>Batteries!W161</f>
        <v>#N/A</v>
      </c>
      <c r="X161" s="235" t="e">
        <f>Batteries!X161</f>
        <v>#VALUE!</v>
      </c>
      <c r="Y161" s="218"/>
      <c r="Z161" s="217">
        <f>Batteries!Z161</f>
        <v>0.83333333333333093</v>
      </c>
      <c r="AA161" s="217">
        <f>Batteries!AA161</f>
        <v>0.22999999999999998</v>
      </c>
      <c r="AB161" s="217">
        <f>Batteries!AB161</f>
        <v>0.22999999999999998</v>
      </c>
      <c r="AC161" s="217" t="str">
        <f>Batteries!AC161</f>
        <v/>
      </c>
    </row>
    <row r="162" spans="3:29" x14ac:dyDescent="0.15">
      <c r="C162" s="218"/>
      <c r="D162" s="219"/>
      <c r="E162" s="217"/>
      <c r="F162" s="219">
        <f>Batteries!F162</f>
        <v>-1</v>
      </c>
      <c r="G162" s="219">
        <f>Batteries!G162</f>
        <v>-0.09</v>
      </c>
      <c r="H162" s="217">
        <f>Batteries!H162</f>
        <v>-1</v>
      </c>
      <c r="I162" s="250" t="e">
        <f>Batteries!I162</f>
        <v>#VALUE!</v>
      </c>
      <c r="J162" s="256" t="str">
        <f>Batteries!J162</f>
        <v/>
      </c>
      <c r="L162" s="218"/>
      <c r="M162" s="218"/>
      <c r="N162" s="218"/>
      <c r="O162" s="218"/>
      <c r="P162" s="218"/>
      <c r="Q162" s="218"/>
      <c r="R162" s="218"/>
      <c r="S162" s="218"/>
      <c r="T162" s="234">
        <f>Batteries!T162</f>
        <v>1.5833333333333317</v>
      </c>
      <c r="U162" s="235">
        <f>Batteries!U162</f>
        <v>0.11390269412019215</v>
      </c>
      <c r="V162" s="235" t="e">
        <f>Batteries!V162</f>
        <v>#VALUE!</v>
      </c>
      <c r="W162" s="235" t="e">
        <f>Batteries!W162</f>
        <v>#N/A</v>
      </c>
      <c r="X162" s="235" t="e">
        <f>Batteries!X162</f>
        <v>#VALUE!</v>
      </c>
      <c r="Y162" s="218"/>
      <c r="Z162" s="217">
        <f>Batteries!Z162</f>
        <v>-0.83333333333333526</v>
      </c>
      <c r="AA162" s="217">
        <f>Batteries!AA162</f>
        <v>0.254</v>
      </c>
      <c r="AB162" s="217">
        <f>Batteries!AB162</f>
        <v>0.254</v>
      </c>
      <c r="AC162" s="217" t="str">
        <f>Batteries!AC162</f>
        <v/>
      </c>
    </row>
    <row r="163" spans="3:29" x14ac:dyDescent="0.15">
      <c r="C163" s="218"/>
      <c r="D163" s="219"/>
      <c r="E163" s="217"/>
      <c r="F163" s="219">
        <f>Batteries!F163</f>
        <v>0</v>
      </c>
      <c r="G163" s="219">
        <f>Batteries!G163</f>
        <v>-0.09</v>
      </c>
      <c r="H163" s="217">
        <f>Batteries!H163</f>
        <v>0</v>
      </c>
      <c r="I163" s="250" t="e">
        <f>Batteries!I163</f>
        <v>#VALUE!</v>
      </c>
      <c r="J163" s="256" t="str">
        <f>Batteries!J163</f>
        <v/>
      </c>
      <c r="L163" s="218"/>
      <c r="M163" s="218"/>
      <c r="N163" s="218"/>
      <c r="O163" s="218"/>
      <c r="P163" s="218"/>
      <c r="Q163" s="218"/>
      <c r="R163" s="218"/>
      <c r="S163" s="218"/>
      <c r="T163" s="234">
        <f>Batteries!T163</f>
        <v>1.6249999999999984</v>
      </c>
      <c r="U163" s="235">
        <f>Batteries!U163</f>
        <v>0.10653826813058534</v>
      </c>
      <c r="V163" s="235" t="e">
        <f>Batteries!V163</f>
        <v>#VALUE!</v>
      </c>
      <c r="W163" s="235" t="e">
        <f>Batteries!W163</f>
        <v>#N/A</v>
      </c>
      <c r="X163" s="235" t="e">
        <f>Batteries!X163</f>
        <v>#VALUE!</v>
      </c>
      <c r="Y163" s="218"/>
      <c r="Z163" s="217">
        <f>Batteries!Z163</f>
        <v>-0.66666666666666874</v>
      </c>
      <c r="AA163" s="217">
        <f>Batteries!AA163</f>
        <v>0.254</v>
      </c>
      <c r="AB163" s="217">
        <f>Batteries!AB163</f>
        <v>0.254</v>
      </c>
      <c r="AC163" s="217" t="str">
        <f>Batteries!AC163</f>
        <v/>
      </c>
    </row>
    <row r="164" spans="3:29" x14ac:dyDescent="0.15">
      <c r="C164" s="218"/>
      <c r="D164" s="219"/>
      <c r="E164" s="217"/>
      <c r="F164" s="219">
        <f>Batteries!F164</f>
        <v>1</v>
      </c>
      <c r="G164" s="219">
        <f>Batteries!G164</f>
        <v>-0.09</v>
      </c>
      <c r="H164" s="217">
        <f>Batteries!H164</f>
        <v>1</v>
      </c>
      <c r="I164" s="250" t="e">
        <f>Batteries!I164</f>
        <v>#VALUE!</v>
      </c>
      <c r="J164" s="256" t="str">
        <f>Batteries!J164</f>
        <v/>
      </c>
      <c r="L164" s="218"/>
      <c r="M164" s="218"/>
      <c r="N164" s="218"/>
      <c r="O164" s="218"/>
      <c r="P164" s="218"/>
      <c r="Q164" s="218"/>
      <c r="R164" s="218"/>
      <c r="S164" s="218"/>
      <c r="T164" s="234">
        <f>Batteries!T164</f>
        <v>1.6666666666666652</v>
      </c>
      <c r="U164" s="235">
        <f>Batteries!U164</f>
        <v>9.9477138792748943E-2</v>
      </c>
      <c r="V164" s="235" t="e">
        <f>Batteries!V164</f>
        <v>#VALUE!</v>
      </c>
      <c r="W164" s="235" t="e">
        <f>Batteries!W164</f>
        <v>#N/A</v>
      </c>
      <c r="X164" s="235" t="e">
        <f>Batteries!X164</f>
        <v>#VALUE!</v>
      </c>
      <c r="Y164" s="218"/>
      <c r="Z164" s="217">
        <f>Batteries!Z164</f>
        <v>-0.50000000000000222</v>
      </c>
      <c r="AA164" s="217">
        <f>Batteries!AA164</f>
        <v>0.254</v>
      </c>
      <c r="AB164" s="217">
        <f>Batteries!AB164</f>
        <v>0.254</v>
      </c>
      <c r="AC164" s="217" t="str">
        <f>Batteries!AC164</f>
        <v/>
      </c>
    </row>
    <row r="165" spans="3:29" x14ac:dyDescent="0.15">
      <c r="C165" s="218"/>
      <c r="D165" s="219"/>
      <c r="E165" s="217"/>
      <c r="F165" s="219">
        <f>Batteries!F165</f>
        <v>2</v>
      </c>
      <c r="G165" s="219">
        <f>Batteries!G165</f>
        <v>-0.09</v>
      </c>
      <c r="H165" s="217">
        <f>Batteries!H165</f>
        <v>2</v>
      </c>
      <c r="I165" s="250" t="e">
        <f>Batteries!I165</f>
        <v>#VALUE!</v>
      </c>
      <c r="J165" s="256" t="str">
        <f>Batteries!J165</f>
        <v/>
      </c>
      <c r="L165" s="218"/>
      <c r="M165" s="218"/>
      <c r="N165" s="218"/>
      <c r="O165" s="218"/>
      <c r="P165" s="218"/>
      <c r="Q165" s="218"/>
      <c r="R165" s="218"/>
      <c r="S165" s="218"/>
      <c r="T165" s="234">
        <f>Batteries!T165</f>
        <v>1.7083333333333319</v>
      </c>
      <c r="U165" s="235">
        <f>Batteries!U165</f>
        <v>9.2722889001515929E-2</v>
      </c>
      <c r="V165" s="235" t="e">
        <f>Batteries!V165</f>
        <v>#VALUE!</v>
      </c>
      <c r="W165" s="235" t="e">
        <f>Batteries!W165</f>
        <v>#N/A</v>
      </c>
      <c r="X165" s="235" t="e">
        <f>Batteries!X165</f>
        <v>#VALUE!</v>
      </c>
      <c r="Y165" s="218"/>
      <c r="Z165" s="217">
        <f>Batteries!Z165</f>
        <v>-0.33333333333333548</v>
      </c>
      <c r="AA165" s="217">
        <f>Batteries!AA165</f>
        <v>0.254</v>
      </c>
      <c r="AB165" s="217">
        <f>Batteries!AB165</f>
        <v>0.254</v>
      </c>
      <c r="AC165" s="217" t="str">
        <f>Batteries!AC165</f>
        <v/>
      </c>
    </row>
    <row r="166" spans="3:29" x14ac:dyDescent="0.15">
      <c r="C166" s="218"/>
      <c r="D166" s="219"/>
      <c r="E166" s="217"/>
      <c r="F166" s="219">
        <f>Batteries!F166</f>
        <v>3</v>
      </c>
      <c r="G166" s="219">
        <f>Batteries!G166</f>
        <v>-0.09</v>
      </c>
      <c r="H166" s="217">
        <f>Batteries!H166</f>
        <v>3</v>
      </c>
      <c r="I166" s="250" t="e">
        <f>Batteries!I166</f>
        <v>#VALUE!</v>
      </c>
      <c r="J166" s="256" t="str">
        <f>Batteries!J166</f>
        <v/>
      </c>
      <c r="K166" s="218"/>
      <c r="L166" s="218"/>
      <c r="M166" s="218"/>
      <c r="N166" s="218"/>
      <c r="O166" s="218"/>
      <c r="P166" s="218"/>
      <c r="Q166" s="218"/>
      <c r="R166" s="218"/>
      <c r="S166" s="218"/>
      <c r="T166" s="234">
        <f>Batteries!T166</f>
        <v>1.7499999999999987</v>
      </c>
      <c r="U166" s="235">
        <f>Batteries!U166</f>
        <v>8.6277318826511712E-2</v>
      </c>
      <c r="V166" s="235" t="e">
        <f>Batteries!V166</f>
        <v>#VALUE!</v>
      </c>
      <c r="W166" s="235" t="e">
        <f>Batteries!W166</f>
        <v>#N/A</v>
      </c>
      <c r="X166" s="235" t="e">
        <f>Batteries!X166</f>
        <v>#VALUE!</v>
      </c>
      <c r="Y166" s="218"/>
      <c r="Z166" s="217">
        <f>Batteries!Z166</f>
        <v>-0.16666666666666879</v>
      </c>
      <c r="AA166" s="217">
        <f>Batteries!AA166</f>
        <v>0.254</v>
      </c>
      <c r="AB166" s="217">
        <f>Batteries!AB166</f>
        <v>0.254</v>
      </c>
      <c r="AC166" s="217" t="str">
        <f>Batteries!AC166</f>
        <v/>
      </c>
    </row>
    <row r="167" spans="3:29" x14ac:dyDescent="0.15">
      <c r="C167" s="218"/>
      <c r="D167" s="241" t="str">
        <f>Batteries!D167</f>
        <v>X3 raw axis</v>
      </c>
      <c r="E167" s="217"/>
      <c r="F167" s="217"/>
      <c r="G167" s="219"/>
      <c r="H167" s="219"/>
      <c r="I167" s="219"/>
      <c r="J167" s="218"/>
      <c r="K167" s="218"/>
      <c r="L167" s="218"/>
      <c r="M167" s="218"/>
      <c r="N167" s="218"/>
      <c r="O167" s="218"/>
      <c r="P167" s="218"/>
      <c r="Q167" s="218"/>
      <c r="R167" s="218"/>
      <c r="S167" s="218"/>
      <c r="T167" s="234">
        <f>Batteries!T167</f>
        <v>1.7916666666666654</v>
      </c>
      <c r="U167" s="235">
        <f>Batteries!U167</f>
        <v>8.014055443826619E-2</v>
      </c>
      <c r="V167" s="235" t="e">
        <f>Batteries!V167</f>
        <v>#VALUE!</v>
      </c>
      <c r="W167" s="235" t="e">
        <f>Batteries!W167</f>
        <v>#N/A</v>
      </c>
      <c r="X167" s="235" t="e">
        <f>Batteries!X167</f>
        <v>#VALUE!</v>
      </c>
      <c r="Y167" s="218"/>
      <c r="Z167" s="217">
        <f>Batteries!Z167</f>
        <v>0.16666666666666449</v>
      </c>
      <c r="AA167" s="217">
        <f>Batteries!AA167</f>
        <v>0.254</v>
      </c>
      <c r="AB167" s="217">
        <f>Batteries!AB167</f>
        <v>0.254</v>
      </c>
      <c r="AC167" s="217" t="str">
        <f>Batteries!AC167</f>
        <v/>
      </c>
    </row>
    <row r="168" spans="3:29" ht="10" x14ac:dyDescent="0.15">
      <c r="C168" s="218"/>
      <c r="D168" s="221" t="str">
        <f>Batteries!D168</f>
        <v>show</v>
      </c>
      <c r="E168" s="243" t="str">
        <f>Batteries!E168</f>
        <v>height</v>
      </c>
      <c r="F168" s="233" t="str">
        <f>Batteries!F168</f>
        <v>X3 raw  axis</v>
      </c>
      <c r="G168" s="233" t="str">
        <f>Batteries!G168</f>
        <v>0 y</v>
      </c>
      <c r="H168" s="221" t="str">
        <f>Batteries!H168</f>
        <v>0 raw labels</v>
      </c>
      <c r="I168" s="219"/>
      <c r="J168" s="218"/>
      <c r="K168" s="218"/>
      <c r="L168" s="218"/>
      <c r="M168" s="218"/>
      <c r="N168" s="218"/>
      <c r="O168" s="218"/>
      <c r="P168" s="218"/>
      <c r="Q168" s="218"/>
      <c r="R168" s="218"/>
      <c r="S168" s="218"/>
      <c r="T168" s="234">
        <f>Batteries!T168</f>
        <v>1.8333333333333321</v>
      </c>
      <c r="U168" s="235">
        <f>Batteries!U168</f>
        <v>7.4311163558993254E-2</v>
      </c>
      <c r="V168" s="235" t="e">
        <f>Batteries!V168</f>
        <v>#VALUE!</v>
      </c>
      <c r="W168" s="235" t="e">
        <f>Batteries!W168</f>
        <v>#N/A</v>
      </c>
      <c r="X168" s="235" t="e">
        <f>Batteries!X168</f>
        <v>#VALUE!</v>
      </c>
      <c r="Y168" s="218"/>
      <c r="Z168" s="217">
        <f>Batteries!Z168</f>
        <v>0.33333333333333115</v>
      </c>
      <c r="AA168" s="217">
        <f>Batteries!AA168</f>
        <v>0.254</v>
      </c>
      <c r="AB168" s="217">
        <f>Batteries!AB168</f>
        <v>0.254</v>
      </c>
      <c r="AC168" s="217" t="str">
        <f>Batteries!AC168</f>
        <v/>
      </c>
    </row>
    <row r="169" spans="3:29" ht="10" x14ac:dyDescent="0.15">
      <c r="C169" s="218"/>
      <c r="D169" s="219">
        <f>Batteries!D169</f>
        <v>0</v>
      </c>
      <c r="E169" s="217">
        <f>Batteries!E169</f>
        <v>-0.2</v>
      </c>
      <c r="F169" s="219">
        <f>Batteries!F169</f>
        <v>-4</v>
      </c>
      <c r="G169" s="219" t="e">
        <f>Batteries!G169</f>
        <v>#N/A</v>
      </c>
      <c r="H169" s="251" t="str">
        <f>Batteries!H169</f>
        <v/>
      </c>
      <c r="I169" s="219"/>
      <c r="J169" s="218"/>
      <c r="K169" s="218"/>
      <c r="L169" s="218"/>
      <c r="M169" s="218"/>
      <c r="N169" s="218"/>
      <c r="O169" s="218"/>
      <c r="P169" s="218"/>
      <c r="Q169" s="218"/>
      <c r="R169" s="218"/>
      <c r="S169" s="218"/>
      <c r="T169" s="234">
        <f>Batteries!T169</f>
        <v>1.8749999999999989</v>
      </c>
      <c r="U169" s="235">
        <f>Batteries!U169</f>
        <v>6.8786275826692042E-2</v>
      </c>
      <c r="V169" s="235" t="e">
        <f>Batteries!V169</f>
        <v>#VALUE!</v>
      </c>
      <c r="W169" s="235" t="e">
        <f>Batteries!W169</f>
        <v>#N/A</v>
      </c>
      <c r="X169" s="235" t="e">
        <f>Batteries!X169</f>
        <v>#VALUE!</v>
      </c>
      <c r="Y169" s="218"/>
      <c r="Z169" s="217">
        <f>Batteries!Z169</f>
        <v>0.49999999999999789</v>
      </c>
      <c r="AA169" s="217">
        <f>Batteries!AA169</f>
        <v>0.254</v>
      </c>
      <c r="AB169" s="217">
        <f>Batteries!AB169</f>
        <v>0.254</v>
      </c>
      <c r="AC169" s="217" t="str">
        <f>Batteries!AC169</f>
        <v/>
      </c>
    </row>
    <row r="170" spans="3:29" x14ac:dyDescent="0.15">
      <c r="C170" s="218"/>
      <c r="D170" s="219"/>
      <c r="E170" s="217"/>
      <c r="F170" s="219">
        <f>Batteries!F170</f>
        <v>-3</v>
      </c>
      <c r="G170" s="219" t="e">
        <f>Batteries!G170</f>
        <v>#N/A</v>
      </c>
      <c r="H170" s="256" t="str">
        <f>Batteries!H170</f>
        <v/>
      </c>
      <c r="I170" s="219"/>
      <c r="J170" s="218"/>
      <c r="K170" s="218"/>
      <c r="L170" s="218"/>
      <c r="M170" s="218"/>
      <c r="N170" s="218"/>
      <c r="O170" s="218"/>
      <c r="P170" s="218"/>
      <c r="Q170" s="218"/>
      <c r="R170" s="218"/>
      <c r="S170" s="218"/>
      <c r="T170" s="234">
        <f>Batteries!T170</f>
        <v>1.9166666666666656</v>
      </c>
      <c r="U170" s="235">
        <f>Batteries!U170</f>
        <v>6.3561706516962482E-2</v>
      </c>
      <c r="V170" s="235" t="e">
        <f>Batteries!V170</f>
        <v>#VALUE!</v>
      </c>
      <c r="W170" s="235" t="e">
        <f>Batteries!W170</f>
        <v>#N/A</v>
      </c>
      <c r="X170" s="235" t="e">
        <f>Batteries!X170</f>
        <v>#VALUE!</v>
      </c>
      <c r="Y170" s="218"/>
      <c r="Z170" s="217">
        <f>Batteries!Z170</f>
        <v>0.66666666666666441</v>
      </c>
      <c r="AA170" s="217">
        <f>Batteries!AA170</f>
        <v>0.254</v>
      </c>
      <c r="AB170" s="217">
        <f>Batteries!AB170</f>
        <v>0.254</v>
      </c>
      <c r="AC170" s="217" t="str">
        <f>Batteries!AC170</f>
        <v/>
      </c>
    </row>
    <row r="171" spans="3:29" x14ac:dyDescent="0.15">
      <c r="C171" s="218"/>
      <c r="D171" s="219"/>
      <c r="E171" s="217"/>
      <c r="F171" s="219">
        <f>Batteries!F171</f>
        <v>-2</v>
      </c>
      <c r="G171" s="219" t="e">
        <f>Batteries!G171</f>
        <v>#N/A</v>
      </c>
      <c r="H171" s="256" t="str">
        <f>Batteries!H171</f>
        <v/>
      </c>
      <c r="I171" s="219"/>
      <c r="J171" s="218"/>
      <c r="K171" s="218"/>
      <c r="L171" s="218"/>
      <c r="M171" s="218"/>
      <c r="N171" s="218"/>
      <c r="O171" s="218"/>
      <c r="P171" s="218"/>
      <c r="Q171" s="218"/>
      <c r="R171" s="218"/>
      <c r="S171" s="218"/>
      <c r="T171" s="234">
        <f>Batteries!T171</f>
        <v>1.9583333333333324</v>
      </c>
      <c r="U171" s="235">
        <f>Batteries!U171</f>
        <v>5.8632082139484676E-2</v>
      </c>
      <c r="V171" s="235" t="e">
        <f>Batteries!V171</f>
        <v>#VALUE!</v>
      </c>
      <c r="W171" s="235" t="e">
        <f>Batteries!W171</f>
        <v>#N/A</v>
      </c>
      <c r="X171" s="235" t="e">
        <f>Batteries!X171</f>
        <v>#VALUE!</v>
      </c>
      <c r="Y171" s="218"/>
      <c r="Z171" s="217">
        <f>Batteries!Z171</f>
        <v>0.83333333333333093</v>
      </c>
      <c r="AA171" s="217">
        <f>Batteries!AA171</f>
        <v>0.254</v>
      </c>
      <c r="AB171" s="217">
        <f>Batteries!AB171</f>
        <v>0.254</v>
      </c>
      <c r="AC171" s="217" t="str">
        <f>Batteries!AC171</f>
        <v/>
      </c>
    </row>
    <row r="172" spans="3:29" x14ac:dyDescent="0.15">
      <c r="C172" s="218"/>
      <c r="D172" s="219"/>
      <c r="E172" s="217"/>
      <c r="F172" s="219">
        <f>Batteries!F172</f>
        <v>-1</v>
      </c>
      <c r="G172" s="219" t="e">
        <f>Batteries!G172</f>
        <v>#N/A</v>
      </c>
      <c r="H172" s="256" t="str">
        <f>Batteries!H172</f>
        <v/>
      </c>
      <c r="I172" s="219"/>
      <c r="J172" s="218"/>
      <c r="K172" s="218"/>
      <c r="L172" s="218"/>
      <c r="M172" s="218"/>
      <c r="N172" s="218"/>
      <c r="O172" s="218"/>
      <c r="P172" s="218"/>
      <c r="Q172" s="218"/>
      <c r="R172" s="218"/>
      <c r="S172" s="218"/>
      <c r="T172" s="234">
        <f>Batteries!T172</f>
        <v>1.9999999999999991</v>
      </c>
      <c r="U172" s="235">
        <f>Batteries!U172</f>
        <v>5.3990966513188146E-2</v>
      </c>
      <c r="V172" s="235" t="e">
        <f>Batteries!V172</f>
        <v>#VALUE!</v>
      </c>
      <c r="W172" s="235" t="e">
        <f>Batteries!W172</f>
        <v>#N/A</v>
      </c>
      <c r="X172" s="235" t="e">
        <f>Batteries!X172</f>
        <v>#VALUE!</v>
      </c>
      <c r="Y172" s="218"/>
      <c r="Z172" s="217">
        <f>Batteries!Z172</f>
        <v>-0.66666666666666874</v>
      </c>
      <c r="AA172" s="217">
        <f>Batteries!AA172</f>
        <v>0.27800000000000002</v>
      </c>
      <c r="AB172" s="217">
        <f>Batteries!AB172</f>
        <v>0.27800000000000002</v>
      </c>
      <c r="AC172" s="217" t="str">
        <f>Batteries!AC172</f>
        <v/>
      </c>
    </row>
    <row r="173" spans="3:29" x14ac:dyDescent="0.15">
      <c r="C173" s="218"/>
      <c r="D173" s="219"/>
      <c r="E173" s="217"/>
      <c r="F173" s="219">
        <f>Batteries!F173</f>
        <v>0</v>
      </c>
      <c r="G173" s="219" t="e">
        <f>Batteries!G173</f>
        <v>#N/A</v>
      </c>
      <c r="H173" s="256" t="str">
        <f>Batteries!H173</f>
        <v/>
      </c>
      <c r="I173" s="219"/>
      <c r="J173" s="218"/>
      <c r="K173" s="218"/>
      <c r="L173" s="218"/>
      <c r="M173" s="218"/>
      <c r="N173" s="218"/>
      <c r="O173" s="218"/>
      <c r="P173" s="218"/>
      <c r="Q173" s="218"/>
      <c r="R173" s="218"/>
      <c r="S173" s="218"/>
      <c r="T173" s="234">
        <f>Batteries!T173</f>
        <v>2.0416666666666656</v>
      </c>
      <c r="U173" s="235">
        <f>Batteries!U173</f>
        <v>4.9630986023359178E-2</v>
      </c>
      <c r="V173" s="235" t="e">
        <f>Batteries!V173</f>
        <v>#VALUE!</v>
      </c>
      <c r="W173" s="235" t="e">
        <f>Batteries!W173</f>
        <v>#N/A</v>
      </c>
      <c r="X173" s="235" t="e">
        <f>Batteries!X173</f>
        <v>#VALUE!</v>
      </c>
      <c r="Y173" s="218"/>
      <c r="Z173" s="217">
        <f>Batteries!Z173</f>
        <v>-0.50000000000000222</v>
      </c>
      <c r="AA173" s="217">
        <f>Batteries!AA173</f>
        <v>0.27800000000000002</v>
      </c>
      <c r="AB173" s="217">
        <f>Batteries!AB173</f>
        <v>0.27800000000000002</v>
      </c>
      <c r="AC173" s="217" t="str">
        <f>Batteries!AC173</f>
        <v/>
      </c>
    </row>
    <row r="174" spans="3:29" x14ac:dyDescent="0.15">
      <c r="C174" s="218"/>
      <c r="D174" s="219"/>
      <c r="E174" s="217"/>
      <c r="F174" s="219">
        <f>Batteries!F174</f>
        <v>1</v>
      </c>
      <c r="G174" s="219" t="e">
        <f>Batteries!G174</f>
        <v>#N/A</v>
      </c>
      <c r="H174" s="256" t="str">
        <f>Batteries!H174</f>
        <v/>
      </c>
      <c r="I174" s="219"/>
      <c r="J174" s="218"/>
      <c r="K174" s="218"/>
      <c r="L174" s="218"/>
      <c r="M174" s="218"/>
      <c r="N174" s="218"/>
      <c r="O174" s="218"/>
      <c r="P174" s="218"/>
      <c r="Q174" s="218"/>
      <c r="R174" s="218"/>
      <c r="S174" s="218"/>
      <c r="T174" s="234">
        <f>Batteries!T174</f>
        <v>2.0833333333333321</v>
      </c>
      <c r="U174" s="235">
        <f>Batteries!U174</f>
        <v>4.5543952872905698E-2</v>
      </c>
      <c r="V174" s="235" t="e">
        <f>Batteries!V174</f>
        <v>#VALUE!</v>
      </c>
      <c r="W174" s="235" t="e">
        <f>Batteries!W174</f>
        <v>#N/A</v>
      </c>
      <c r="X174" s="235" t="e">
        <f>Batteries!X174</f>
        <v>#VALUE!</v>
      </c>
      <c r="Y174" s="218"/>
      <c r="Z174" s="217">
        <f>Batteries!Z174</f>
        <v>-0.33333333333333548</v>
      </c>
      <c r="AA174" s="217">
        <f>Batteries!AA174</f>
        <v>0.27800000000000002</v>
      </c>
      <c r="AB174" s="217">
        <f>Batteries!AB174</f>
        <v>0.27800000000000002</v>
      </c>
      <c r="AC174" s="217" t="str">
        <f>Batteries!AC174</f>
        <v/>
      </c>
    </row>
    <row r="175" spans="3:29" x14ac:dyDescent="0.15">
      <c r="C175" s="218"/>
      <c r="D175" s="219"/>
      <c r="E175" s="217"/>
      <c r="F175" s="219">
        <f>Batteries!F175</f>
        <v>2</v>
      </c>
      <c r="G175" s="219" t="e">
        <f>Batteries!G175</f>
        <v>#N/A</v>
      </c>
      <c r="H175" s="256" t="str">
        <f>Batteries!H175</f>
        <v/>
      </c>
      <c r="I175" s="219"/>
      <c r="J175" s="218"/>
      <c r="K175" s="218"/>
      <c r="L175" s="218"/>
      <c r="M175" s="218"/>
      <c r="N175" s="218"/>
      <c r="O175" s="218"/>
      <c r="P175" s="218"/>
      <c r="Q175" s="218"/>
      <c r="R175" s="218"/>
      <c r="S175" s="218"/>
      <c r="T175" s="234">
        <f>Batteries!T175</f>
        <v>2.1249999999999987</v>
      </c>
      <c r="U175" s="235">
        <f>Batteries!U175</f>
        <v>4.1720985256338723E-2</v>
      </c>
      <c r="V175" s="235" t="e">
        <f>Batteries!V175</f>
        <v>#VALUE!</v>
      </c>
      <c r="W175" s="235" t="e">
        <f>Batteries!W175</f>
        <v>#N/A</v>
      </c>
      <c r="X175" s="235" t="e">
        <f>Batteries!X175</f>
        <v>#VALUE!</v>
      </c>
      <c r="Y175" s="218"/>
      <c r="Z175" s="217">
        <f>Batteries!Z175</f>
        <v>-0.16666666666666879</v>
      </c>
      <c r="AA175" s="217">
        <f>Batteries!AA175</f>
        <v>0.27800000000000002</v>
      </c>
      <c r="AB175" s="217">
        <f>Batteries!AB175</f>
        <v>0.27800000000000002</v>
      </c>
      <c r="AC175" s="217" t="str">
        <f>Batteries!AC175</f>
        <v/>
      </c>
    </row>
    <row r="176" spans="3:29" x14ac:dyDescent="0.15">
      <c r="C176" s="218"/>
      <c r="D176" s="219"/>
      <c r="E176" s="217"/>
      <c r="F176" s="219">
        <f>Batteries!F176</f>
        <v>3</v>
      </c>
      <c r="G176" s="219" t="e">
        <f>Batteries!G176</f>
        <v>#N/A</v>
      </c>
      <c r="H176" s="256" t="str">
        <f>Batteries!H176</f>
        <v/>
      </c>
      <c r="I176" s="219"/>
      <c r="J176" s="218"/>
      <c r="K176" s="218"/>
      <c r="L176" s="218"/>
      <c r="M176" s="218"/>
      <c r="N176" s="218"/>
      <c r="O176" s="218"/>
      <c r="P176" s="218"/>
      <c r="Q176" s="218"/>
      <c r="R176" s="218"/>
      <c r="S176" s="218"/>
      <c r="T176" s="234">
        <f>Batteries!T176</f>
        <v>2.1666666666666652</v>
      </c>
      <c r="U176" s="235">
        <f>Batteries!U176</f>
        <v>3.8152623506418078E-2</v>
      </c>
      <c r="V176" s="235" t="e">
        <f>Batteries!V176</f>
        <v>#VALUE!</v>
      </c>
      <c r="W176" s="235" t="e">
        <f>Batteries!W176</f>
        <v>#N/A</v>
      </c>
      <c r="X176" s="235" t="e">
        <f>Batteries!X176</f>
        <v>#VALUE!</v>
      </c>
      <c r="Y176" s="218"/>
      <c r="Z176" s="217">
        <f>Batteries!Z176</f>
        <v>0.16666666666666449</v>
      </c>
      <c r="AA176" s="217">
        <f>Batteries!AA176</f>
        <v>0.27800000000000002</v>
      </c>
      <c r="AB176" s="217">
        <f>Batteries!AB176</f>
        <v>0.27800000000000002</v>
      </c>
      <c r="AC176" s="217" t="str">
        <f>Batteries!AC176</f>
        <v/>
      </c>
    </row>
    <row r="177" spans="2:29" x14ac:dyDescent="0.15">
      <c r="C177" s="218"/>
      <c r="D177" s="219"/>
      <c r="E177" s="217"/>
      <c r="F177" s="217"/>
      <c r="G177" s="219"/>
      <c r="H177" s="219"/>
      <c r="I177" s="219"/>
      <c r="J177" s="218"/>
      <c r="K177" s="218"/>
      <c r="L177" s="218"/>
      <c r="M177" s="218"/>
      <c r="N177" s="218"/>
      <c r="O177" s="218"/>
      <c r="P177" s="218"/>
      <c r="Q177" s="218"/>
      <c r="R177" s="218"/>
      <c r="S177" s="218"/>
      <c r="T177" s="234">
        <f>Batteries!T177</f>
        <v>2.2083333333333317</v>
      </c>
      <c r="U177" s="235">
        <f>Batteries!U177</f>
        <v>3.4828941387634517E-2</v>
      </c>
      <c r="V177" s="235" t="e">
        <f>Batteries!V177</f>
        <v>#VALUE!</v>
      </c>
      <c r="W177" s="235" t="e">
        <f>Batteries!W177</f>
        <v>#N/A</v>
      </c>
      <c r="X177" s="235" t="e">
        <f>Batteries!X177</f>
        <v>#VALUE!</v>
      </c>
      <c r="Y177" s="218"/>
      <c r="Z177" s="217">
        <f>Batteries!Z177</f>
        <v>0.33333333333333115</v>
      </c>
      <c r="AA177" s="217">
        <f>Batteries!AA177</f>
        <v>0.27800000000000002</v>
      </c>
      <c r="AB177" s="217">
        <f>Batteries!AB177</f>
        <v>0.27800000000000002</v>
      </c>
      <c r="AC177" s="217" t="str">
        <f>Batteries!AC177</f>
        <v/>
      </c>
    </row>
    <row r="178" spans="2:29" x14ac:dyDescent="0.15">
      <c r="C178" s="218"/>
      <c r="D178" s="241" t="str">
        <f>Batteries!D178</f>
        <v>X3 stdev axis</v>
      </c>
      <c r="E178" s="217"/>
      <c r="F178" s="243" t="str">
        <f>Batteries!F178</f>
        <v/>
      </c>
      <c r="G178" s="229" t="str">
        <f>Batteries!G178</f>
        <v/>
      </c>
      <c r="H178" s="219"/>
      <c r="I178" s="219"/>
      <c r="J178" s="218"/>
      <c r="K178" s="218"/>
      <c r="L178" s="218"/>
      <c r="M178" s="218"/>
      <c r="N178" s="218"/>
      <c r="O178" s="218"/>
      <c r="P178" s="218"/>
      <c r="Q178" s="218"/>
      <c r="R178" s="218"/>
      <c r="S178" s="218"/>
      <c r="T178" s="234">
        <f>Batteries!T178</f>
        <v>2.2499999999999982</v>
      </c>
      <c r="U178" s="235">
        <f>Batteries!U178</f>
        <v>3.173965183566755E-2</v>
      </c>
      <c r="V178" s="235" t="e">
        <f>Batteries!V178</f>
        <v>#VALUE!</v>
      </c>
      <c r="W178" s="235" t="e">
        <f>Batteries!W178</f>
        <v>#N/A</v>
      </c>
      <c r="X178" s="235" t="e">
        <f>Batteries!X178</f>
        <v>#VALUE!</v>
      </c>
      <c r="Y178" s="218"/>
      <c r="Z178" s="217">
        <f>Batteries!Z178</f>
        <v>0.49999999999999789</v>
      </c>
      <c r="AA178" s="217">
        <f>Batteries!AA178</f>
        <v>0.27800000000000002</v>
      </c>
      <c r="AB178" s="217">
        <f>Batteries!AB178</f>
        <v>0.27800000000000002</v>
      </c>
      <c r="AC178" s="217" t="str">
        <f>Batteries!AC178</f>
        <v/>
      </c>
    </row>
    <row r="179" spans="2:29" ht="10" x14ac:dyDescent="0.15">
      <c r="B179" s="218"/>
      <c r="C179" s="218"/>
      <c r="D179" s="221" t="str">
        <f>Batteries!D179</f>
        <v>show</v>
      </c>
      <c r="E179" s="243" t="str">
        <f>Batteries!E179</f>
        <v>height</v>
      </c>
      <c r="F179" s="233" t="str">
        <f>Batteries!F179</f>
        <v>X3 std  axis</v>
      </c>
      <c r="G179" s="233" t="str">
        <f>Batteries!G179</f>
        <v>0 stdev y</v>
      </c>
      <c r="H179" s="217"/>
      <c r="I179" s="217"/>
      <c r="J179" s="233" t="str">
        <f>Batteries!J179</f>
        <v xml:space="preserve"> stdev labels</v>
      </c>
      <c r="K179" s="218"/>
      <c r="L179" s="218"/>
      <c r="M179" s="218"/>
      <c r="N179" s="218"/>
      <c r="O179" s="218"/>
      <c r="P179" s="218"/>
      <c r="Q179" s="218"/>
      <c r="R179" s="218"/>
      <c r="S179" s="218"/>
      <c r="T179" s="234">
        <f>Batteries!T179</f>
        <v>2.2916666666666647</v>
      </c>
      <c r="U179" s="235">
        <f>Batteries!U179</f>
        <v>2.8874206565747504E-2</v>
      </c>
      <c r="V179" s="235" t="e">
        <f>Batteries!V179</f>
        <v>#VALUE!</v>
      </c>
      <c r="W179" s="235" t="e">
        <f>Batteries!W179</f>
        <v>#N/A</v>
      </c>
      <c r="X179" s="235" t="e">
        <f>Batteries!X179</f>
        <v>#VALUE!</v>
      </c>
      <c r="Y179" s="218"/>
      <c r="Z179" s="217">
        <f>Batteries!Z179</f>
        <v>0.66666666666666441</v>
      </c>
      <c r="AA179" s="217">
        <f>Batteries!AA179</f>
        <v>0.27800000000000002</v>
      </c>
      <c r="AB179" s="217">
        <f>Batteries!AB179</f>
        <v>0.27800000000000002</v>
      </c>
      <c r="AC179" s="217" t="str">
        <f>Batteries!AC179</f>
        <v/>
      </c>
    </row>
    <row r="180" spans="2:29" x14ac:dyDescent="0.15">
      <c r="B180" s="218"/>
      <c r="C180" s="218"/>
      <c r="D180" s="219">
        <f>Batteries!D180</f>
        <v>0</v>
      </c>
      <c r="E180" s="217">
        <f>Batteries!E180</f>
        <v>-0.17</v>
      </c>
      <c r="F180" s="219">
        <f>Batteries!F180</f>
        <v>-4</v>
      </c>
      <c r="G180" s="219" t="e">
        <f>Batteries!G180</f>
        <v>#N/A</v>
      </c>
      <c r="I180" s="257" t="str">
        <f>Batteries!I180</f>
        <v/>
      </c>
      <c r="J180" s="256" t="str">
        <f>Batteries!J180</f>
        <v/>
      </c>
      <c r="K180" s="218"/>
      <c r="L180" s="218"/>
      <c r="M180" s="218"/>
      <c r="N180" s="218"/>
      <c r="O180" s="218"/>
      <c r="P180" s="218"/>
      <c r="Q180" s="218"/>
      <c r="R180" s="218"/>
      <c r="S180" s="218"/>
      <c r="T180" s="234">
        <f>Batteries!T180</f>
        <v>2.3333333333333313</v>
      </c>
      <c r="U180" s="235">
        <f>Batteries!U180</f>
        <v>2.6221889093709622E-2</v>
      </c>
      <c r="V180" s="235" t="e">
        <f>Batteries!V180</f>
        <v>#VALUE!</v>
      </c>
      <c r="W180" s="235" t="e">
        <f>Batteries!W180</f>
        <v>#N/A</v>
      </c>
      <c r="X180" s="235" t="e">
        <f>Batteries!X180</f>
        <v>#VALUE!</v>
      </c>
      <c r="Y180" s="218"/>
      <c r="Z180" s="217">
        <f>Batteries!Z180</f>
        <v>-0.66666666666666874</v>
      </c>
      <c r="AA180" s="217">
        <f>Batteries!AA180</f>
        <v>0.30199999999999999</v>
      </c>
      <c r="AB180" s="217">
        <f>Batteries!AB180</f>
        <v>0.30199999999999999</v>
      </c>
      <c r="AC180" s="217" t="str">
        <f>Batteries!AC180</f>
        <v/>
      </c>
    </row>
    <row r="181" spans="2:29" x14ac:dyDescent="0.15">
      <c r="B181" s="218"/>
      <c r="C181" s="218"/>
      <c r="D181" s="219"/>
      <c r="E181" s="217"/>
      <c r="F181" s="219">
        <f>Batteries!F181</f>
        <v>-3</v>
      </c>
      <c r="G181" s="219" t="e">
        <f>Batteries!G181</f>
        <v>#N/A</v>
      </c>
      <c r="H181" s="217">
        <f>Batteries!H181</f>
        <v>-3</v>
      </c>
      <c r="I181" s="250" t="e">
        <f>Batteries!I181</f>
        <v>#VALUE!</v>
      </c>
      <c r="J181" s="256" t="str">
        <f>Batteries!J181</f>
        <v/>
      </c>
      <c r="K181" s="218"/>
      <c r="L181" s="218"/>
      <c r="M181" s="218"/>
      <c r="N181" s="218"/>
      <c r="O181" s="218"/>
      <c r="P181" s="218"/>
      <c r="Q181" s="218"/>
      <c r="R181" s="218"/>
      <c r="S181" s="218"/>
      <c r="T181" s="234">
        <f>Batteries!T181</f>
        <v>2.3749999999999978</v>
      </c>
      <c r="U181" s="235">
        <f>Batteries!U181</f>
        <v>2.3771900829913931E-2</v>
      </c>
      <c r="V181" s="235" t="e">
        <f>Batteries!V181</f>
        <v>#VALUE!</v>
      </c>
      <c r="W181" s="235" t="e">
        <f>Batteries!W181</f>
        <v>#N/A</v>
      </c>
      <c r="X181" s="235" t="e">
        <f>Batteries!X181</f>
        <v>#VALUE!</v>
      </c>
      <c r="Y181" s="218"/>
      <c r="Z181" s="217">
        <f>Batteries!Z181</f>
        <v>-0.50000000000000222</v>
      </c>
      <c r="AA181" s="217">
        <f>Batteries!AA181</f>
        <v>0.30199999999999999</v>
      </c>
      <c r="AB181" s="217">
        <f>Batteries!AB181</f>
        <v>0.30199999999999999</v>
      </c>
      <c r="AC181" s="217" t="str">
        <f>Batteries!AC181</f>
        <v/>
      </c>
    </row>
    <row r="182" spans="2:29" x14ac:dyDescent="0.15">
      <c r="B182" s="218"/>
      <c r="C182" s="218"/>
      <c r="D182" s="219"/>
      <c r="E182" s="217"/>
      <c r="F182" s="219">
        <f>Batteries!F182</f>
        <v>-2</v>
      </c>
      <c r="G182" s="219" t="e">
        <f>Batteries!G182</f>
        <v>#N/A</v>
      </c>
      <c r="H182" s="217">
        <f>Batteries!H182</f>
        <v>-2</v>
      </c>
      <c r="I182" s="250" t="e">
        <f>Batteries!I182</f>
        <v>#VALUE!</v>
      </c>
      <c r="J182" s="256" t="str">
        <f>Batteries!J182</f>
        <v/>
      </c>
      <c r="K182" s="218"/>
      <c r="L182" s="218"/>
      <c r="M182" s="218"/>
      <c r="N182" s="218"/>
      <c r="O182" s="218"/>
      <c r="P182" s="218"/>
      <c r="Q182" s="218"/>
      <c r="R182" s="218"/>
      <c r="S182" s="218"/>
      <c r="T182" s="234">
        <f>Batteries!T182</f>
        <v>2.4166666666666643</v>
      </c>
      <c r="U182" s="235">
        <f>Batteries!U182</f>
        <v>2.1513440016773775E-2</v>
      </c>
      <c r="V182" s="235" t="e">
        <f>Batteries!V182</f>
        <v>#VALUE!</v>
      </c>
      <c r="W182" s="235" t="e">
        <f>Batteries!W182</f>
        <v>#N/A</v>
      </c>
      <c r="X182" s="235" t="e">
        <f>Batteries!X182</f>
        <v>#VALUE!</v>
      </c>
      <c r="Y182" s="218"/>
      <c r="Z182" s="217">
        <f>Batteries!Z182</f>
        <v>-0.33333333333333548</v>
      </c>
      <c r="AA182" s="217">
        <f>Batteries!AA182</f>
        <v>0.30199999999999999</v>
      </c>
      <c r="AB182" s="217">
        <f>Batteries!AB182</f>
        <v>0.30199999999999999</v>
      </c>
      <c r="AC182" s="217" t="str">
        <f>Batteries!AC182</f>
        <v/>
      </c>
    </row>
    <row r="183" spans="2:29" x14ac:dyDescent="0.15">
      <c r="B183" s="218"/>
      <c r="C183" s="218"/>
      <c r="D183" s="219"/>
      <c r="E183" s="217"/>
      <c r="F183" s="219">
        <f>Batteries!F183</f>
        <v>-1</v>
      </c>
      <c r="G183" s="219" t="e">
        <f>Batteries!G183</f>
        <v>#N/A</v>
      </c>
      <c r="H183" s="217">
        <f>Batteries!H183</f>
        <v>-1</v>
      </c>
      <c r="I183" s="250" t="e">
        <f>Batteries!I183</f>
        <v>#VALUE!</v>
      </c>
      <c r="J183" s="256" t="str">
        <f>Batteries!J183</f>
        <v/>
      </c>
      <c r="K183" s="218"/>
      <c r="L183" s="218"/>
      <c r="M183" s="218"/>
      <c r="N183" s="218"/>
      <c r="O183" s="218"/>
      <c r="P183" s="218"/>
      <c r="Q183" s="218"/>
      <c r="R183" s="218"/>
      <c r="S183" s="218"/>
      <c r="T183" s="234">
        <f>Batteries!T183</f>
        <v>2.4583333333333308</v>
      </c>
      <c r="U183" s="235">
        <f>Batteries!U183</f>
        <v>1.9435773384265099E-2</v>
      </c>
      <c r="V183" s="235" t="e">
        <f>Batteries!V183</f>
        <v>#VALUE!</v>
      </c>
      <c r="W183" s="235" t="e">
        <f>Batteries!W183</f>
        <v>#N/A</v>
      </c>
      <c r="X183" s="235" t="e">
        <f>Batteries!X183</f>
        <v>#VALUE!</v>
      </c>
      <c r="Y183" s="218"/>
      <c r="Z183" s="217">
        <f>Batteries!Z183</f>
        <v>-0.16666666666666879</v>
      </c>
      <c r="AA183" s="217">
        <f>Batteries!AA183</f>
        <v>0.30199999999999999</v>
      </c>
      <c r="AB183" s="217">
        <f>Batteries!AB183</f>
        <v>0.30199999999999999</v>
      </c>
      <c r="AC183" s="217" t="str">
        <f>Batteries!AC183</f>
        <v/>
      </c>
    </row>
    <row r="184" spans="2:29" x14ac:dyDescent="0.15">
      <c r="B184" s="218"/>
      <c r="C184" s="218"/>
      <c r="D184" s="219"/>
      <c r="E184" s="217"/>
      <c r="F184" s="219">
        <f>Batteries!F184</f>
        <v>0</v>
      </c>
      <c r="G184" s="219" t="e">
        <f>Batteries!G184</f>
        <v>#N/A</v>
      </c>
      <c r="H184" s="217">
        <f>Batteries!H184</f>
        <v>0</v>
      </c>
      <c r="I184" s="250" t="e">
        <f>Batteries!I184</f>
        <v>#VALUE!</v>
      </c>
      <c r="J184" s="256" t="str">
        <f>Batteries!J184</f>
        <v/>
      </c>
      <c r="K184" s="218"/>
      <c r="L184" s="218"/>
      <c r="M184" s="218"/>
      <c r="N184" s="218"/>
      <c r="O184" s="218"/>
      <c r="P184" s="218"/>
      <c r="Q184" s="218"/>
      <c r="R184" s="218"/>
      <c r="S184" s="218"/>
      <c r="T184" s="234">
        <f>Batteries!T184</f>
        <v>2.4999999999999973</v>
      </c>
      <c r="U184" s="235">
        <f>Batteries!U184</f>
        <v>1.7528300493568655E-2</v>
      </c>
      <c r="V184" s="235" t="e">
        <f>Batteries!V184</f>
        <v>#VALUE!</v>
      </c>
      <c r="W184" s="235" t="e">
        <f>Batteries!W184</f>
        <v>#N/A</v>
      </c>
      <c r="X184" s="235" t="e">
        <f>Batteries!X184</f>
        <v>#VALUE!</v>
      </c>
      <c r="Y184" s="218"/>
      <c r="Z184" s="217">
        <f>Batteries!Z184</f>
        <v>0.16666666666666449</v>
      </c>
      <c r="AA184" s="217">
        <f>Batteries!AA184</f>
        <v>0.30199999999999999</v>
      </c>
      <c r="AB184" s="217">
        <f>Batteries!AB184</f>
        <v>0.30199999999999999</v>
      </c>
      <c r="AC184" s="217" t="str">
        <f>Batteries!AC184</f>
        <v/>
      </c>
    </row>
    <row r="185" spans="2:29" x14ac:dyDescent="0.15">
      <c r="B185" s="218"/>
      <c r="C185" s="218"/>
      <c r="D185" s="219"/>
      <c r="E185" s="217"/>
      <c r="F185" s="219">
        <f>Batteries!F185</f>
        <v>1</v>
      </c>
      <c r="G185" s="219" t="e">
        <f>Batteries!G185</f>
        <v>#N/A</v>
      </c>
      <c r="H185" s="217">
        <f>Batteries!H185</f>
        <v>1</v>
      </c>
      <c r="I185" s="250" t="e">
        <f>Batteries!I185</f>
        <v>#VALUE!</v>
      </c>
      <c r="J185" s="256" t="str">
        <f>Batteries!J185</f>
        <v/>
      </c>
      <c r="K185" s="218"/>
      <c r="L185" s="218"/>
      <c r="M185" s="218"/>
      <c r="N185" s="218"/>
      <c r="O185" s="218"/>
      <c r="P185" s="218"/>
      <c r="Q185" s="218"/>
      <c r="R185" s="218"/>
      <c r="S185" s="218"/>
      <c r="T185" s="234">
        <f>Batteries!T185</f>
        <v>2.5416666666666639</v>
      </c>
      <c r="U185" s="235">
        <f>Batteries!U185</f>
        <v>1.5780610826231976E-2</v>
      </c>
      <c r="V185" s="235" t="e">
        <f>Batteries!V185</f>
        <v>#VALUE!</v>
      </c>
      <c r="W185" s="235" t="e">
        <f>Batteries!W185</f>
        <v>#N/A</v>
      </c>
      <c r="X185" s="235" t="e">
        <f>Batteries!X185</f>
        <v>#VALUE!</v>
      </c>
      <c r="Y185" s="218"/>
      <c r="Z185" s="217">
        <f>Batteries!Z185</f>
        <v>0.33333333333333115</v>
      </c>
      <c r="AA185" s="217">
        <f>Batteries!AA185</f>
        <v>0.30199999999999999</v>
      </c>
      <c r="AB185" s="217">
        <f>Batteries!AB185</f>
        <v>0.30199999999999999</v>
      </c>
      <c r="AC185" s="217" t="str">
        <f>Batteries!AC185</f>
        <v/>
      </c>
    </row>
    <row r="186" spans="2:29" x14ac:dyDescent="0.15">
      <c r="B186" s="218"/>
      <c r="C186" s="218"/>
      <c r="D186" s="219"/>
      <c r="E186" s="217"/>
      <c r="F186" s="219">
        <f>Batteries!F186</f>
        <v>2</v>
      </c>
      <c r="G186" s="219" t="e">
        <f>Batteries!G186</f>
        <v>#N/A</v>
      </c>
      <c r="H186" s="217">
        <f>Batteries!H186</f>
        <v>2</v>
      </c>
      <c r="I186" s="250" t="e">
        <f>Batteries!I186</f>
        <v>#VALUE!</v>
      </c>
      <c r="J186" s="256" t="str">
        <f>Batteries!J186</f>
        <v/>
      </c>
      <c r="K186" s="218"/>
      <c r="L186" s="218"/>
      <c r="M186" s="218"/>
      <c r="N186" s="218"/>
      <c r="O186" s="218"/>
      <c r="P186" s="218"/>
      <c r="Q186" s="218"/>
      <c r="R186" s="218"/>
      <c r="S186" s="218"/>
      <c r="T186" s="234">
        <f>Batteries!T186</f>
        <v>2.5833333333333304</v>
      </c>
      <c r="U186" s="235">
        <f>Batteries!U186</f>
        <v>1.4182533754437414E-2</v>
      </c>
      <c r="V186" s="235" t="e">
        <f>Batteries!V186</f>
        <v>#VALUE!</v>
      </c>
      <c r="W186" s="235" t="e">
        <f>Batteries!W186</f>
        <v>#N/A</v>
      </c>
      <c r="X186" s="235" t="e">
        <f>Batteries!X186</f>
        <v>#VALUE!</v>
      </c>
      <c r="Y186" s="218"/>
      <c r="Z186" s="217">
        <f>Batteries!Z186</f>
        <v>0.49999999999999789</v>
      </c>
      <c r="AA186" s="217">
        <f>Batteries!AA186</f>
        <v>0.30199999999999999</v>
      </c>
      <c r="AB186" s="217">
        <f>Batteries!AB186</f>
        <v>0.30199999999999999</v>
      </c>
      <c r="AC186" s="217" t="str">
        <f>Batteries!AC186</f>
        <v/>
      </c>
    </row>
    <row r="187" spans="2:29" x14ac:dyDescent="0.15">
      <c r="B187" s="218"/>
      <c r="C187" s="218"/>
      <c r="D187" s="219"/>
      <c r="E187" s="217"/>
      <c r="F187" s="219">
        <f>Batteries!F187</f>
        <v>3</v>
      </c>
      <c r="G187" s="219" t="e">
        <f>Batteries!G187</f>
        <v>#N/A</v>
      </c>
      <c r="H187" s="217">
        <f>Batteries!H187</f>
        <v>3</v>
      </c>
      <c r="I187" s="250" t="e">
        <f>Batteries!I187</f>
        <v>#VALUE!</v>
      </c>
      <c r="J187" s="256" t="str">
        <f>Batteries!J187</f>
        <v/>
      </c>
      <c r="K187" s="218"/>
      <c r="L187" s="218"/>
      <c r="M187" s="218"/>
      <c r="N187" s="218"/>
      <c r="O187" s="218"/>
      <c r="P187" s="218"/>
      <c r="Q187" s="218"/>
      <c r="R187" s="218"/>
      <c r="S187" s="218"/>
      <c r="T187" s="234">
        <f>Batteries!T187</f>
        <v>2.6249999999999969</v>
      </c>
      <c r="U187" s="235">
        <f>Batteries!U187</f>
        <v>1.2724181596831535E-2</v>
      </c>
      <c r="V187" s="235" t="e">
        <f>Batteries!V187</f>
        <v>#VALUE!</v>
      </c>
      <c r="W187" s="235" t="e">
        <f>Batteries!W187</f>
        <v>#N/A</v>
      </c>
      <c r="X187" s="235" t="e">
        <f>Batteries!X187</f>
        <v>#VALUE!</v>
      </c>
      <c r="Y187" s="218"/>
      <c r="Z187" s="217">
        <f>Batteries!Z187</f>
        <v>0.66666666666666441</v>
      </c>
      <c r="AA187" s="217">
        <f>Batteries!AA187</f>
        <v>0.30199999999999999</v>
      </c>
      <c r="AB187" s="217">
        <f>Batteries!AB187</f>
        <v>0.30199999999999999</v>
      </c>
      <c r="AC187" s="217" t="str">
        <f>Batteries!AC187</f>
        <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f>Batteries!T188</f>
        <v>2.6666666666666634</v>
      </c>
      <c r="U188" s="235">
        <f>Batteries!U188</f>
        <v>1.1395986023797539E-2</v>
      </c>
      <c r="V188" s="235" t="e">
        <f>Batteries!V188</f>
        <v>#VALUE!</v>
      </c>
      <c r="W188" s="235" t="e">
        <f>Batteries!W188</f>
        <v>#N/A</v>
      </c>
      <c r="X188" s="235" t="e">
        <f>Batteries!X188</f>
        <v>#VALUE!</v>
      </c>
      <c r="Y188" s="218"/>
      <c r="Z188" s="217">
        <f>Batteries!Z188</f>
        <v>-0.50000000000000222</v>
      </c>
      <c r="AA188" s="217">
        <f>Batteries!AA188</f>
        <v>0.32600000000000001</v>
      </c>
      <c r="AB188" s="217">
        <f>Batteries!AB188</f>
        <v>0.32600000000000001</v>
      </c>
      <c r="AC188" s="217" t="str">
        <f>Batteries!AC188</f>
        <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f>Batteries!T189</f>
        <v>2.7083333333333299</v>
      </c>
      <c r="U189" s="235">
        <f>Batteries!U189</f>
        <v>1.0188728126088738E-2</v>
      </c>
      <c r="V189" s="235" t="e">
        <f>Batteries!V189</f>
        <v>#VALUE!</v>
      </c>
      <c r="W189" s="235" t="e">
        <f>Batteries!W189</f>
        <v>#N/A</v>
      </c>
      <c r="X189" s="235" t="e">
        <f>Batteries!X189</f>
        <v>#VALUE!</v>
      </c>
      <c r="Y189" s="218"/>
      <c r="Z189" s="217">
        <f>Batteries!Z189</f>
        <v>-0.33333333333333548</v>
      </c>
      <c r="AA189" s="217">
        <f>Batteries!AA189</f>
        <v>0.32600000000000001</v>
      </c>
      <c r="AB189" s="217">
        <f>Batteries!AB189</f>
        <v>0.32600000000000001</v>
      </c>
      <c r="AC189" s="217" t="str">
        <f>Batteries!AC189</f>
        <v/>
      </c>
    </row>
    <row r="190" spans="2:29" x14ac:dyDescent="0.15">
      <c r="B190" s="218"/>
      <c r="D190" s="219"/>
      <c r="E190" s="217"/>
      <c r="F190" s="217"/>
      <c r="G190" s="219"/>
      <c r="H190" s="219"/>
      <c r="I190" s="219"/>
      <c r="J190" s="218"/>
      <c r="K190" s="218"/>
      <c r="L190" s="218"/>
      <c r="M190" s="218"/>
      <c r="Q190" s="218"/>
      <c r="R190" s="218"/>
      <c r="S190" s="218"/>
      <c r="T190" s="234">
        <f>Batteries!T190</f>
        <v>2.7499999999999964</v>
      </c>
      <c r="U190" s="235">
        <f>Batteries!U190</f>
        <v>9.0935625015911431E-3</v>
      </c>
      <c r="V190" s="235" t="e">
        <f>Batteries!V190</f>
        <v>#VALUE!</v>
      </c>
      <c r="W190" s="235" t="e">
        <f>Batteries!W190</f>
        <v>#N/A</v>
      </c>
      <c r="X190" s="235" t="e">
        <f>Batteries!X190</f>
        <v>#VALUE!</v>
      </c>
      <c r="Y190" s="218"/>
      <c r="Z190" s="217">
        <f>Batteries!Z190</f>
        <v>-0.16666666666666879</v>
      </c>
      <c r="AA190" s="217">
        <f>Batteries!AA190</f>
        <v>0.32600000000000001</v>
      </c>
      <c r="AB190" s="217">
        <f>Batteries!AB190</f>
        <v>0.32600000000000001</v>
      </c>
      <c r="AC190" s="217" t="str">
        <f>Batteries!AC190</f>
        <v/>
      </c>
    </row>
    <row r="191" spans="2:29" x14ac:dyDescent="0.15">
      <c r="B191" s="218"/>
      <c r="Q191" s="218"/>
      <c r="R191" s="218"/>
      <c r="S191" s="218"/>
      <c r="T191" s="234">
        <f>Batteries!T191</f>
        <v>2.791666666666663</v>
      </c>
      <c r="U191" s="235">
        <f>Batteries!U191</f>
        <v>8.1020357469785802E-3</v>
      </c>
      <c r="V191" s="235" t="e">
        <f>Batteries!V191</f>
        <v>#VALUE!</v>
      </c>
      <c r="W191" s="235" t="e">
        <f>Batteries!W191</f>
        <v>#N/A</v>
      </c>
      <c r="X191" s="235" t="e">
        <f>Batteries!X191</f>
        <v>#VALUE!</v>
      </c>
      <c r="Y191" s="218"/>
      <c r="Z191" s="217">
        <f>Batteries!Z191</f>
        <v>0.16666666666666449</v>
      </c>
      <c r="AA191" s="217">
        <f>Batteries!AA191</f>
        <v>0.32600000000000001</v>
      </c>
      <c r="AB191" s="217">
        <f>Batteries!AB191</f>
        <v>0.32600000000000001</v>
      </c>
      <c r="AC191" s="217" t="str">
        <f>Batteries!AC191</f>
        <v/>
      </c>
    </row>
    <row r="192" spans="2:29" x14ac:dyDescent="0.15">
      <c r="B192" s="218"/>
      <c r="Q192" s="218"/>
      <c r="R192" s="218"/>
      <c r="S192" s="218"/>
      <c r="T192" s="234">
        <f>Batteries!T192</f>
        <v>2.8333333333333295</v>
      </c>
      <c r="U192" s="235">
        <f>Batteries!U192</f>
        <v>7.2060997646093061E-3</v>
      </c>
      <c r="V192" s="235" t="e">
        <f>Batteries!V192</f>
        <v>#VALUE!</v>
      </c>
      <c r="W192" s="235" t="e">
        <f>Batteries!W192</f>
        <v>#N/A</v>
      </c>
      <c r="X192" s="235" t="e">
        <f>Batteries!X192</f>
        <v>#VALUE!</v>
      </c>
      <c r="Y192" s="218"/>
      <c r="Z192" s="217">
        <f>Batteries!Z192</f>
        <v>0.33333333333333115</v>
      </c>
      <c r="AA192" s="217">
        <f>Batteries!AA192</f>
        <v>0.32600000000000001</v>
      </c>
      <c r="AB192" s="217">
        <f>Batteries!AB192</f>
        <v>0.32600000000000001</v>
      </c>
      <c r="AC192" s="217" t="str">
        <f>Batteries!AC192</f>
        <v/>
      </c>
    </row>
    <row r="193" spans="2:29" x14ac:dyDescent="0.15">
      <c r="B193" s="218"/>
      <c r="Q193" s="218"/>
      <c r="R193" s="218"/>
      <c r="S193" s="218"/>
      <c r="T193" s="234">
        <f>Batteries!T193</f>
        <v>2.874999999999996</v>
      </c>
      <c r="U193" s="235">
        <f>Batteries!U193</f>
        <v>6.3981203107236302E-3</v>
      </c>
      <c r="V193" s="235" t="e">
        <f>Batteries!V193</f>
        <v>#VALUE!</v>
      </c>
      <c r="W193" s="235" t="e">
        <f>Batteries!W193</f>
        <v>#N/A</v>
      </c>
      <c r="X193" s="235" t="e">
        <f>Batteries!X193</f>
        <v>#VALUE!</v>
      </c>
      <c r="Y193" s="218"/>
      <c r="Z193" s="217">
        <f>Batteries!Z193</f>
        <v>0.49999999999999789</v>
      </c>
      <c r="AA193" s="217">
        <f>Batteries!AA193</f>
        <v>0.32600000000000001</v>
      </c>
      <c r="AB193" s="217">
        <f>Batteries!AB193</f>
        <v>0.32600000000000001</v>
      </c>
      <c r="AC193" s="217" t="str">
        <f>Batteries!AC193</f>
        <v/>
      </c>
    </row>
    <row r="194" spans="2:29" x14ac:dyDescent="0.15">
      <c r="B194" s="218"/>
      <c r="Q194" s="218"/>
      <c r="R194" s="218"/>
      <c r="S194" s="218"/>
      <c r="T194" s="234">
        <f>Batteries!T194</f>
        <v>2.9166666666666625</v>
      </c>
      <c r="U194" s="235">
        <f>Batteries!U194</f>
        <v>5.6708812194459562E-3</v>
      </c>
      <c r="V194" s="235" t="e">
        <f>Batteries!V194</f>
        <v>#VALUE!</v>
      </c>
      <c r="W194" s="235" t="e">
        <f>Batteries!W194</f>
        <v>#N/A</v>
      </c>
      <c r="X194" s="235" t="e">
        <f>Batteries!X194</f>
        <v>#VALUE!</v>
      </c>
      <c r="Y194" s="218"/>
      <c r="Z194" s="217">
        <f>Batteries!Z194</f>
        <v>-0.33333333333333548</v>
      </c>
      <c r="AA194" s="217">
        <f>Batteries!AA194</f>
        <v>0.35</v>
      </c>
      <c r="AB194" s="217">
        <f>Batteries!AB194</f>
        <v>0.35</v>
      </c>
      <c r="AC194" s="217" t="str">
        <f>Batteries!AC194</f>
        <v/>
      </c>
    </row>
    <row r="195" spans="2:29" x14ac:dyDescent="0.15">
      <c r="B195" s="218"/>
      <c r="Q195" s="218"/>
      <c r="R195" s="218"/>
      <c r="S195" s="218"/>
      <c r="T195" s="234">
        <f>Batteries!T195</f>
        <v>2.958333333333329</v>
      </c>
      <c r="U195" s="235">
        <f>Batteries!U195</f>
        <v>5.01758473893272E-3</v>
      </c>
      <c r="V195" s="235" t="e">
        <f>Batteries!V195</f>
        <v>#VALUE!</v>
      </c>
      <c r="W195" s="235" t="e">
        <f>Batteries!W195</f>
        <v>#N/A</v>
      </c>
      <c r="X195" s="235" t="e">
        <f>Batteries!X195</f>
        <v>#VALUE!</v>
      </c>
      <c r="Y195" s="218"/>
      <c r="Z195" s="217">
        <f>Batteries!Z195</f>
        <v>-0.16666666666666879</v>
      </c>
      <c r="AA195" s="217">
        <f>Batteries!AA195</f>
        <v>0.35</v>
      </c>
      <c r="AB195" s="217">
        <f>Batteries!AB195</f>
        <v>0.35</v>
      </c>
      <c r="AC195" s="217" t="str">
        <f>Batteries!AC195</f>
        <v/>
      </c>
    </row>
    <row r="196" spans="2:29" x14ac:dyDescent="0.15">
      <c r="B196" s="218"/>
      <c r="Q196" s="218"/>
      <c r="R196" s="218"/>
      <c r="S196" s="218"/>
      <c r="T196" s="234">
        <f>Batteries!T196</f>
        <v>2.9999999999999956</v>
      </c>
      <c r="U196" s="235">
        <f>Batteries!U196</f>
        <v>4.4318484119380665E-3</v>
      </c>
      <c r="V196" s="235" t="e">
        <f>Batteries!V196</f>
        <v>#VALUE!</v>
      </c>
      <c r="W196" s="235" t="e">
        <f>Batteries!W196</f>
        <v>#N/A</v>
      </c>
      <c r="X196" s="235" t="e">
        <f>Batteries!X196</f>
        <v>#VALUE!</v>
      </c>
      <c r="Y196" s="218"/>
      <c r="Z196" s="217">
        <f>Batteries!Z196</f>
        <v>0.16666666666666449</v>
      </c>
      <c r="AA196" s="217">
        <f>Batteries!AA196</f>
        <v>0.35</v>
      </c>
      <c r="AB196" s="217">
        <f>Batteries!AB196</f>
        <v>0.35</v>
      </c>
      <c r="AC196" s="217" t="str">
        <f>Batteries!AC196</f>
        <v/>
      </c>
    </row>
    <row r="197" spans="2:29" x14ac:dyDescent="0.15">
      <c r="B197" s="218"/>
      <c r="Q197" s="218"/>
      <c r="R197" s="218"/>
      <c r="S197" s="218"/>
      <c r="T197" s="218"/>
      <c r="U197" s="218"/>
      <c r="V197" s="219"/>
      <c r="W197" s="219"/>
      <c r="X197" s="219"/>
      <c r="Y197" s="218"/>
      <c r="Z197" s="217">
        <f>Batteries!Z197</f>
        <v>0.33333333333333115</v>
      </c>
      <c r="AA197" s="217">
        <f>Batteries!AA197</f>
        <v>0.35</v>
      </c>
      <c r="AB197" s="217">
        <f>Batteries!AB197</f>
        <v>0.35</v>
      </c>
      <c r="AC197" s="217" t="str">
        <f>Batteries!AC197</f>
        <v/>
      </c>
    </row>
    <row r="198" spans="2:29" x14ac:dyDescent="0.15">
      <c r="B198" s="218"/>
      <c r="Q198" s="218"/>
      <c r="R198" s="218"/>
      <c r="S198" s="218"/>
      <c r="T198" s="218"/>
      <c r="U198" s="218"/>
      <c r="V198" s="219"/>
      <c r="W198" s="219"/>
      <c r="X198" s="219"/>
      <c r="Y198" s="218"/>
      <c r="Z198" s="217">
        <f>Batteries!Z198</f>
        <v>-0.16666666666666879</v>
      </c>
      <c r="AA198" s="217">
        <f>Batteries!AA198</f>
        <v>0.374</v>
      </c>
      <c r="AB198" s="217">
        <f>Batteries!AB198</f>
        <v>0.374</v>
      </c>
      <c r="AC198" s="217" t="str">
        <f>Batteries!AC198</f>
        <v/>
      </c>
    </row>
    <row r="199" spans="2:29" x14ac:dyDescent="0.15">
      <c r="Q199" s="218"/>
      <c r="Z199" s="217">
        <f>Batteries!Z199</f>
        <v>0.16666666666666449</v>
      </c>
      <c r="AA199" s="217">
        <f>Batteries!AA199</f>
        <v>0.374</v>
      </c>
      <c r="AB199" s="217">
        <f>Batteries!AB199</f>
        <v>0.374</v>
      </c>
      <c r="AC199" s="217" t="str">
        <f>Batteries!AC199</f>
        <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140" priority="8">
      <formula>$A$2/$B$2&gt;=0.076</formula>
    </cfRule>
  </conditionalFormatting>
  <conditionalFormatting sqref="B1:B2">
    <cfRule type="expression" dxfId="139" priority="9">
      <formula>$A$2/$B$2&gt;=0.153</formula>
    </cfRule>
  </conditionalFormatting>
  <conditionalFormatting sqref="C1:C2">
    <cfRule type="expression" dxfId="138" priority="10">
      <formula>$A$2/$B$2&gt;=0.23</formula>
    </cfRule>
  </conditionalFormatting>
  <conditionalFormatting sqref="D1:D2">
    <cfRule type="expression" dxfId="137" priority="11">
      <formula>$A$2/$B$2&gt;=0.307</formula>
    </cfRule>
  </conditionalFormatting>
  <conditionalFormatting sqref="E1:E2">
    <cfRule type="expression" dxfId="136" priority="12">
      <formula>$A$2/$B$2&gt;=0.384</formula>
    </cfRule>
  </conditionalFormatting>
  <conditionalFormatting sqref="F1:F2">
    <cfRule type="expression" dxfId="135" priority="13">
      <formula>$A$2/$B$2&gt;=0.461</formula>
    </cfRule>
  </conditionalFormatting>
  <conditionalFormatting sqref="G1:G2">
    <cfRule type="expression" dxfId="134" priority="14">
      <formula>$A$2/$B$2&gt;=0.538</formula>
    </cfRule>
  </conditionalFormatting>
  <conditionalFormatting sqref="H1:H2">
    <cfRule type="expression" dxfId="133" priority="15">
      <formula>$A$2/$B$2&gt;=0.615</formula>
    </cfRule>
  </conditionalFormatting>
  <conditionalFormatting sqref="I1:P2">
    <cfRule type="expression" dxfId="132" priority="16">
      <formula>$A$2/$B$2&gt;=0.692</formula>
    </cfRule>
  </conditionalFormatting>
  <conditionalFormatting sqref="X1:AF1 X2:AO2 AH1:AK1 AM1:AO1">
    <cfRule type="expression" dxfId="131" priority="17">
      <formula>$A$2/$B$2&gt;=1</formula>
    </cfRule>
  </conditionalFormatting>
  <conditionalFormatting sqref="O1">
    <cfRule type="expression" dxfId="130" priority="7">
      <formula>$A$2/$B$2&gt;=0.846</formula>
    </cfRule>
  </conditionalFormatting>
  <conditionalFormatting sqref="AG1">
    <cfRule type="expression" dxfId="129" priority="6">
      <formula>$A$2/$B$2&gt;=0.846</formula>
    </cfRule>
  </conditionalFormatting>
  <conditionalFormatting sqref="AL1">
    <cfRule type="expression" dxfId="128" priority="5">
      <formula>$A$2/$B$2&gt;=0.846</formula>
    </cfRule>
  </conditionalFormatting>
  <conditionalFormatting sqref="L1">
    <cfRule type="expression" dxfId="127" priority="4">
      <formula>$A$2/$B$2&gt;=0.846</formula>
    </cfRule>
  </conditionalFormatting>
  <conditionalFormatting sqref="Q1:R2">
    <cfRule type="expression" dxfId="126" priority="3">
      <formula>$A$2/$B$2&gt;=0.846</formula>
    </cfRule>
  </conditionalFormatting>
  <conditionalFormatting sqref="P1">
    <cfRule type="expression" dxfId="125" priority="2">
      <formula>$P$1&lt;&gt;""</formula>
    </cfRule>
  </conditionalFormatting>
  <conditionalFormatting sqref="A1:O2 X1:AO2 P2:R2 Q1:R1">
    <cfRule type="expression" dxfId="124" priority="1">
      <formula>$P$1="Feedback OFF"</formula>
    </cfRule>
  </conditionalFormatting>
  <dataValidations count="17">
    <dataValidation type="list" allowBlank="1" showInputMessage="1" showErrorMessage="1" sqref="E24" xr:uid="{7F4D5A08-3A56-C049-99C7-A63A61A63EBF}">
      <formula1>"s, σ"</formula1>
    </dataValidation>
    <dataValidation type="list" allowBlank="1" showInputMessage="1" showErrorMessage="1" sqref="I27" xr:uid="{415EA9D3-9ABB-2544-A910-FBF15C2DBA4E}">
      <formula1>"σ, SE = σ(x̅) = σ/√n, SE = σ̂(x̅) = s/√n"</formula1>
    </dataValidation>
    <dataValidation type="list" allowBlank="1" showInputMessage="1" showErrorMessage="1" sqref="M37" xr:uid="{28C19E4B-032A-EB42-9EC6-7472A1EB8FB2}">
      <formula1>"t score, z score"</formula1>
    </dataValidation>
    <dataValidation type="list" allowBlank="1" showInputMessage="1" showErrorMessage="1" sqref="M40" xr:uid="{5FD3C672-2AE9-FB4F-BF11-A8DA60760574}">
      <formula1>"fail to reject H0, reject H0"</formula1>
    </dataValidation>
    <dataValidation type="list" allowBlank="1" showInputMessage="1" showErrorMessage="1" sqref="M39" xr:uid="{61833F41-9022-B445-B2DD-F56DC76531E7}">
      <formula1>"P(x̅ )  &lt;  α, P(x̅ )  &gt;  α"</formula1>
    </dataValidation>
    <dataValidation type="list" allowBlank="1" showInputMessage="1" showErrorMessage="1" sqref="M38" xr:uid="{FEF14D0E-8C38-1C40-B4DD-31B5CEFD1D42}">
      <formula1>"test stat between critical values,  test stat  &lt;  CV-,  test stat  &gt;  CV+"</formula1>
    </dataValidation>
    <dataValidation type="list" allowBlank="1" showInputMessage="1" showErrorMessage="1" sqref="G33" xr:uid="{56C3C193-4512-5441-8A7F-B7E558238273}">
      <formula1>"left, right"</formula1>
    </dataValidation>
    <dataValidation type="list" allowBlank="1" showInputMessage="1" showErrorMessage="1" sqref="G29:G30" xr:uid="{3919AEE5-7815-9A4E-9A0C-63F8CAF2A7B8}">
      <formula1>"left, right, two left, two right"</formula1>
    </dataValidation>
    <dataValidation type="list" allowBlank="1" showInputMessage="1" showErrorMessage="1" sqref="E29:E30 E33" xr:uid="{4B35AB77-50C4-A44A-B690-8548C9A9ADA9}">
      <formula1>"normal pop, normal μ0,  T μ0"</formula1>
    </dataValidation>
    <dataValidation type="list" allowBlank="1" showInputMessage="1" showErrorMessage="1" sqref="K27" xr:uid="{93E01C93-FED3-1E43-92DA-50E77F8DBC8C}">
      <formula1>"z score, t score"</formula1>
    </dataValidation>
    <dataValidation type="list" allowBlank="1" showInputMessage="1" showErrorMessage="1" sqref="H39" xr:uid="{EB8FF0F6-C66B-604F-8770-BAE1A1924544}">
      <formula1>"σ, σ(x̅) = σ/√n, σ̂(x̅) = s/√n"</formula1>
    </dataValidation>
    <dataValidation type="list" allowBlank="1" showInputMessage="1" showErrorMessage="1" sqref="J50 J27" xr:uid="{4D614CBA-C080-D149-8153-878326E08CAA}">
      <formula1>"x, x̅, r"</formula1>
    </dataValidation>
    <dataValidation type="list" allowBlank="1" showInputMessage="1" showErrorMessage="1" sqref="L27" xr:uid="{367426A9-CD8C-184A-B5F9-3E49AFDB143E}">
      <formula1>"P(x), P(x̅)"</formula1>
    </dataValidation>
    <dataValidation type="whole" allowBlank="1" showInputMessage="1" showErrorMessage="1" sqref="M54 O24" xr:uid="{5121A6B5-E7DE-9D4D-8544-CDC358877FCA}">
      <formula1>0</formula1>
      <formula2>3</formula2>
    </dataValidation>
    <dataValidation type="list" allowBlank="1" showInputMessage="1" showErrorMessage="1" sqref="M41 H37:H38" xr:uid="{467FD41D-4A26-7948-8F99-F0D78CC3BF0C}">
      <formula1>$X$37:$X$40</formula1>
    </dataValidation>
    <dataValidation type="list" allowBlank="1" showInputMessage="1" sqref="F29:F30" xr:uid="{015DCF1F-B576-1C4B-AAD9-6F7B9EA2BC13}">
      <formula1>"Individual value x, critical value x̅"</formula1>
    </dataValidation>
    <dataValidation type="list" allowBlank="1" showInputMessage="1" showErrorMessage="1" sqref="P1" xr:uid="{9F19F456-2615-FF4E-883D-CA953CF97A39}">
      <formula1>"Feedback ON, Taunting ON, Feedback OFF"</formula1>
    </dataValidation>
  </dataValidations>
  <pageMargins left="0.7" right="0.7" top="0.75" bottom="0.75" header="0.3" footer="0.3"/>
  <pageSetup orientation="portrait" horizontalDpi="0" verticalDpi="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2DE49-D891-3246-89A9-7FAC6E59927A}">
  <sheetPr>
    <tabColor rgb="FF4FADEA"/>
  </sheetPr>
  <dimension ref="B1:AC242"/>
  <sheetViews>
    <sheetView showGridLines="0" zoomScale="160" zoomScaleNormal="160" workbookViewId="0">
      <selection activeCell="N26" sqref="N26"/>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0" width="11.1640625" style="215" bestFit="1" customWidth="1"/>
    <col min="21" max="21" width="13.33203125" style="215" bestFit="1" customWidth="1"/>
    <col min="22" max="24" width="13.33203125" style="217" bestFit="1" customWidth="1"/>
    <col min="25" max="25" width="10.83203125" style="215"/>
    <col min="26" max="29" width="11" style="215" bestFit="1" customWidth="1"/>
    <col min="30" max="16384" width="10.83203125" style="215"/>
  </cols>
  <sheetData>
    <row r="1" spans="2:29" s="216" customFormat="1" x14ac:dyDescent="0.15">
      <c r="V1" s="217"/>
      <c r="W1" s="217"/>
      <c r="X1" s="217"/>
    </row>
    <row r="2" spans="2:29" s="216" customFormat="1" x14ac:dyDescent="0.15">
      <c r="V2" s="217"/>
      <c r="W2" s="217"/>
      <c r="X2" s="217"/>
    </row>
    <row r="4" spans="2:29" s="218" customFormat="1" x14ac:dyDescent="0.15">
      <c r="G4" s="219"/>
      <c r="H4" s="219"/>
      <c r="V4" s="219"/>
      <c r="W4" s="219"/>
      <c r="X4" s="219"/>
      <c r="Z4" s="215"/>
      <c r="AA4" s="215"/>
      <c r="AB4" s="217">
        <v>0</v>
      </c>
      <c r="AC4" s="215"/>
    </row>
    <row r="5" spans="2:29" s="218" customFormat="1" x14ac:dyDescent="0.15">
      <c r="G5" s="219"/>
      <c r="H5" s="219"/>
      <c r="K5" s="215"/>
      <c r="L5" s="215"/>
      <c r="M5" s="215"/>
      <c r="N5" s="215"/>
      <c r="O5" s="215"/>
      <c r="T5" s="220"/>
      <c r="V5" s="219"/>
      <c r="W5" s="219"/>
      <c r="X5" s="219"/>
      <c r="Z5" s="217">
        <v>0</v>
      </c>
      <c r="AA5" s="217">
        <v>0</v>
      </c>
      <c r="AB5" s="217">
        <v>0</v>
      </c>
      <c r="AC5" s="217">
        <v>0</v>
      </c>
    </row>
    <row r="6" spans="2:29" s="218" customFormat="1" x14ac:dyDescent="0.15">
      <c r="G6" s="219"/>
      <c r="H6" s="219"/>
      <c r="K6" s="215"/>
      <c r="L6" s="215"/>
      <c r="M6" s="215"/>
      <c r="N6" s="215"/>
      <c r="T6" s="220"/>
      <c r="V6" s="219"/>
      <c r="W6" s="219"/>
      <c r="X6" s="219"/>
      <c r="Z6" s="217">
        <v>0</v>
      </c>
      <c r="AA6" s="217">
        <v>0</v>
      </c>
      <c r="AB6" s="217">
        <v>0</v>
      </c>
      <c r="AC6" s="217">
        <v>0</v>
      </c>
    </row>
    <row r="7" spans="2:29" s="218" customFormat="1" x14ac:dyDescent="0.15">
      <c r="B7" s="243">
        <v>0</v>
      </c>
      <c r="G7" s="219"/>
      <c r="H7" s="219"/>
      <c r="K7" s="215"/>
      <c r="L7" s="215"/>
      <c r="M7" s="215"/>
      <c r="N7" s="215"/>
      <c r="V7" s="219"/>
      <c r="W7" s="219"/>
      <c r="X7" s="219"/>
      <c r="Z7" s="217">
        <v>0</v>
      </c>
      <c r="AA7" s="217">
        <v>0</v>
      </c>
      <c r="AB7" s="217">
        <v>0</v>
      </c>
      <c r="AC7" s="217">
        <v>0</v>
      </c>
    </row>
    <row r="8" spans="2:29" s="218" customFormat="1" x14ac:dyDescent="0.15">
      <c r="B8" s="250">
        <v>0</v>
      </c>
      <c r="G8" s="219"/>
      <c r="H8" s="219"/>
      <c r="K8" s="215"/>
      <c r="L8" s="215"/>
      <c r="M8" s="215"/>
      <c r="N8" s="215"/>
      <c r="O8" s="262">
        <v>0</v>
      </c>
      <c r="P8" s="262">
        <v>0</v>
      </c>
      <c r="V8" s="219"/>
      <c r="W8" s="219"/>
      <c r="X8" s="219"/>
      <c r="Z8" s="217">
        <v>0</v>
      </c>
      <c r="AA8" s="217">
        <v>0</v>
      </c>
      <c r="AB8" s="217">
        <v>0</v>
      </c>
      <c r="AC8" s="217">
        <v>0</v>
      </c>
    </row>
    <row r="9" spans="2:29" s="218" customFormat="1" x14ac:dyDescent="0.15">
      <c r="B9" s="250">
        <v>0</v>
      </c>
      <c r="G9" s="219"/>
      <c r="H9" s="219"/>
      <c r="K9" s="215"/>
      <c r="L9" s="215"/>
      <c r="M9" s="215"/>
      <c r="N9" s="215"/>
      <c r="O9" s="262">
        <v>0</v>
      </c>
      <c r="P9" s="262">
        <v>0</v>
      </c>
      <c r="T9" s="220"/>
      <c r="V9" s="219"/>
      <c r="W9" s="219"/>
      <c r="X9" s="219"/>
      <c r="Z9" s="217">
        <v>0</v>
      </c>
      <c r="AA9" s="217">
        <v>0</v>
      </c>
      <c r="AB9" s="217">
        <v>0</v>
      </c>
      <c r="AC9" s="217">
        <v>0</v>
      </c>
    </row>
    <row r="10" spans="2:29" s="218" customFormat="1" x14ac:dyDescent="0.15">
      <c r="B10" s="250">
        <v>0</v>
      </c>
      <c r="G10" s="219"/>
      <c r="H10" s="219"/>
      <c r="K10" s="215"/>
      <c r="L10" s="215"/>
      <c r="M10" s="215"/>
      <c r="N10" s="215"/>
      <c r="O10" s="262">
        <v>0</v>
      </c>
      <c r="P10" s="262">
        <v>0</v>
      </c>
      <c r="T10" s="220"/>
      <c r="V10" s="219"/>
      <c r="W10" s="219"/>
      <c r="X10" s="219"/>
      <c r="Z10" s="217">
        <v>0</v>
      </c>
      <c r="AA10" s="217">
        <v>0</v>
      </c>
      <c r="AB10" s="217">
        <v>0</v>
      </c>
      <c r="AC10" s="217">
        <v>0</v>
      </c>
    </row>
    <row r="11" spans="2:29" s="218" customFormat="1" x14ac:dyDescent="0.15">
      <c r="B11" s="250">
        <v>0</v>
      </c>
      <c r="C11" s="217"/>
      <c r="E11" s="217"/>
      <c r="F11" s="219"/>
      <c r="G11" s="219"/>
      <c r="H11" s="219"/>
      <c r="K11" s="215"/>
      <c r="L11" s="215"/>
      <c r="M11" s="215"/>
      <c r="N11" s="215"/>
      <c r="O11" s="262">
        <v>0</v>
      </c>
      <c r="P11" s="262">
        <v>0</v>
      </c>
      <c r="T11" s="220"/>
      <c r="V11" s="219"/>
      <c r="W11" s="219"/>
      <c r="X11" s="219"/>
      <c r="Z11" s="217">
        <v>0</v>
      </c>
      <c r="AA11" s="217">
        <v>0</v>
      </c>
      <c r="AB11" s="217">
        <v>0</v>
      </c>
      <c r="AC11" s="217">
        <v>0</v>
      </c>
    </row>
    <row r="12" spans="2:29" s="218" customFormat="1" ht="17" customHeight="1" x14ac:dyDescent="0.15">
      <c r="B12" s="250">
        <v>0</v>
      </c>
      <c r="C12" s="217"/>
      <c r="E12" s="217"/>
      <c r="F12" s="219"/>
      <c r="G12" s="219"/>
      <c r="H12" s="219"/>
      <c r="K12" s="215"/>
      <c r="L12" s="215"/>
      <c r="M12" s="215"/>
      <c r="N12" s="215"/>
      <c r="O12" s="262">
        <v>0</v>
      </c>
      <c r="P12" s="262">
        <v>0</v>
      </c>
      <c r="V12" s="219"/>
      <c r="W12" s="219"/>
      <c r="X12" s="219"/>
      <c r="Z12" s="217">
        <v>0</v>
      </c>
      <c r="AA12" s="217">
        <v>0</v>
      </c>
      <c r="AB12" s="217">
        <v>0</v>
      </c>
      <c r="AC12" s="217">
        <v>0</v>
      </c>
    </row>
    <row r="13" spans="2:29" s="218" customFormat="1" ht="17" customHeight="1" x14ac:dyDescent="0.15">
      <c r="B13" s="250">
        <v>0</v>
      </c>
      <c r="C13" s="217"/>
      <c r="E13" s="217"/>
      <c r="F13" s="219"/>
      <c r="G13" s="219"/>
      <c r="H13" s="219"/>
      <c r="K13" s="215"/>
      <c r="L13" s="215"/>
      <c r="M13" s="215"/>
      <c r="O13" s="262">
        <v>0</v>
      </c>
      <c r="P13" s="262">
        <v>0</v>
      </c>
      <c r="V13" s="219"/>
      <c r="W13" s="219"/>
      <c r="X13" s="219"/>
      <c r="Z13" s="217">
        <v>0</v>
      </c>
      <c r="AA13" s="217">
        <v>0</v>
      </c>
      <c r="AB13" s="217">
        <v>0</v>
      </c>
      <c r="AC13" s="217">
        <v>0</v>
      </c>
    </row>
    <row r="14" spans="2:29" s="218" customFormat="1" x14ac:dyDescent="0.15">
      <c r="B14" s="250">
        <v>0</v>
      </c>
      <c r="C14" s="217"/>
      <c r="E14" s="217"/>
      <c r="F14" s="219"/>
      <c r="G14" s="219"/>
      <c r="H14" s="219"/>
      <c r="K14" s="215"/>
      <c r="L14" s="215"/>
      <c r="M14" s="215"/>
      <c r="O14" s="262">
        <v>0</v>
      </c>
      <c r="P14" s="262">
        <v>0</v>
      </c>
      <c r="V14" s="219"/>
      <c r="W14" s="219"/>
      <c r="X14" s="219"/>
      <c r="Z14" s="217">
        <v>0</v>
      </c>
      <c r="AA14" s="217">
        <v>0</v>
      </c>
      <c r="AB14" s="217">
        <v>0</v>
      </c>
      <c r="AC14" s="217">
        <v>0</v>
      </c>
    </row>
    <row r="15" spans="2:29" s="218" customFormat="1" x14ac:dyDescent="0.15">
      <c r="B15" s="250">
        <v>0</v>
      </c>
      <c r="C15" s="217"/>
      <c r="E15" s="217"/>
      <c r="F15" s="219"/>
      <c r="G15" s="219"/>
      <c r="H15" s="219"/>
      <c r="K15" s="215"/>
      <c r="L15" s="215"/>
      <c r="M15" s="215"/>
      <c r="O15" s="262">
        <v>0</v>
      </c>
      <c r="P15" s="263">
        <v>0</v>
      </c>
      <c r="V15" s="219"/>
      <c r="W15" s="219"/>
      <c r="X15" s="219"/>
      <c r="Z15" s="217">
        <v>0</v>
      </c>
      <c r="AA15" s="217">
        <v>0</v>
      </c>
      <c r="AB15" s="217">
        <v>0</v>
      </c>
      <c r="AC15" s="217">
        <v>0</v>
      </c>
    </row>
    <row r="16" spans="2:29" s="218" customFormat="1" x14ac:dyDescent="0.15">
      <c r="B16" s="250">
        <v>0</v>
      </c>
      <c r="C16" s="217"/>
      <c r="E16" s="217"/>
      <c r="F16" s="219"/>
      <c r="G16" s="219"/>
      <c r="H16" s="219"/>
      <c r="K16" s="215"/>
      <c r="L16" s="215"/>
      <c r="M16" s="215"/>
      <c r="O16" s="262">
        <v>0</v>
      </c>
      <c r="P16" s="262">
        <v>0</v>
      </c>
      <c r="V16" s="219"/>
      <c r="W16" s="219"/>
      <c r="X16" s="219"/>
      <c r="Z16" s="217">
        <v>0</v>
      </c>
      <c r="AA16" s="217">
        <v>0</v>
      </c>
      <c r="AB16" s="217">
        <v>0</v>
      </c>
      <c r="AC16" s="217">
        <v>0</v>
      </c>
    </row>
    <row r="17" spans="2:29" s="218" customFormat="1" x14ac:dyDescent="0.15">
      <c r="B17" s="250">
        <v>0</v>
      </c>
      <c r="C17" s="217"/>
      <c r="G17" s="219"/>
      <c r="H17" s="219"/>
      <c r="K17" s="215"/>
      <c r="L17" s="215"/>
      <c r="M17" s="215"/>
      <c r="O17" s="262">
        <v>0</v>
      </c>
      <c r="P17" s="263">
        <v>0</v>
      </c>
      <c r="V17" s="219"/>
      <c r="W17" s="219"/>
      <c r="X17" s="219"/>
      <c r="Z17" s="217">
        <v>0</v>
      </c>
      <c r="AA17" s="217">
        <v>0</v>
      </c>
      <c r="AB17" s="217">
        <v>0</v>
      </c>
      <c r="AC17" s="217">
        <v>0</v>
      </c>
    </row>
    <row r="18" spans="2:29" s="218" customFormat="1" x14ac:dyDescent="0.15">
      <c r="B18" s="250">
        <v>0</v>
      </c>
      <c r="C18" s="217"/>
      <c r="D18" s="221">
        <v>0</v>
      </c>
      <c r="E18" s="221">
        <v>0</v>
      </c>
      <c r="G18" s="219"/>
      <c r="H18" s="219"/>
      <c r="K18" s="215"/>
      <c r="L18" s="215"/>
      <c r="M18" s="215"/>
      <c r="O18" s="262">
        <v>0</v>
      </c>
      <c r="P18" s="263">
        <v>0</v>
      </c>
      <c r="V18" s="219"/>
      <c r="W18" s="219"/>
      <c r="X18" s="219"/>
      <c r="Z18" s="217">
        <v>0</v>
      </c>
      <c r="AA18" s="217">
        <v>0</v>
      </c>
      <c r="AB18" s="217">
        <v>0</v>
      </c>
      <c r="AC18" s="217">
        <v>0</v>
      </c>
    </row>
    <row r="19" spans="2:29" s="218" customFormat="1" x14ac:dyDescent="0.15">
      <c r="B19" s="250">
        <v>0</v>
      </c>
      <c r="C19" s="217"/>
      <c r="D19" s="219">
        <v>0</v>
      </c>
      <c r="E19" s="219">
        <v>0</v>
      </c>
      <c r="F19" s="219"/>
      <c r="G19" s="219"/>
      <c r="H19" s="219"/>
      <c r="K19" s="215"/>
      <c r="L19" s="215"/>
      <c r="M19" s="215"/>
      <c r="O19" s="262">
        <v>0</v>
      </c>
      <c r="P19" s="262">
        <v>0</v>
      </c>
      <c r="T19" s="220"/>
      <c r="V19" s="219"/>
      <c r="W19" s="219"/>
      <c r="X19" s="219"/>
      <c r="Z19" s="217">
        <v>0</v>
      </c>
      <c r="AA19" s="217">
        <v>0</v>
      </c>
      <c r="AB19" s="217">
        <v>0</v>
      </c>
      <c r="AC19" s="217">
        <v>0</v>
      </c>
    </row>
    <row r="20" spans="2:29" s="218" customFormat="1" x14ac:dyDescent="0.15">
      <c r="B20" s="250">
        <v>0</v>
      </c>
      <c r="C20" s="217"/>
      <c r="F20" s="219"/>
      <c r="G20" s="219"/>
      <c r="H20" s="219"/>
      <c r="K20" s="215"/>
      <c r="L20" s="215"/>
      <c r="M20" s="215"/>
      <c r="O20" s="262">
        <v>0</v>
      </c>
      <c r="P20" s="262">
        <v>0</v>
      </c>
      <c r="T20" s="220"/>
      <c r="V20" s="219"/>
      <c r="W20" s="219"/>
      <c r="X20" s="219"/>
      <c r="Z20" s="217">
        <v>0</v>
      </c>
      <c r="AA20" s="217">
        <v>0</v>
      </c>
      <c r="AB20" s="217">
        <v>0</v>
      </c>
      <c r="AC20" s="217">
        <v>0</v>
      </c>
    </row>
    <row r="21" spans="2:29" s="218" customFormat="1" x14ac:dyDescent="0.15">
      <c r="B21" s="250">
        <v>0</v>
      </c>
      <c r="C21" s="217"/>
      <c r="D21" s="222">
        <v>0</v>
      </c>
      <c r="E21" s="217"/>
      <c r="F21" s="219"/>
      <c r="G21" s="219"/>
      <c r="H21" s="219"/>
      <c r="K21" s="215"/>
      <c r="L21" s="215"/>
      <c r="M21" s="215"/>
      <c r="O21" s="262">
        <v>0</v>
      </c>
      <c r="P21" s="262">
        <v>0</v>
      </c>
      <c r="T21" s="220"/>
      <c r="V21" s="219"/>
      <c r="W21" s="219"/>
      <c r="X21" s="219"/>
      <c r="Z21" s="217">
        <v>0</v>
      </c>
      <c r="AA21" s="217">
        <v>0</v>
      </c>
      <c r="AB21" s="217">
        <v>0</v>
      </c>
      <c r="AC21" s="217">
        <v>0</v>
      </c>
    </row>
    <row r="22" spans="2:29" s="218" customFormat="1" x14ac:dyDescent="0.15">
      <c r="B22" s="250">
        <v>0</v>
      </c>
      <c r="C22" s="217"/>
      <c r="D22" s="219">
        <v>0</v>
      </c>
      <c r="E22" s="219">
        <v>0</v>
      </c>
      <c r="F22" s="219"/>
      <c r="G22" s="219"/>
      <c r="H22" s="219"/>
      <c r="K22" s="215"/>
      <c r="L22" s="215"/>
      <c r="M22" s="215"/>
      <c r="O22" s="262">
        <v>0</v>
      </c>
      <c r="P22" s="262">
        <v>0</v>
      </c>
      <c r="T22" s="220"/>
      <c r="V22" s="219"/>
      <c r="W22" s="219"/>
      <c r="X22" s="219"/>
      <c r="Z22" s="217">
        <v>0</v>
      </c>
      <c r="AA22" s="217">
        <v>0</v>
      </c>
      <c r="AB22" s="217">
        <v>0</v>
      </c>
      <c r="AC22" s="217">
        <v>0</v>
      </c>
    </row>
    <row r="23" spans="2:29" s="218" customFormat="1" x14ac:dyDescent="0.15">
      <c r="B23" s="250">
        <v>0</v>
      </c>
      <c r="C23" s="217"/>
      <c r="D23" s="223">
        <v>1</v>
      </c>
      <c r="E23" s="234">
        <v>1</v>
      </c>
      <c r="G23" s="219"/>
      <c r="H23" s="219"/>
      <c r="K23" s="215"/>
      <c r="L23" s="215"/>
      <c r="M23" s="215"/>
      <c r="O23" s="262">
        <v>0</v>
      </c>
      <c r="P23" s="262">
        <v>0</v>
      </c>
      <c r="T23" s="220"/>
      <c r="V23" s="219"/>
      <c r="W23" s="219"/>
      <c r="X23" s="219"/>
      <c r="Z23" s="217">
        <v>0</v>
      </c>
      <c r="AA23" s="217">
        <v>0</v>
      </c>
      <c r="AB23" s="217">
        <v>0</v>
      </c>
      <c r="AC23" s="217">
        <v>0</v>
      </c>
    </row>
    <row r="24" spans="2:29" s="218" customFormat="1" x14ac:dyDescent="0.15">
      <c r="B24" s="250">
        <v>0</v>
      </c>
      <c r="C24" s="217"/>
      <c r="D24" s="219">
        <v>0</v>
      </c>
      <c r="E24" s="219">
        <v>1</v>
      </c>
      <c r="G24" s="219"/>
      <c r="H24" s="219"/>
      <c r="K24" s="215"/>
      <c r="L24" s="215"/>
      <c r="M24" s="215"/>
      <c r="O24" s="262">
        <v>0</v>
      </c>
      <c r="P24" s="262">
        <v>0</v>
      </c>
      <c r="T24" s="220"/>
      <c r="V24" s="219"/>
      <c r="W24" s="219"/>
      <c r="X24" s="219"/>
      <c r="Z24" s="217">
        <v>0</v>
      </c>
      <c r="AA24" s="217">
        <v>0</v>
      </c>
      <c r="AB24" s="217">
        <v>0</v>
      </c>
      <c r="AC24" s="217">
        <v>0</v>
      </c>
    </row>
    <row r="25" spans="2:29" s="218" customFormat="1" x14ac:dyDescent="0.15">
      <c r="B25" s="250">
        <v>0</v>
      </c>
      <c r="C25" s="217"/>
      <c r="D25" s="234">
        <v>1</v>
      </c>
      <c r="E25" s="234">
        <v>1</v>
      </c>
      <c r="F25" s="219"/>
      <c r="G25" s="219"/>
      <c r="H25" s="219"/>
      <c r="K25" s="215"/>
      <c r="L25" s="215"/>
      <c r="M25" s="215"/>
      <c r="T25" s="220"/>
      <c r="V25" s="219"/>
      <c r="W25" s="219"/>
      <c r="X25" s="219"/>
      <c r="Z25" s="217">
        <v>0</v>
      </c>
      <c r="AA25" s="217">
        <v>0</v>
      </c>
      <c r="AB25" s="217">
        <v>0</v>
      </c>
      <c r="AC25" s="217">
        <v>0</v>
      </c>
    </row>
    <row r="26" spans="2:29" s="218" customFormat="1" x14ac:dyDescent="0.15">
      <c r="B26" s="250">
        <v>0</v>
      </c>
      <c r="M26" s="215"/>
      <c r="T26" s="220"/>
      <c r="V26" s="219"/>
      <c r="W26" s="219"/>
      <c r="X26" s="219"/>
      <c r="Z26" s="217">
        <v>0</v>
      </c>
      <c r="AA26" s="217">
        <v>0</v>
      </c>
      <c r="AB26" s="217">
        <v>0</v>
      </c>
      <c r="AC26" s="217">
        <v>0</v>
      </c>
    </row>
    <row r="27" spans="2:29" s="218" customFormat="1" x14ac:dyDescent="0.15">
      <c r="B27" s="250">
        <v>0</v>
      </c>
      <c r="D27" s="222">
        <v>0</v>
      </c>
      <c r="G27" s="264">
        <v>0</v>
      </c>
      <c r="H27" s="264">
        <v>0</v>
      </c>
      <c r="I27" s="221">
        <v>1</v>
      </c>
      <c r="J27" s="221">
        <v>1</v>
      </c>
      <c r="K27" s="264">
        <v>1</v>
      </c>
      <c r="L27" s="264">
        <v>1</v>
      </c>
      <c r="N27" s="222">
        <v>0</v>
      </c>
      <c r="T27" s="220"/>
      <c r="V27" s="219"/>
      <c r="W27" s="219"/>
      <c r="X27" s="219"/>
      <c r="Z27" s="217">
        <v>0</v>
      </c>
      <c r="AA27" s="217">
        <v>0</v>
      </c>
      <c r="AB27" s="217">
        <v>0</v>
      </c>
      <c r="AC27" s="217">
        <v>0</v>
      </c>
    </row>
    <row r="28" spans="2:29" s="218" customFormat="1" x14ac:dyDescent="0.15">
      <c r="B28" s="215"/>
      <c r="D28" s="221">
        <v>0</v>
      </c>
      <c r="E28" s="264">
        <v>0</v>
      </c>
      <c r="F28" s="265">
        <v>0</v>
      </c>
      <c r="G28" s="262">
        <v>0</v>
      </c>
      <c r="H28" s="262">
        <v>0</v>
      </c>
      <c r="I28" s="262">
        <v>0</v>
      </c>
      <c r="J28" s="262">
        <v>0</v>
      </c>
      <c r="K28" s="262">
        <v>0</v>
      </c>
      <c r="L28" s="262">
        <v>0</v>
      </c>
      <c r="N28" s="218">
        <v>0</v>
      </c>
      <c r="O28" s="266">
        <v>1</v>
      </c>
      <c r="T28" s="215"/>
      <c r="V28" s="219"/>
      <c r="W28" s="219"/>
      <c r="X28" s="219"/>
      <c r="Z28" s="217">
        <v>0</v>
      </c>
      <c r="AA28" s="217">
        <v>0</v>
      </c>
      <c r="AB28" s="217">
        <v>0</v>
      </c>
      <c r="AC28" s="217">
        <v>0</v>
      </c>
    </row>
    <row r="29" spans="2:29" s="218" customFormat="1" x14ac:dyDescent="0.15">
      <c r="B29" s="215"/>
      <c r="C29" s="224">
        <v>0</v>
      </c>
      <c r="D29" s="219">
        <v>1</v>
      </c>
      <c r="E29" s="267">
        <v>1</v>
      </c>
      <c r="F29" s="268">
        <v>1</v>
      </c>
      <c r="G29" s="268">
        <v>1</v>
      </c>
      <c r="H29" s="269">
        <v>1</v>
      </c>
      <c r="I29" s="269">
        <v>1</v>
      </c>
      <c r="J29" s="269">
        <v>1</v>
      </c>
      <c r="K29" s="270">
        <v>1</v>
      </c>
      <c r="L29" s="254">
        <v>1</v>
      </c>
      <c r="N29" s="218">
        <v>0</v>
      </c>
      <c r="O29" s="266">
        <v>1</v>
      </c>
      <c r="T29" s="215"/>
      <c r="V29" s="219"/>
      <c r="W29" s="219"/>
      <c r="X29" s="219"/>
      <c r="Z29" s="217">
        <v>0</v>
      </c>
      <c r="AA29" s="217">
        <v>0</v>
      </c>
      <c r="AB29" s="217">
        <v>0</v>
      </c>
      <c r="AC29" s="217">
        <v>0</v>
      </c>
    </row>
    <row r="30" spans="2:29" x14ac:dyDescent="0.15">
      <c r="C30" s="224">
        <v>0</v>
      </c>
      <c r="D30" s="219">
        <v>1</v>
      </c>
      <c r="E30" s="267">
        <v>1</v>
      </c>
      <c r="F30" s="268">
        <v>1</v>
      </c>
      <c r="G30" s="268">
        <v>1</v>
      </c>
      <c r="H30" s="269">
        <v>1</v>
      </c>
      <c r="I30" s="269">
        <v>1</v>
      </c>
      <c r="J30" s="269">
        <v>1</v>
      </c>
      <c r="K30" s="270">
        <v>1</v>
      </c>
      <c r="L30" s="254">
        <v>1</v>
      </c>
      <c r="N30" s="218">
        <v>0</v>
      </c>
      <c r="O30" s="271">
        <v>1</v>
      </c>
      <c r="Z30" s="217">
        <v>0</v>
      </c>
      <c r="AA30" s="217">
        <v>0</v>
      </c>
      <c r="AB30" s="217">
        <v>0</v>
      </c>
      <c r="AC30" s="217">
        <v>0</v>
      </c>
    </row>
    <row r="31" spans="2:29" x14ac:dyDescent="0.15">
      <c r="C31" s="225"/>
      <c r="Z31" s="217">
        <v>0</v>
      </c>
      <c r="AA31" s="217">
        <v>0</v>
      </c>
      <c r="AB31" s="217">
        <v>0</v>
      </c>
      <c r="AC31" s="217">
        <v>0</v>
      </c>
    </row>
    <row r="32" spans="2:29" s="218" customFormat="1" x14ac:dyDescent="0.15">
      <c r="B32" s="215"/>
      <c r="C32" s="224"/>
      <c r="D32" s="226">
        <v>0</v>
      </c>
      <c r="E32" s="215"/>
      <c r="F32" s="215"/>
      <c r="G32" s="262">
        <v>0</v>
      </c>
      <c r="H32" s="262">
        <v>0</v>
      </c>
      <c r="I32" s="262">
        <v>0</v>
      </c>
      <c r="J32" s="262">
        <v>0</v>
      </c>
      <c r="K32" s="262">
        <v>0</v>
      </c>
      <c r="L32" s="262">
        <v>0</v>
      </c>
      <c r="T32" s="220"/>
      <c r="V32" s="219"/>
      <c r="W32" s="219"/>
      <c r="X32" s="219"/>
      <c r="Z32" s="217">
        <v>0</v>
      </c>
      <c r="AA32" s="217">
        <v>0</v>
      </c>
      <c r="AB32" s="217">
        <v>0</v>
      </c>
      <c r="AC32" s="217">
        <v>0</v>
      </c>
    </row>
    <row r="33" spans="2:29" s="218" customFormat="1" x14ac:dyDescent="0.15">
      <c r="B33" s="215"/>
      <c r="C33" s="224">
        <v>0</v>
      </c>
      <c r="D33" s="219">
        <v>1</v>
      </c>
      <c r="E33" s="267">
        <v>1</v>
      </c>
      <c r="F33" s="268">
        <v>0</v>
      </c>
      <c r="G33" s="268">
        <v>1</v>
      </c>
      <c r="H33" s="269">
        <v>1</v>
      </c>
      <c r="I33" s="269">
        <v>1</v>
      </c>
      <c r="J33" s="269">
        <v>1</v>
      </c>
      <c r="K33" s="270">
        <v>1</v>
      </c>
      <c r="L33" s="254">
        <v>1</v>
      </c>
      <c r="T33" s="220"/>
      <c r="V33" s="219"/>
      <c r="W33" s="219"/>
      <c r="X33" s="219"/>
      <c r="Z33" s="217">
        <v>0</v>
      </c>
      <c r="AA33" s="217">
        <v>0</v>
      </c>
      <c r="AB33" s="217">
        <v>0</v>
      </c>
      <c r="AC33" s="217">
        <v>0</v>
      </c>
    </row>
    <row r="34" spans="2:29" s="218" customFormat="1" x14ac:dyDescent="0.15">
      <c r="B34" s="215"/>
      <c r="C34" s="217"/>
      <c r="E34" s="227"/>
      <c r="M34" s="215"/>
      <c r="T34" s="220"/>
      <c r="V34" s="219"/>
      <c r="W34" s="219"/>
      <c r="X34" s="219"/>
      <c r="Z34" s="217">
        <v>0</v>
      </c>
      <c r="AA34" s="217">
        <v>0</v>
      </c>
      <c r="AB34" s="217">
        <v>0</v>
      </c>
      <c r="AC34" s="217">
        <v>0</v>
      </c>
    </row>
    <row r="35" spans="2:29" s="218" customFormat="1" ht="25" customHeight="1" x14ac:dyDescent="0.15">
      <c r="B35" s="215"/>
      <c r="K35" s="228"/>
      <c r="L35" s="229"/>
      <c r="M35" s="228"/>
      <c r="T35" s="220"/>
      <c r="V35" s="219"/>
      <c r="W35" s="219"/>
      <c r="X35" s="219"/>
      <c r="Z35" s="217">
        <v>0</v>
      </c>
      <c r="AA35" s="217">
        <v>0</v>
      </c>
      <c r="AB35" s="217">
        <v>0</v>
      </c>
      <c r="AC35" s="217">
        <v>0</v>
      </c>
    </row>
    <row r="36" spans="2:29" s="218" customFormat="1" ht="32" customHeight="1" x14ac:dyDescent="0.15">
      <c r="B36" s="215"/>
      <c r="E36" s="230">
        <v>0</v>
      </c>
      <c r="F36" s="230"/>
      <c r="J36" s="230">
        <v>0</v>
      </c>
      <c r="K36" s="230"/>
      <c r="O36" s="272">
        <v>0</v>
      </c>
      <c r="P36" s="272"/>
      <c r="Q36" s="272"/>
      <c r="R36" s="219"/>
      <c r="T36" s="220"/>
      <c r="V36" s="219"/>
      <c r="W36" s="219"/>
      <c r="X36" s="219"/>
      <c r="Z36" s="217">
        <v>0</v>
      </c>
      <c r="AA36" s="217">
        <v>0</v>
      </c>
      <c r="AB36" s="217">
        <v>0</v>
      </c>
      <c r="AC36" s="217">
        <v>0</v>
      </c>
    </row>
    <row r="37" spans="2:29" s="218" customFormat="1" ht="83" customHeight="1" x14ac:dyDescent="0.15">
      <c r="B37" s="215"/>
      <c r="E37" s="273">
        <v>0</v>
      </c>
      <c r="F37" s="274">
        <v>0</v>
      </c>
      <c r="G37" s="274"/>
      <c r="H37" s="275">
        <v>0</v>
      </c>
      <c r="J37" s="273">
        <v>0</v>
      </c>
      <c r="K37" s="274">
        <v>0</v>
      </c>
      <c r="L37" s="274"/>
      <c r="M37" s="245">
        <v>0</v>
      </c>
      <c r="O37" s="274">
        <v>0</v>
      </c>
      <c r="P37" s="274"/>
      <c r="Q37" s="274"/>
      <c r="R37" s="276">
        <v>1</v>
      </c>
      <c r="T37" s="220"/>
      <c r="V37" s="219"/>
      <c r="W37" s="219"/>
      <c r="X37" s="231">
        <v>0</v>
      </c>
      <c r="Z37" s="217">
        <v>0</v>
      </c>
      <c r="AA37" s="217">
        <v>0</v>
      </c>
      <c r="AB37" s="217">
        <v>0</v>
      </c>
      <c r="AC37" s="217">
        <v>0</v>
      </c>
    </row>
    <row r="38" spans="2:29" s="218" customFormat="1" ht="95" customHeight="1" x14ac:dyDescent="0.15">
      <c r="B38" s="215"/>
      <c r="C38" s="219"/>
      <c r="E38" s="273">
        <v>0</v>
      </c>
      <c r="F38" s="274">
        <v>0</v>
      </c>
      <c r="G38" s="274"/>
      <c r="H38" s="275">
        <v>0</v>
      </c>
      <c r="J38" s="273">
        <v>0</v>
      </c>
      <c r="K38" s="274">
        <v>0</v>
      </c>
      <c r="L38" s="274"/>
      <c r="M38" s="277">
        <v>0</v>
      </c>
      <c r="O38" s="274">
        <v>0</v>
      </c>
      <c r="P38" s="274"/>
      <c r="Q38" s="274"/>
      <c r="R38" s="276">
        <v>1</v>
      </c>
      <c r="T38" s="220"/>
      <c r="V38" s="219"/>
      <c r="W38" s="219"/>
      <c r="X38" s="231">
        <v>0</v>
      </c>
      <c r="Z38" s="217">
        <v>0</v>
      </c>
      <c r="AA38" s="217">
        <v>0</v>
      </c>
      <c r="AB38" s="217">
        <v>0</v>
      </c>
      <c r="AC38" s="217">
        <v>0</v>
      </c>
    </row>
    <row r="39" spans="2:29" s="218" customFormat="1" ht="90" customHeight="1" x14ac:dyDescent="0.15">
      <c r="B39" s="215"/>
      <c r="C39" s="219"/>
      <c r="E39" s="273">
        <v>0</v>
      </c>
      <c r="F39" s="274">
        <v>0</v>
      </c>
      <c r="G39" s="274"/>
      <c r="H39" s="245">
        <v>0</v>
      </c>
      <c r="J39" s="273">
        <v>0</v>
      </c>
      <c r="K39" s="274">
        <v>0</v>
      </c>
      <c r="L39" s="274"/>
      <c r="M39" s="245">
        <v>0</v>
      </c>
      <c r="O39" s="274">
        <v>0</v>
      </c>
      <c r="P39" s="274"/>
      <c r="Q39" s="274"/>
      <c r="R39" s="278">
        <v>1</v>
      </c>
      <c r="T39" s="220"/>
      <c r="V39" s="219"/>
      <c r="W39" s="219"/>
      <c r="X39" s="231">
        <v>0</v>
      </c>
      <c r="Z39" s="217">
        <v>0</v>
      </c>
      <c r="AA39" s="217">
        <v>0</v>
      </c>
      <c r="AB39" s="217">
        <v>0</v>
      </c>
      <c r="AC39" s="217">
        <v>0</v>
      </c>
    </row>
    <row r="40" spans="2:29" s="218" customFormat="1" ht="94" customHeight="1" x14ac:dyDescent="0.15">
      <c r="B40" s="215"/>
      <c r="C40" s="219"/>
      <c r="E40" s="215"/>
      <c r="F40" s="215"/>
      <c r="G40" s="215"/>
      <c r="H40" s="279">
        <v>5</v>
      </c>
      <c r="I40" s="218">
        <v>0</v>
      </c>
      <c r="J40" s="280">
        <v>0</v>
      </c>
      <c r="K40" s="274">
        <v>0</v>
      </c>
      <c r="L40" s="274"/>
      <c r="M40" s="275">
        <v>0</v>
      </c>
      <c r="O40" s="274">
        <v>0</v>
      </c>
      <c r="P40" s="274"/>
      <c r="Q40" s="274"/>
      <c r="R40" s="276">
        <v>1</v>
      </c>
      <c r="T40" s="220"/>
      <c r="V40" s="219"/>
      <c r="W40" s="219"/>
      <c r="X40" s="231">
        <v>0</v>
      </c>
      <c r="Z40" s="217">
        <v>0</v>
      </c>
      <c r="AA40" s="217">
        <v>0</v>
      </c>
      <c r="AB40" s="217">
        <v>0</v>
      </c>
      <c r="AC40" s="217">
        <v>0</v>
      </c>
    </row>
    <row r="41" spans="2:29" s="218" customFormat="1" ht="99" customHeight="1" x14ac:dyDescent="0.15">
      <c r="B41" s="215"/>
      <c r="C41" s="219"/>
      <c r="J41" s="273">
        <v>0</v>
      </c>
      <c r="K41" s="274">
        <v>0</v>
      </c>
      <c r="L41" s="274"/>
      <c r="M41" s="275">
        <v>0</v>
      </c>
      <c r="O41" s="274">
        <v>0</v>
      </c>
      <c r="P41" s="274"/>
      <c r="Q41" s="274"/>
      <c r="R41" s="276">
        <v>1</v>
      </c>
      <c r="T41" s="220"/>
      <c r="V41" s="219"/>
      <c r="W41" s="219"/>
      <c r="X41" s="219"/>
      <c r="Z41" s="217">
        <v>0</v>
      </c>
      <c r="AA41" s="217">
        <v>0</v>
      </c>
      <c r="AB41" s="217">
        <v>0</v>
      </c>
      <c r="AC41" s="217">
        <v>0</v>
      </c>
    </row>
    <row r="42" spans="2:29" s="218" customFormat="1" ht="34" customHeight="1" x14ac:dyDescent="0.15">
      <c r="B42" s="215"/>
      <c r="C42" s="219"/>
      <c r="M42" s="279">
        <v>5</v>
      </c>
      <c r="N42" s="218">
        <v>0</v>
      </c>
      <c r="T42" s="220"/>
      <c r="V42" s="219"/>
      <c r="W42" s="219"/>
      <c r="X42" s="219"/>
      <c r="Z42" s="217">
        <v>0</v>
      </c>
      <c r="AA42" s="217">
        <v>0</v>
      </c>
      <c r="AB42" s="217">
        <v>0</v>
      </c>
      <c r="AC42" s="217">
        <v>0</v>
      </c>
    </row>
    <row r="43" spans="2:29" s="218" customFormat="1" x14ac:dyDescent="0.15">
      <c r="B43" s="215"/>
      <c r="C43" s="219"/>
      <c r="E43" s="217"/>
      <c r="J43" s="217"/>
      <c r="T43" s="220"/>
      <c r="V43" s="219"/>
      <c r="W43" s="219"/>
      <c r="X43" s="219"/>
      <c r="Z43" s="217">
        <v>0</v>
      </c>
      <c r="AA43" s="217">
        <v>0</v>
      </c>
      <c r="AB43" s="217">
        <v>0</v>
      </c>
      <c r="AC43" s="217">
        <v>0</v>
      </c>
    </row>
    <row r="44" spans="2:29" s="218" customFormat="1" x14ac:dyDescent="0.15">
      <c r="B44" s="215"/>
      <c r="C44" s="219"/>
      <c r="T44" s="220"/>
      <c r="V44" s="219"/>
      <c r="W44" s="219"/>
      <c r="X44" s="219"/>
      <c r="Z44" s="217">
        <v>0</v>
      </c>
      <c r="AA44" s="217">
        <v>0</v>
      </c>
      <c r="AB44" s="217">
        <v>0</v>
      </c>
      <c r="AC44" s="217">
        <v>0</v>
      </c>
    </row>
    <row r="45" spans="2:29" s="218" customFormat="1" x14ac:dyDescent="0.15">
      <c r="B45" s="215"/>
      <c r="C45" s="219"/>
      <c r="G45" s="219"/>
      <c r="T45" s="220"/>
      <c r="V45" s="219"/>
      <c r="W45" s="219"/>
      <c r="X45" s="219"/>
      <c r="Z45" s="217">
        <v>0</v>
      </c>
      <c r="AA45" s="217">
        <v>0</v>
      </c>
      <c r="AB45" s="217">
        <v>0</v>
      </c>
      <c r="AC45" s="217">
        <v>0</v>
      </c>
    </row>
    <row r="46" spans="2:29" s="218" customFormat="1" x14ac:dyDescent="0.15">
      <c r="B46" s="215"/>
      <c r="C46" s="219"/>
      <c r="T46" s="220"/>
      <c r="V46" s="219"/>
      <c r="W46" s="219"/>
      <c r="X46" s="219"/>
      <c r="Z46" s="217">
        <v>0</v>
      </c>
      <c r="AA46" s="217">
        <v>0</v>
      </c>
      <c r="AB46" s="217">
        <v>0</v>
      </c>
      <c r="AC46" s="217">
        <v>0</v>
      </c>
    </row>
    <row r="47" spans="2:29" s="218" customFormat="1" x14ac:dyDescent="0.15">
      <c r="B47" s="215"/>
      <c r="C47" s="219"/>
      <c r="T47" s="220"/>
      <c r="V47" s="219"/>
      <c r="W47" s="219"/>
      <c r="X47" s="219"/>
      <c r="Z47" s="217">
        <v>0</v>
      </c>
      <c r="AA47" s="217">
        <v>0</v>
      </c>
      <c r="AB47" s="217">
        <v>0</v>
      </c>
      <c r="AC47" s="217">
        <v>0</v>
      </c>
    </row>
    <row r="48" spans="2:29" s="218" customFormat="1" x14ac:dyDescent="0.15">
      <c r="B48" s="215"/>
      <c r="D48" s="219"/>
      <c r="U48" s="220"/>
      <c r="V48" s="219"/>
      <c r="W48" s="219"/>
      <c r="X48" s="219"/>
      <c r="Z48" s="217">
        <v>0</v>
      </c>
      <c r="AA48" s="217">
        <v>0</v>
      </c>
      <c r="AB48" s="217">
        <v>0</v>
      </c>
      <c r="AC48" s="217">
        <v>0</v>
      </c>
    </row>
    <row r="49" spans="3:29" x14ac:dyDescent="0.15">
      <c r="C49" s="218"/>
      <c r="D49" s="232">
        <v>0</v>
      </c>
      <c r="F49" s="217"/>
      <c r="G49" s="219">
        <v>0</v>
      </c>
      <c r="H49" s="219">
        <v>0</v>
      </c>
      <c r="I49" s="219">
        <v>0</v>
      </c>
      <c r="J49" s="219">
        <v>0</v>
      </c>
      <c r="K49" s="219">
        <v>0</v>
      </c>
      <c r="L49" s="219">
        <v>0</v>
      </c>
      <c r="M49" s="218"/>
      <c r="N49" s="218">
        <v>0</v>
      </c>
      <c r="O49" s="266">
        <v>0</v>
      </c>
      <c r="R49" s="218"/>
      <c r="S49" s="218"/>
      <c r="T49" s="220"/>
      <c r="U49" s="218"/>
      <c r="V49" s="219">
        <v>0</v>
      </c>
      <c r="W49" s="217">
        <v>0</v>
      </c>
      <c r="X49" s="219">
        <v>0</v>
      </c>
      <c r="Y49" s="218"/>
      <c r="Z49" s="217">
        <v>0</v>
      </c>
      <c r="AA49" s="217">
        <v>0</v>
      </c>
      <c r="AB49" s="217">
        <v>0</v>
      </c>
      <c r="AC49" s="217">
        <v>0</v>
      </c>
    </row>
    <row r="50" spans="3:29" x14ac:dyDescent="0.15">
      <c r="C50" s="218"/>
      <c r="D50" s="264">
        <v>0</v>
      </c>
      <c r="E50" s="265">
        <v>0</v>
      </c>
      <c r="F50" s="265">
        <v>0</v>
      </c>
      <c r="G50" s="265">
        <v>0</v>
      </c>
      <c r="H50" s="264">
        <v>0</v>
      </c>
      <c r="I50" s="221">
        <v>0</v>
      </c>
      <c r="J50" s="221">
        <v>0</v>
      </c>
      <c r="K50" s="264">
        <v>0</v>
      </c>
      <c r="L50" s="264">
        <v>0</v>
      </c>
      <c r="N50" s="218">
        <v>0</v>
      </c>
      <c r="O50" s="266">
        <v>0</v>
      </c>
      <c r="R50" s="218">
        <v>0</v>
      </c>
      <c r="S50" s="218"/>
      <c r="T50" s="218"/>
      <c r="U50" s="218"/>
      <c r="V50" s="221">
        <v>0</v>
      </c>
      <c r="W50" s="243">
        <v>0</v>
      </c>
      <c r="X50" s="221">
        <v>0</v>
      </c>
      <c r="Y50" s="218"/>
      <c r="Z50" s="217">
        <v>0</v>
      </c>
      <c r="AA50" s="217">
        <v>0</v>
      </c>
      <c r="AB50" s="217">
        <v>0</v>
      </c>
      <c r="AC50" s="217">
        <v>0</v>
      </c>
    </row>
    <row r="51" spans="3:29" x14ac:dyDescent="0.15">
      <c r="C51" s="218"/>
      <c r="D51" s="219">
        <v>0</v>
      </c>
      <c r="E51" s="219">
        <v>0</v>
      </c>
      <c r="F51" s="219">
        <v>0</v>
      </c>
      <c r="G51" s="219">
        <v>0</v>
      </c>
      <c r="H51" s="212">
        <v>0</v>
      </c>
      <c r="I51" s="281">
        <v>0</v>
      </c>
      <c r="J51" s="212">
        <v>0</v>
      </c>
      <c r="K51" s="234">
        <v>0</v>
      </c>
      <c r="L51" s="236">
        <v>0</v>
      </c>
      <c r="N51" s="218">
        <v>0</v>
      </c>
      <c r="O51" s="266">
        <v>0</v>
      </c>
      <c r="R51" s="218"/>
      <c r="S51" s="218"/>
      <c r="T51" s="221">
        <v>0</v>
      </c>
      <c r="U51" s="233">
        <v>0</v>
      </c>
      <c r="V51" s="233">
        <v>0</v>
      </c>
      <c r="W51" s="233">
        <v>0</v>
      </c>
      <c r="X51" s="233">
        <v>0</v>
      </c>
      <c r="Y51" s="218"/>
      <c r="Z51" s="217">
        <v>0</v>
      </c>
      <c r="AA51" s="217">
        <v>0</v>
      </c>
      <c r="AB51" s="217">
        <v>0</v>
      </c>
      <c r="AC51" s="217">
        <v>0</v>
      </c>
    </row>
    <row r="52" spans="3:29" x14ac:dyDescent="0.15">
      <c r="C52" s="218"/>
      <c r="D52" s="219">
        <v>0</v>
      </c>
      <c r="E52" s="219">
        <v>0</v>
      </c>
      <c r="F52" s="219">
        <v>0</v>
      </c>
      <c r="G52" s="219">
        <v>0</v>
      </c>
      <c r="H52" s="212">
        <v>0</v>
      </c>
      <c r="I52" s="281">
        <v>0</v>
      </c>
      <c r="J52" s="212">
        <v>0</v>
      </c>
      <c r="K52" s="234">
        <v>0</v>
      </c>
      <c r="L52" s="236">
        <v>0</v>
      </c>
      <c r="M52" s="218"/>
      <c r="R52" s="218">
        <v>0</v>
      </c>
      <c r="S52" s="218">
        <v>0</v>
      </c>
      <c r="T52" s="234">
        <v>0</v>
      </c>
      <c r="U52" s="235">
        <v>0</v>
      </c>
      <c r="V52" s="235">
        <v>0</v>
      </c>
      <c r="W52" s="235">
        <v>0</v>
      </c>
      <c r="X52" s="235">
        <v>0</v>
      </c>
      <c r="Y52" s="218"/>
      <c r="Z52" s="217">
        <v>0</v>
      </c>
      <c r="AA52" s="217">
        <v>0</v>
      </c>
      <c r="AB52" s="217">
        <v>0</v>
      </c>
      <c r="AC52" s="217">
        <v>0</v>
      </c>
    </row>
    <row r="53" spans="3:29" ht="18" customHeight="1" x14ac:dyDescent="0.15">
      <c r="C53" s="218"/>
      <c r="D53" s="219"/>
      <c r="E53" s="219"/>
      <c r="F53" s="219"/>
      <c r="G53" s="219"/>
      <c r="H53" s="212"/>
      <c r="M53" s="218"/>
      <c r="R53" s="218">
        <v>0</v>
      </c>
      <c r="S53" s="218">
        <v>0</v>
      </c>
      <c r="T53" s="234">
        <v>0</v>
      </c>
      <c r="U53" s="235">
        <v>0</v>
      </c>
      <c r="V53" s="235">
        <v>0</v>
      </c>
      <c r="W53" s="235">
        <v>0</v>
      </c>
      <c r="X53" s="235">
        <v>0</v>
      </c>
      <c r="Y53" s="218"/>
      <c r="Z53" s="217">
        <v>0</v>
      </c>
      <c r="AA53" s="217">
        <v>0</v>
      </c>
      <c r="AB53" s="217">
        <v>0</v>
      </c>
      <c r="AC53" s="217">
        <v>0</v>
      </c>
    </row>
    <row r="54" spans="3:29" x14ac:dyDescent="0.15">
      <c r="C54" s="218"/>
      <c r="D54" s="219"/>
      <c r="G54" s="219">
        <v>0</v>
      </c>
      <c r="H54" s="219">
        <v>0</v>
      </c>
      <c r="I54" s="219">
        <v>0</v>
      </c>
      <c r="J54" s="219">
        <v>0</v>
      </c>
      <c r="K54" s="219">
        <v>0</v>
      </c>
      <c r="L54" s="219">
        <v>0</v>
      </c>
      <c r="M54" s="219"/>
      <c r="R54" s="218">
        <v>0</v>
      </c>
      <c r="S54" s="218">
        <v>0</v>
      </c>
      <c r="T54" s="234">
        <v>0</v>
      </c>
      <c r="U54" s="235">
        <v>0</v>
      </c>
      <c r="V54" s="235">
        <v>0</v>
      </c>
      <c r="W54" s="235">
        <v>0</v>
      </c>
      <c r="X54" s="235">
        <v>0</v>
      </c>
      <c r="Y54" s="218"/>
      <c r="Z54" s="217">
        <v>0</v>
      </c>
      <c r="AA54" s="217">
        <v>0</v>
      </c>
      <c r="AB54" s="217">
        <v>0</v>
      </c>
      <c r="AC54" s="217">
        <v>0</v>
      </c>
    </row>
    <row r="55" spans="3:29" x14ac:dyDescent="0.15">
      <c r="C55" s="218"/>
      <c r="D55" s="219">
        <v>0</v>
      </c>
      <c r="E55" s="219">
        <v>0</v>
      </c>
      <c r="F55" s="219">
        <v>0</v>
      </c>
      <c r="G55" s="219">
        <v>0</v>
      </c>
      <c r="H55" s="212">
        <v>0</v>
      </c>
      <c r="I55" s="281">
        <v>0</v>
      </c>
      <c r="J55" s="212">
        <v>0</v>
      </c>
      <c r="K55" s="234">
        <v>0</v>
      </c>
      <c r="L55" s="236">
        <v>0</v>
      </c>
      <c r="M55" s="218"/>
      <c r="R55" s="218"/>
      <c r="S55" s="218"/>
      <c r="T55" s="234">
        <v>0</v>
      </c>
      <c r="U55" s="235">
        <v>0</v>
      </c>
      <c r="V55" s="235">
        <v>0</v>
      </c>
      <c r="W55" s="235">
        <v>0</v>
      </c>
      <c r="X55" s="235">
        <v>0</v>
      </c>
      <c r="Y55" s="218"/>
      <c r="Z55" s="217">
        <v>0</v>
      </c>
      <c r="AA55" s="217">
        <v>0</v>
      </c>
      <c r="AB55" s="217">
        <v>0</v>
      </c>
      <c r="AC55" s="217">
        <v>0</v>
      </c>
    </row>
    <row r="56" spans="3:29" ht="15" customHeight="1" x14ac:dyDescent="0.15">
      <c r="C56" s="218"/>
      <c r="D56" s="219"/>
      <c r="E56" s="219"/>
      <c r="F56" s="219"/>
      <c r="M56" s="218"/>
      <c r="R56" s="218"/>
      <c r="S56" s="218"/>
      <c r="T56" s="234">
        <v>0</v>
      </c>
      <c r="U56" s="235">
        <v>0</v>
      </c>
      <c r="V56" s="235">
        <v>0</v>
      </c>
      <c r="W56" s="235">
        <v>0</v>
      </c>
      <c r="X56" s="235">
        <v>0</v>
      </c>
      <c r="Y56" s="218"/>
      <c r="Z56" s="217">
        <v>0</v>
      </c>
      <c r="AA56" s="217">
        <v>0</v>
      </c>
      <c r="AB56" s="217">
        <v>0</v>
      </c>
      <c r="AC56" s="217">
        <v>0</v>
      </c>
    </row>
    <row r="57" spans="3:29" x14ac:dyDescent="0.15">
      <c r="C57" s="218"/>
      <c r="D57" s="219"/>
      <c r="E57" s="219"/>
      <c r="F57" s="219"/>
      <c r="G57" s="219"/>
      <c r="H57" s="212"/>
      <c r="I57" s="212"/>
      <c r="J57" s="212"/>
      <c r="K57" s="234"/>
      <c r="L57" s="236"/>
      <c r="M57" s="218"/>
      <c r="O57" s="217">
        <v>0</v>
      </c>
      <c r="P57" s="217">
        <v>0</v>
      </c>
      <c r="R57" s="215">
        <v>0</v>
      </c>
      <c r="T57" s="234">
        <v>0</v>
      </c>
      <c r="U57" s="235">
        <v>0</v>
      </c>
      <c r="V57" s="235">
        <v>0</v>
      </c>
      <c r="W57" s="235">
        <v>0</v>
      </c>
      <c r="X57" s="235">
        <v>0</v>
      </c>
      <c r="Y57" s="218"/>
      <c r="Z57" s="217">
        <v>0</v>
      </c>
      <c r="AA57" s="217">
        <v>0</v>
      </c>
      <c r="AB57" s="217">
        <v>0</v>
      </c>
      <c r="AC57" s="217">
        <v>0</v>
      </c>
    </row>
    <row r="58" spans="3:29" x14ac:dyDescent="0.15">
      <c r="C58" s="218"/>
      <c r="D58" s="232">
        <v>0</v>
      </c>
      <c r="F58" s="219"/>
      <c r="G58" s="219">
        <v>0</v>
      </c>
      <c r="H58" s="219">
        <v>0</v>
      </c>
      <c r="I58" s="219">
        <v>0</v>
      </c>
      <c r="J58" s="219">
        <v>0</v>
      </c>
      <c r="K58" s="219">
        <v>0</v>
      </c>
      <c r="L58" s="219">
        <v>0</v>
      </c>
      <c r="M58" s="218"/>
      <c r="O58" s="217">
        <v>0</v>
      </c>
      <c r="P58" s="217">
        <v>0</v>
      </c>
      <c r="R58" s="219">
        <v>0</v>
      </c>
      <c r="T58" s="234">
        <v>0</v>
      </c>
      <c r="U58" s="235">
        <v>0</v>
      </c>
      <c r="V58" s="235">
        <v>0</v>
      </c>
      <c r="W58" s="235">
        <v>0</v>
      </c>
      <c r="X58" s="235">
        <v>0</v>
      </c>
      <c r="Y58" s="218"/>
      <c r="Z58" s="217">
        <v>0</v>
      </c>
      <c r="AA58" s="217">
        <v>0</v>
      </c>
      <c r="AB58" s="217">
        <v>0</v>
      </c>
      <c r="AC58" s="217">
        <v>0</v>
      </c>
    </row>
    <row r="59" spans="3:29" x14ac:dyDescent="0.15">
      <c r="C59" s="218"/>
      <c r="D59" s="221">
        <v>0</v>
      </c>
      <c r="E59" s="265">
        <v>0</v>
      </c>
      <c r="F59" s="265">
        <v>0</v>
      </c>
      <c r="G59" s="265">
        <v>0</v>
      </c>
      <c r="H59" s="264">
        <v>0</v>
      </c>
      <c r="I59" s="221">
        <v>0</v>
      </c>
      <c r="J59" s="264">
        <v>0</v>
      </c>
      <c r="K59" s="264">
        <v>0</v>
      </c>
      <c r="L59" s="264">
        <v>0</v>
      </c>
      <c r="O59" s="217">
        <v>0</v>
      </c>
      <c r="P59" s="217">
        <v>0</v>
      </c>
      <c r="R59" s="219">
        <v>0</v>
      </c>
      <c r="T59" s="234">
        <v>0</v>
      </c>
      <c r="U59" s="235">
        <v>0</v>
      </c>
      <c r="V59" s="235">
        <v>0</v>
      </c>
      <c r="W59" s="235">
        <v>0</v>
      </c>
      <c r="X59" s="235">
        <v>0</v>
      </c>
      <c r="Y59" s="218"/>
      <c r="Z59" s="217">
        <v>0</v>
      </c>
      <c r="AA59" s="217">
        <v>0</v>
      </c>
      <c r="AB59" s="217">
        <v>0</v>
      </c>
      <c r="AC59" s="217">
        <v>0</v>
      </c>
    </row>
    <row r="60" spans="3:29" x14ac:dyDescent="0.15">
      <c r="C60" s="218"/>
      <c r="D60" s="219">
        <v>0</v>
      </c>
      <c r="E60" s="219">
        <v>0</v>
      </c>
      <c r="F60" s="219">
        <v>0</v>
      </c>
      <c r="G60" s="219">
        <v>0</v>
      </c>
      <c r="H60" s="212">
        <v>0</v>
      </c>
      <c r="I60" s="281">
        <v>0</v>
      </c>
      <c r="J60" s="212">
        <v>0</v>
      </c>
      <c r="K60" s="282">
        <v>0</v>
      </c>
      <c r="L60" s="283">
        <v>0</v>
      </c>
      <c r="O60" s="217">
        <v>0</v>
      </c>
      <c r="P60" s="217">
        <v>0</v>
      </c>
      <c r="R60" s="219">
        <v>0</v>
      </c>
      <c r="T60" s="234">
        <v>0</v>
      </c>
      <c r="U60" s="235">
        <v>0</v>
      </c>
      <c r="V60" s="235">
        <v>0</v>
      </c>
      <c r="W60" s="235">
        <v>0</v>
      </c>
      <c r="X60" s="235">
        <v>0</v>
      </c>
      <c r="Y60" s="218"/>
      <c r="Z60" s="217">
        <v>0</v>
      </c>
      <c r="AA60" s="217">
        <v>0</v>
      </c>
      <c r="AB60" s="217">
        <v>0</v>
      </c>
      <c r="AC60" s="217">
        <v>0</v>
      </c>
    </row>
    <row r="61" spans="3:29" ht="55" customHeight="1" x14ac:dyDescent="0.15">
      <c r="C61" s="218"/>
      <c r="D61" s="219">
        <v>0</v>
      </c>
      <c r="E61" s="219">
        <v>0</v>
      </c>
      <c r="F61" s="219">
        <v>0</v>
      </c>
      <c r="G61" s="219">
        <v>0</v>
      </c>
      <c r="H61" s="212">
        <v>0</v>
      </c>
      <c r="I61" s="281">
        <v>0</v>
      </c>
      <c r="J61" s="212">
        <v>0</v>
      </c>
      <c r="K61" s="282">
        <v>0</v>
      </c>
      <c r="L61" s="283">
        <v>0</v>
      </c>
      <c r="M61" s="218"/>
      <c r="O61" s="217">
        <v>0</v>
      </c>
      <c r="P61" s="217">
        <v>0</v>
      </c>
      <c r="R61" s="219">
        <v>0</v>
      </c>
      <c r="T61" s="234">
        <v>0</v>
      </c>
      <c r="U61" s="235">
        <v>0</v>
      </c>
      <c r="V61" s="235">
        <v>0</v>
      </c>
      <c r="W61" s="235">
        <v>0</v>
      </c>
      <c r="X61" s="235">
        <v>0</v>
      </c>
      <c r="Y61" s="218"/>
      <c r="Z61" s="217">
        <v>0</v>
      </c>
      <c r="AA61" s="217">
        <v>0</v>
      </c>
      <c r="AB61" s="217">
        <v>0</v>
      </c>
      <c r="AC61" s="217">
        <v>0</v>
      </c>
    </row>
    <row r="62" spans="3:29" x14ac:dyDescent="0.15">
      <c r="C62" s="218"/>
      <c r="D62" s="219"/>
      <c r="M62" s="218"/>
      <c r="O62" s="217">
        <v>0</v>
      </c>
      <c r="P62" s="217">
        <v>0</v>
      </c>
      <c r="R62" s="219">
        <v>0</v>
      </c>
      <c r="T62" s="234">
        <v>0</v>
      </c>
      <c r="U62" s="235">
        <v>0</v>
      </c>
      <c r="V62" s="235">
        <v>0</v>
      </c>
      <c r="W62" s="235">
        <v>0</v>
      </c>
      <c r="X62" s="235">
        <v>0</v>
      </c>
      <c r="Y62" s="218"/>
      <c r="Z62" s="217">
        <v>0</v>
      </c>
      <c r="AA62" s="217">
        <v>0</v>
      </c>
      <c r="AB62" s="217">
        <v>0</v>
      </c>
      <c r="AC62" s="217">
        <v>0</v>
      </c>
    </row>
    <row r="63" spans="3:29" x14ac:dyDescent="0.15">
      <c r="C63" s="218"/>
      <c r="D63" s="219"/>
      <c r="G63" s="219">
        <v>0</v>
      </c>
      <c r="H63" s="219">
        <v>0</v>
      </c>
      <c r="I63" s="219">
        <v>0</v>
      </c>
      <c r="J63" s="219">
        <v>0</v>
      </c>
      <c r="K63" s="219">
        <v>0</v>
      </c>
      <c r="L63" s="219">
        <v>0</v>
      </c>
      <c r="M63" s="218"/>
      <c r="O63" s="217">
        <v>0</v>
      </c>
      <c r="P63" s="217">
        <v>0</v>
      </c>
      <c r="R63" s="219">
        <v>0</v>
      </c>
      <c r="T63" s="234">
        <v>0</v>
      </c>
      <c r="U63" s="235">
        <v>0</v>
      </c>
      <c r="V63" s="235">
        <v>0</v>
      </c>
      <c r="W63" s="235">
        <v>0</v>
      </c>
      <c r="X63" s="235">
        <v>0</v>
      </c>
      <c r="Y63" s="218"/>
      <c r="Z63" s="217">
        <v>0</v>
      </c>
      <c r="AA63" s="217">
        <v>0</v>
      </c>
      <c r="AB63" s="217">
        <v>0</v>
      </c>
      <c r="AC63" s="217">
        <v>0</v>
      </c>
    </row>
    <row r="64" spans="3:29" x14ac:dyDescent="0.15">
      <c r="C64" s="218"/>
      <c r="D64" s="219">
        <v>0</v>
      </c>
      <c r="E64" s="219">
        <v>0</v>
      </c>
      <c r="F64" s="219">
        <v>0</v>
      </c>
      <c r="G64" s="219">
        <v>0</v>
      </c>
      <c r="H64" s="212">
        <v>0</v>
      </c>
      <c r="I64" s="281">
        <v>0</v>
      </c>
      <c r="J64" s="212">
        <v>0</v>
      </c>
      <c r="K64" s="282">
        <v>0</v>
      </c>
      <c r="L64" s="283">
        <v>0</v>
      </c>
      <c r="M64" s="218"/>
      <c r="O64" s="217">
        <v>0</v>
      </c>
      <c r="P64" s="217">
        <v>0</v>
      </c>
      <c r="R64" s="219">
        <v>0</v>
      </c>
      <c r="T64" s="234">
        <v>0</v>
      </c>
      <c r="U64" s="235">
        <v>0</v>
      </c>
      <c r="V64" s="235">
        <v>0</v>
      </c>
      <c r="W64" s="235">
        <v>0</v>
      </c>
      <c r="X64" s="235">
        <v>0</v>
      </c>
      <c r="Y64" s="218"/>
      <c r="Z64" s="217">
        <v>0</v>
      </c>
      <c r="AA64" s="217">
        <v>0</v>
      </c>
      <c r="AB64" s="217">
        <v>0</v>
      </c>
      <c r="AC64" s="217">
        <v>0</v>
      </c>
    </row>
    <row r="65" spans="3:29" x14ac:dyDescent="0.15">
      <c r="C65" s="218"/>
      <c r="D65" s="219"/>
      <c r="E65" s="219"/>
      <c r="F65" s="219"/>
      <c r="M65" s="218"/>
      <c r="O65" s="217">
        <v>0</v>
      </c>
      <c r="P65" s="217">
        <v>0</v>
      </c>
      <c r="R65" s="219">
        <v>0</v>
      </c>
      <c r="T65" s="234">
        <v>0</v>
      </c>
      <c r="U65" s="235">
        <v>0</v>
      </c>
      <c r="V65" s="235">
        <v>0</v>
      </c>
      <c r="W65" s="235">
        <v>0</v>
      </c>
      <c r="X65" s="235">
        <v>0</v>
      </c>
      <c r="Y65" s="218"/>
      <c r="Z65" s="217">
        <v>0</v>
      </c>
      <c r="AA65" s="217">
        <v>0</v>
      </c>
      <c r="AB65" s="217">
        <v>0</v>
      </c>
      <c r="AC65" s="217">
        <v>0</v>
      </c>
    </row>
    <row r="66" spans="3:29" x14ac:dyDescent="0.15">
      <c r="C66" s="218"/>
      <c r="D66" s="219"/>
      <c r="E66" s="219"/>
      <c r="F66" s="219"/>
      <c r="G66" s="219"/>
      <c r="H66" s="212"/>
      <c r="I66" s="212"/>
      <c r="J66" s="212"/>
      <c r="K66" s="234"/>
      <c r="L66" s="236"/>
      <c r="M66" s="218"/>
      <c r="O66" s="217">
        <v>0</v>
      </c>
      <c r="P66" s="217">
        <v>0</v>
      </c>
      <c r="R66" s="217">
        <v>0</v>
      </c>
      <c r="T66" s="234">
        <v>0</v>
      </c>
      <c r="U66" s="235">
        <v>0</v>
      </c>
      <c r="V66" s="235">
        <v>0</v>
      </c>
      <c r="W66" s="235">
        <v>0</v>
      </c>
      <c r="X66" s="235">
        <v>0</v>
      </c>
      <c r="Y66" s="218"/>
      <c r="Z66" s="217">
        <v>0</v>
      </c>
      <c r="AA66" s="217">
        <v>0</v>
      </c>
      <c r="AB66" s="217">
        <v>0</v>
      </c>
      <c r="AC66" s="217">
        <v>0</v>
      </c>
    </row>
    <row r="67" spans="3:29" x14ac:dyDescent="0.15">
      <c r="C67" s="218"/>
      <c r="D67" s="232">
        <v>0</v>
      </c>
      <c r="F67" s="219"/>
      <c r="J67" s="219">
        <v>0</v>
      </c>
      <c r="K67" s="219">
        <v>0</v>
      </c>
      <c r="L67" s="219">
        <v>0</v>
      </c>
      <c r="M67" s="218"/>
      <c r="O67" s="217">
        <v>0</v>
      </c>
      <c r="P67" s="217">
        <v>0</v>
      </c>
      <c r="R67" s="217">
        <v>0</v>
      </c>
      <c r="T67" s="234">
        <v>0</v>
      </c>
      <c r="U67" s="235">
        <v>0</v>
      </c>
      <c r="V67" s="235">
        <v>0</v>
      </c>
      <c r="W67" s="235">
        <v>0</v>
      </c>
      <c r="X67" s="235">
        <v>0</v>
      </c>
      <c r="Y67" s="218"/>
      <c r="Z67" s="217">
        <v>0</v>
      </c>
      <c r="AA67" s="217">
        <v>0</v>
      </c>
      <c r="AB67" s="217">
        <v>0</v>
      </c>
      <c r="AC67" s="217">
        <v>0</v>
      </c>
    </row>
    <row r="68" spans="3:29" x14ac:dyDescent="0.15">
      <c r="C68" s="218"/>
      <c r="D68" s="221">
        <v>0</v>
      </c>
      <c r="E68" s="265">
        <v>0</v>
      </c>
      <c r="F68" s="265">
        <v>0</v>
      </c>
      <c r="G68" s="265">
        <v>0</v>
      </c>
      <c r="H68" s="264">
        <v>0</v>
      </c>
      <c r="I68" s="221">
        <v>0</v>
      </c>
      <c r="J68" s="221">
        <v>0</v>
      </c>
      <c r="K68" s="221">
        <v>0</v>
      </c>
      <c r="L68" s="221">
        <v>0</v>
      </c>
      <c r="O68" s="217">
        <v>0</v>
      </c>
      <c r="P68" s="217">
        <v>0</v>
      </c>
      <c r="Q68" s="218"/>
      <c r="R68" s="217">
        <v>0</v>
      </c>
      <c r="T68" s="234">
        <v>0</v>
      </c>
      <c r="U68" s="235">
        <v>0</v>
      </c>
      <c r="V68" s="235">
        <v>0</v>
      </c>
      <c r="W68" s="235">
        <v>0</v>
      </c>
      <c r="X68" s="235">
        <v>0</v>
      </c>
      <c r="Y68" s="218"/>
      <c r="Z68" s="217">
        <v>0</v>
      </c>
      <c r="AA68" s="217">
        <v>0</v>
      </c>
      <c r="AB68" s="217">
        <v>0</v>
      </c>
      <c r="AC68" s="217">
        <v>0</v>
      </c>
    </row>
    <row r="69" spans="3:29" x14ac:dyDescent="0.15">
      <c r="C69" s="218"/>
      <c r="D69" s="219">
        <v>0</v>
      </c>
      <c r="E69" s="219">
        <v>0</v>
      </c>
      <c r="F69" s="219">
        <v>0</v>
      </c>
      <c r="G69" s="219">
        <v>0</v>
      </c>
      <c r="H69" s="284">
        <v>0</v>
      </c>
      <c r="I69" s="285">
        <v>0</v>
      </c>
      <c r="J69" s="284">
        <v>0</v>
      </c>
      <c r="K69" s="286">
        <v>0</v>
      </c>
      <c r="L69" s="287">
        <v>0</v>
      </c>
      <c r="O69" s="217">
        <v>0</v>
      </c>
      <c r="P69" s="217">
        <v>0</v>
      </c>
      <c r="Q69" s="218"/>
      <c r="R69" s="217">
        <v>0</v>
      </c>
      <c r="S69" s="218"/>
      <c r="T69" s="234">
        <v>0</v>
      </c>
      <c r="U69" s="235">
        <v>0</v>
      </c>
      <c r="V69" s="235">
        <v>0</v>
      </c>
      <c r="W69" s="235">
        <v>0</v>
      </c>
      <c r="X69" s="235">
        <v>0</v>
      </c>
      <c r="Y69" s="218"/>
      <c r="Z69" s="217">
        <v>0</v>
      </c>
      <c r="AA69" s="217">
        <v>0</v>
      </c>
      <c r="AB69" s="217">
        <v>0</v>
      </c>
      <c r="AC69" s="217">
        <v>0</v>
      </c>
    </row>
    <row r="70" spans="3:29" x14ac:dyDescent="0.15">
      <c r="C70" s="218"/>
      <c r="D70" s="219">
        <v>0</v>
      </c>
      <c r="E70" s="219">
        <v>0</v>
      </c>
      <c r="F70" s="219">
        <v>0</v>
      </c>
      <c r="G70" s="219">
        <v>0</v>
      </c>
      <c r="H70" s="284">
        <v>0</v>
      </c>
      <c r="I70" s="285">
        <v>0</v>
      </c>
      <c r="J70" s="284">
        <v>0</v>
      </c>
      <c r="K70" s="286">
        <v>0</v>
      </c>
      <c r="L70" s="287">
        <v>0</v>
      </c>
      <c r="M70" s="218"/>
      <c r="O70" s="217">
        <v>0</v>
      </c>
      <c r="P70" s="217">
        <v>0</v>
      </c>
      <c r="Q70" s="218"/>
      <c r="R70" s="217">
        <v>0</v>
      </c>
      <c r="S70" s="218"/>
      <c r="T70" s="234">
        <v>0</v>
      </c>
      <c r="U70" s="235">
        <v>0</v>
      </c>
      <c r="V70" s="235">
        <v>0</v>
      </c>
      <c r="W70" s="235">
        <v>0</v>
      </c>
      <c r="X70" s="235">
        <v>0</v>
      </c>
      <c r="Y70" s="218"/>
      <c r="Z70" s="217">
        <v>0</v>
      </c>
      <c r="AA70" s="217">
        <v>0</v>
      </c>
      <c r="AB70" s="217">
        <v>0</v>
      </c>
      <c r="AC70" s="217">
        <v>0</v>
      </c>
    </row>
    <row r="71" spans="3:29" x14ac:dyDescent="0.15">
      <c r="C71" s="218"/>
      <c r="D71" s="219"/>
      <c r="G71" s="217">
        <v>0</v>
      </c>
      <c r="M71" s="218"/>
      <c r="O71" s="217">
        <v>0</v>
      </c>
      <c r="P71" s="217">
        <v>0</v>
      </c>
      <c r="Q71" s="218"/>
      <c r="R71" s="217">
        <v>0</v>
      </c>
      <c r="T71" s="234">
        <v>0</v>
      </c>
      <c r="U71" s="235">
        <v>0</v>
      </c>
      <c r="V71" s="235">
        <v>0</v>
      </c>
      <c r="W71" s="235">
        <v>0</v>
      </c>
      <c r="X71" s="235">
        <v>0</v>
      </c>
      <c r="Y71" s="218"/>
      <c r="Z71" s="217">
        <v>0</v>
      </c>
      <c r="AA71" s="217">
        <v>0</v>
      </c>
      <c r="AB71" s="217">
        <v>0</v>
      </c>
      <c r="AC71" s="217">
        <v>0</v>
      </c>
    </row>
    <row r="72" spans="3:29" x14ac:dyDescent="0.15">
      <c r="C72" s="218"/>
      <c r="D72" s="219"/>
      <c r="G72" s="219">
        <v>0</v>
      </c>
      <c r="H72" s="219">
        <v>0</v>
      </c>
      <c r="I72" s="219">
        <v>0</v>
      </c>
      <c r="J72" s="219">
        <v>0</v>
      </c>
      <c r="K72" s="219">
        <v>0</v>
      </c>
      <c r="L72" s="219">
        <v>0</v>
      </c>
      <c r="M72" s="218"/>
      <c r="O72" s="217">
        <v>0</v>
      </c>
      <c r="P72" s="217">
        <v>0</v>
      </c>
      <c r="Q72" s="218"/>
      <c r="T72" s="234">
        <v>0</v>
      </c>
      <c r="U72" s="235">
        <v>0</v>
      </c>
      <c r="V72" s="235">
        <v>0</v>
      </c>
      <c r="W72" s="235">
        <v>0</v>
      </c>
      <c r="X72" s="235">
        <v>0</v>
      </c>
      <c r="Y72" s="218"/>
      <c r="Z72" s="217">
        <v>0</v>
      </c>
      <c r="AA72" s="217">
        <v>0</v>
      </c>
      <c r="AB72" s="217">
        <v>0</v>
      </c>
      <c r="AC72" s="217">
        <v>0</v>
      </c>
    </row>
    <row r="73" spans="3:29" x14ac:dyDescent="0.15">
      <c r="C73" s="218"/>
      <c r="D73" s="219">
        <v>0</v>
      </c>
      <c r="E73" s="219">
        <v>0</v>
      </c>
      <c r="F73" s="219">
        <v>0</v>
      </c>
      <c r="G73" s="219">
        <v>0</v>
      </c>
      <c r="H73" s="284">
        <v>0</v>
      </c>
      <c r="I73" s="285">
        <v>0</v>
      </c>
      <c r="J73" s="284">
        <v>0</v>
      </c>
      <c r="K73" s="286">
        <v>0</v>
      </c>
      <c r="L73" s="287">
        <v>0</v>
      </c>
      <c r="M73" s="218"/>
      <c r="O73" s="217">
        <v>0</v>
      </c>
      <c r="P73" s="217">
        <v>0</v>
      </c>
      <c r="Q73" s="218"/>
      <c r="T73" s="234">
        <v>0</v>
      </c>
      <c r="U73" s="235">
        <v>0</v>
      </c>
      <c r="V73" s="235">
        <v>0</v>
      </c>
      <c r="W73" s="235">
        <v>0</v>
      </c>
      <c r="X73" s="235">
        <v>0</v>
      </c>
      <c r="Y73" s="218"/>
      <c r="Z73" s="217">
        <v>0</v>
      </c>
      <c r="AA73" s="217">
        <v>0</v>
      </c>
      <c r="AB73" s="217">
        <v>0</v>
      </c>
      <c r="AC73" s="217">
        <v>0</v>
      </c>
    </row>
    <row r="74" spans="3:29" x14ac:dyDescent="0.15">
      <c r="C74" s="218"/>
      <c r="D74" s="219"/>
      <c r="E74" s="219"/>
      <c r="F74" s="219"/>
      <c r="M74" s="218"/>
      <c r="P74" s="218"/>
      <c r="Q74" s="218"/>
      <c r="T74" s="234">
        <v>0</v>
      </c>
      <c r="U74" s="235">
        <v>0</v>
      </c>
      <c r="V74" s="235">
        <v>0</v>
      </c>
      <c r="W74" s="235">
        <v>0</v>
      </c>
      <c r="X74" s="235">
        <v>0</v>
      </c>
      <c r="Y74" s="218"/>
      <c r="Z74" s="217">
        <v>0</v>
      </c>
      <c r="AA74" s="217">
        <v>0</v>
      </c>
      <c r="AB74" s="217">
        <v>0</v>
      </c>
      <c r="AC74" s="217">
        <v>0</v>
      </c>
    </row>
    <row r="75" spans="3:29" x14ac:dyDescent="0.15">
      <c r="C75" s="218"/>
      <c r="D75" s="219"/>
      <c r="E75" s="231"/>
      <c r="F75" s="227">
        <v>0</v>
      </c>
      <c r="G75" s="213">
        <v>0</v>
      </c>
      <c r="H75" s="213"/>
      <c r="I75" s="212"/>
      <c r="K75" s="234"/>
      <c r="L75" s="236"/>
      <c r="M75" s="218"/>
      <c r="P75" s="218"/>
      <c r="Q75" s="218"/>
      <c r="T75" s="234">
        <v>0</v>
      </c>
      <c r="U75" s="235">
        <v>0</v>
      </c>
      <c r="V75" s="235">
        <v>0</v>
      </c>
      <c r="W75" s="235">
        <v>0</v>
      </c>
      <c r="X75" s="235">
        <v>0</v>
      </c>
      <c r="Y75" s="218"/>
      <c r="Z75" s="217">
        <v>0</v>
      </c>
      <c r="AA75" s="217">
        <v>0</v>
      </c>
      <c r="AB75" s="217">
        <v>0</v>
      </c>
      <c r="AC75" s="217">
        <v>0</v>
      </c>
    </row>
    <row r="76" spans="3:29" x14ac:dyDescent="0.15">
      <c r="C76" s="218"/>
      <c r="D76" s="233">
        <v>0</v>
      </c>
      <c r="E76" s="219">
        <v>0</v>
      </c>
      <c r="F76" s="237">
        <v>0</v>
      </c>
      <c r="G76" s="238">
        <v>0</v>
      </c>
      <c r="J76" s="239">
        <v>0</v>
      </c>
      <c r="K76" s="219">
        <v>0</v>
      </c>
      <c r="L76" s="219">
        <v>0</v>
      </c>
      <c r="M76" s="236">
        <v>0</v>
      </c>
      <c r="P76" s="218"/>
      <c r="Q76" s="218"/>
      <c r="T76" s="234">
        <v>0</v>
      </c>
      <c r="U76" s="235">
        <v>0</v>
      </c>
      <c r="V76" s="235">
        <v>0</v>
      </c>
      <c r="W76" s="235">
        <v>0</v>
      </c>
      <c r="X76" s="235">
        <v>0</v>
      </c>
      <c r="Y76" s="218"/>
      <c r="Z76" s="217">
        <v>0</v>
      </c>
      <c r="AA76" s="217">
        <v>0</v>
      </c>
      <c r="AB76" s="217">
        <v>0</v>
      </c>
      <c r="AC76" s="217">
        <v>0</v>
      </c>
    </row>
    <row r="77" spans="3:29" x14ac:dyDescent="0.15">
      <c r="C77" s="218"/>
      <c r="D77" s="219"/>
      <c r="E77" s="219">
        <v>0</v>
      </c>
      <c r="F77" s="219">
        <v>0</v>
      </c>
      <c r="G77" s="218">
        <v>0</v>
      </c>
      <c r="H77" s="280">
        <v>0</v>
      </c>
      <c r="J77" s="217"/>
      <c r="K77" s="217">
        <v>0</v>
      </c>
      <c r="L77" s="217">
        <v>0</v>
      </c>
      <c r="M77" s="217">
        <v>0</v>
      </c>
      <c r="P77" s="218"/>
      <c r="Q77" s="218"/>
      <c r="T77" s="234">
        <v>0</v>
      </c>
      <c r="U77" s="235">
        <v>0</v>
      </c>
      <c r="V77" s="235">
        <v>0</v>
      </c>
      <c r="W77" s="235">
        <v>0</v>
      </c>
      <c r="X77" s="235">
        <v>0</v>
      </c>
      <c r="Y77" s="218"/>
      <c r="Z77" s="217">
        <v>0</v>
      </c>
      <c r="AA77" s="217">
        <v>0</v>
      </c>
      <c r="AB77" s="217">
        <v>0</v>
      </c>
      <c r="AC77" s="217">
        <v>0</v>
      </c>
    </row>
    <row r="78" spans="3:29" x14ac:dyDescent="0.15">
      <c r="C78" s="218"/>
      <c r="D78" s="218"/>
      <c r="E78" s="219">
        <v>0</v>
      </c>
      <c r="F78" s="240">
        <v>0</v>
      </c>
      <c r="G78" s="218">
        <v>0</v>
      </c>
      <c r="H78" s="218"/>
      <c r="L78" s="217"/>
      <c r="Q78" s="218"/>
      <c r="T78" s="234">
        <v>0</v>
      </c>
      <c r="U78" s="235">
        <v>0</v>
      </c>
      <c r="V78" s="235">
        <v>0</v>
      </c>
      <c r="W78" s="235">
        <v>0</v>
      </c>
      <c r="X78" s="235">
        <v>0</v>
      </c>
      <c r="Y78" s="218"/>
      <c r="Z78" s="217">
        <v>0</v>
      </c>
      <c r="AA78" s="217">
        <v>0</v>
      </c>
      <c r="AB78" s="217">
        <v>0</v>
      </c>
      <c r="AC78" s="217">
        <v>0</v>
      </c>
    </row>
    <row r="79" spans="3:29" x14ac:dyDescent="0.15">
      <c r="C79" s="218"/>
      <c r="Q79" s="218"/>
      <c r="T79" s="234">
        <v>0</v>
      </c>
      <c r="U79" s="235">
        <v>0</v>
      </c>
      <c r="V79" s="235">
        <v>0</v>
      </c>
      <c r="W79" s="235">
        <v>0</v>
      </c>
      <c r="X79" s="235">
        <v>0</v>
      </c>
      <c r="Y79" s="218"/>
      <c r="Z79" s="217">
        <v>0</v>
      </c>
      <c r="AA79" s="217">
        <v>0</v>
      </c>
      <c r="AB79" s="217">
        <v>0</v>
      </c>
      <c r="AC79" s="217">
        <v>0</v>
      </c>
    </row>
    <row r="80" spans="3:29" x14ac:dyDescent="0.15">
      <c r="C80" s="218"/>
      <c r="Q80" s="218"/>
      <c r="T80" s="234">
        <v>0</v>
      </c>
      <c r="U80" s="235">
        <v>0</v>
      </c>
      <c r="V80" s="235">
        <v>0</v>
      </c>
      <c r="W80" s="235">
        <v>0</v>
      </c>
      <c r="X80" s="235">
        <v>0</v>
      </c>
      <c r="Y80" s="218"/>
      <c r="Z80" s="217">
        <v>0</v>
      </c>
      <c r="AA80" s="217">
        <v>0</v>
      </c>
      <c r="AB80" s="217">
        <v>0</v>
      </c>
      <c r="AC80" s="217">
        <v>0</v>
      </c>
    </row>
    <row r="81" spans="3:29" x14ac:dyDescent="0.15">
      <c r="C81" s="218"/>
      <c r="D81" s="241">
        <v>0</v>
      </c>
      <c r="E81" s="217"/>
      <c r="I81" s="219"/>
      <c r="J81" s="218"/>
      <c r="K81" s="218"/>
      <c r="L81" s="242"/>
      <c r="Q81" s="218"/>
      <c r="T81" s="234">
        <v>0</v>
      </c>
      <c r="U81" s="235">
        <v>0</v>
      </c>
      <c r="V81" s="235">
        <v>0</v>
      </c>
      <c r="W81" s="235">
        <v>0</v>
      </c>
      <c r="X81" s="235">
        <v>0</v>
      </c>
      <c r="Y81" s="218"/>
      <c r="Z81" s="217">
        <v>0</v>
      </c>
      <c r="AA81" s="217">
        <v>0</v>
      </c>
      <c r="AB81" s="217">
        <v>0</v>
      </c>
      <c r="AC81" s="217">
        <v>0</v>
      </c>
    </row>
    <row r="82" spans="3:29" x14ac:dyDescent="0.15">
      <c r="C82" s="218"/>
      <c r="D82" s="221">
        <v>0</v>
      </c>
      <c r="E82" s="243">
        <v>0</v>
      </c>
      <c r="F82" s="243">
        <v>0</v>
      </c>
      <c r="G82" s="221">
        <v>0</v>
      </c>
      <c r="H82" s="221">
        <v>0</v>
      </c>
      <c r="I82" s="244">
        <v>0</v>
      </c>
      <c r="J82" s="244">
        <v>0</v>
      </c>
      <c r="K82" s="244">
        <v>0</v>
      </c>
      <c r="L82" s="244">
        <v>0</v>
      </c>
      <c r="Q82" s="218"/>
      <c r="T82" s="234">
        <v>0</v>
      </c>
      <c r="U82" s="235">
        <v>0</v>
      </c>
      <c r="V82" s="235">
        <v>0</v>
      </c>
      <c r="W82" s="235">
        <v>0</v>
      </c>
      <c r="X82" s="235">
        <v>0</v>
      </c>
      <c r="Y82" s="218"/>
      <c r="Z82" s="217">
        <v>0</v>
      </c>
      <c r="AA82" s="217">
        <v>0</v>
      </c>
      <c r="AB82" s="217">
        <v>0</v>
      </c>
      <c r="AC82" s="217">
        <v>0</v>
      </c>
    </row>
    <row r="83" spans="3:29" x14ac:dyDescent="0.15">
      <c r="C83" s="218"/>
      <c r="D83" s="249">
        <v>0</v>
      </c>
      <c r="E83" s="247">
        <v>0</v>
      </c>
      <c r="F83" s="245">
        <v>0</v>
      </c>
      <c r="G83" s="288">
        <v>0</v>
      </c>
      <c r="H83" s="277">
        <v>0</v>
      </c>
      <c r="I83" s="247">
        <v>0</v>
      </c>
      <c r="J83" s="245">
        <v>0</v>
      </c>
      <c r="K83" s="245">
        <v>0</v>
      </c>
      <c r="L83" s="277">
        <v>0</v>
      </c>
      <c r="N83" s="218"/>
      <c r="Q83" s="218"/>
      <c r="R83" s="218"/>
      <c r="S83" s="218"/>
      <c r="T83" s="234">
        <v>0</v>
      </c>
      <c r="U83" s="235">
        <v>0</v>
      </c>
      <c r="V83" s="235">
        <v>0</v>
      </c>
      <c r="W83" s="235">
        <v>0</v>
      </c>
      <c r="X83" s="235">
        <v>0</v>
      </c>
      <c r="Y83" s="218"/>
      <c r="Z83" s="217">
        <v>0</v>
      </c>
      <c r="AA83" s="217">
        <v>0</v>
      </c>
      <c r="AB83" s="217">
        <v>0</v>
      </c>
      <c r="AC83" s="217">
        <v>0</v>
      </c>
    </row>
    <row r="84" spans="3:29" x14ac:dyDescent="0.15">
      <c r="C84" s="218"/>
      <c r="D84" s="245"/>
      <c r="E84" s="218"/>
      <c r="F84" s="218"/>
      <c r="G84" s="218"/>
      <c r="H84" s="218"/>
      <c r="I84" s="219"/>
      <c r="J84" s="218"/>
      <c r="K84" s="218"/>
      <c r="L84" s="218"/>
      <c r="N84" s="218"/>
      <c r="O84" s="218"/>
      <c r="P84" s="218"/>
      <c r="Q84" s="218"/>
      <c r="R84" s="218"/>
      <c r="S84" s="218"/>
      <c r="T84" s="234">
        <v>0</v>
      </c>
      <c r="U84" s="235">
        <v>0</v>
      </c>
      <c r="V84" s="235">
        <v>0</v>
      </c>
      <c r="W84" s="235">
        <v>0</v>
      </c>
      <c r="X84" s="235">
        <v>0</v>
      </c>
      <c r="Y84" s="218"/>
      <c r="Z84" s="217">
        <v>0</v>
      </c>
      <c r="AA84" s="217">
        <v>0</v>
      </c>
      <c r="AB84" s="217">
        <v>0</v>
      </c>
      <c r="AC84" s="217">
        <v>0</v>
      </c>
    </row>
    <row r="85" spans="3:29" x14ac:dyDescent="0.15">
      <c r="C85" s="218"/>
      <c r="D85" s="219"/>
      <c r="E85" s="217"/>
      <c r="F85" s="217"/>
      <c r="G85" s="245">
        <v>0</v>
      </c>
      <c r="H85" s="277">
        <v>0</v>
      </c>
      <c r="I85" s="219"/>
      <c r="J85" s="218"/>
      <c r="K85" s="219"/>
      <c r="L85" s="277">
        <v>0</v>
      </c>
      <c r="N85" s="218"/>
      <c r="O85" s="218"/>
      <c r="P85" s="218"/>
      <c r="Q85" s="218"/>
      <c r="R85" s="218"/>
      <c r="S85" s="218"/>
      <c r="T85" s="234">
        <v>0</v>
      </c>
      <c r="U85" s="235">
        <v>0</v>
      </c>
      <c r="V85" s="235">
        <v>0</v>
      </c>
      <c r="W85" s="235">
        <v>0</v>
      </c>
      <c r="X85" s="235">
        <v>0</v>
      </c>
      <c r="Y85" s="218"/>
      <c r="Z85" s="217">
        <v>0</v>
      </c>
      <c r="AA85" s="217">
        <v>0</v>
      </c>
      <c r="AB85" s="217">
        <v>0</v>
      </c>
      <c r="AC85" s="217">
        <v>0</v>
      </c>
    </row>
    <row r="86" spans="3:29" x14ac:dyDescent="0.15">
      <c r="C86" s="218"/>
      <c r="D86" s="219"/>
      <c r="E86" s="217"/>
      <c r="F86" s="217"/>
      <c r="G86" s="245">
        <v>0</v>
      </c>
      <c r="H86" s="277">
        <v>0</v>
      </c>
      <c r="I86" s="219"/>
      <c r="J86" s="218"/>
      <c r="K86" s="219"/>
      <c r="L86" s="277">
        <v>0</v>
      </c>
      <c r="N86" s="218"/>
      <c r="O86" s="218"/>
      <c r="P86" s="218"/>
      <c r="Q86" s="218"/>
      <c r="R86" s="218"/>
      <c r="S86" s="218"/>
      <c r="T86" s="234">
        <v>0</v>
      </c>
      <c r="U86" s="235">
        <v>0</v>
      </c>
      <c r="V86" s="235">
        <v>0</v>
      </c>
      <c r="W86" s="235">
        <v>0</v>
      </c>
      <c r="X86" s="235">
        <v>0</v>
      </c>
      <c r="Y86" s="218"/>
      <c r="Z86" s="217">
        <v>0</v>
      </c>
      <c r="AA86" s="217">
        <v>0</v>
      </c>
      <c r="AB86" s="217">
        <v>0</v>
      </c>
      <c r="AC86" s="217">
        <v>0</v>
      </c>
    </row>
    <row r="87" spans="3:29" x14ac:dyDescent="0.15">
      <c r="C87" s="218"/>
      <c r="D87" s="218"/>
      <c r="E87" s="218"/>
      <c r="F87" s="218"/>
      <c r="G87" s="245">
        <v>0</v>
      </c>
      <c r="H87" s="277">
        <v>0</v>
      </c>
      <c r="I87" s="218"/>
      <c r="J87" s="218"/>
      <c r="K87" s="218"/>
      <c r="L87" s="277">
        <v>0</v>
      </c>
      <c r="N87" s="218"/>
      <c r="O87" s="218"/>
      <c r="P87" s="218"/>
      <c r="Q87" s="218"/>
      <c r="R87" s="218"/>
      <c r="S87" s="218"/>
      <c r="T87" s="234">
        <v>0</v>
      </c>
      <c r="U87" s="235">
        <v>0</v>
      </c>
      <c r="V87" s="235">
        <v>0</v>
      </c>
      <c r="W87" s="235">
        <v>0</v>
      </c>
      <c r="X87" s="235">
        <v>0</v>
      </c>
      <c r="Y87" s="218"/>
      <c r="Z87" s="217">
        <v>0</v>
      </c>
      <c r="AA87" s="217">
        <v>0</v>
      </c>
      <c r="AB87" s="217">
        <v>0</v>
      </c>
      <c r="AC87" s="217">
        <v>0</v>
      </c>
    </row>
    <row r="88" spans="3:29" x14ac:dyDescent="0.15">
      <c r="C88" s="218"/>
      <c r="N88" s="218"/>
      <c r="O88" s="218"/>
      <c r="P88" s="218"/>
      <c r="Q88" s="218"/>
      <c r="R88" s="218"/>
      <c r="S88" s="218"/>
      <c r="T88" s="234">
        <v>0</v>
      </c>
      <c r="U88" s="235">
        <v>0</v>
      </c>
      <c r="V88" s="235">
        <v>0</v>
      </c>
      <c r="W88" s="235">
        <v>0</v>
      </c>
      <c r="X88" s="235">
        <v>0</v>
      </c>
      <c r="Y88" s="218"/>
      <c r="Z88" s="217">
        <v>0</v>
      </c>
      <c r="AA88" s="217">
        <v>0</v>
      </c>
      <c r="AB88" s="217">
        <v>0</v>
      </c>
      <c r="AC88" s="217">
        <v>0</v>
      </c>
    </row>
    <row r="89" spans="3:29" x14ac:dyDescent="0.15">
      <c r="C89" s="218"/>
      <c r="N89" s="218"/>
      <c r="O89" s="218"/>
      <c r="P89" s="218"/>
      <c r="Q89" s="218"/>
      <c r="R89" s="218"/>
      <c r="S89" s="218"/>
      <c r="T89" s="234">
        <v>0</v>
      </c>
      <c r="U89" s="235">
        <v>0</v>
      </c>
      <c r="V89" s="235">
        <v>0</v>
      </c>
      <c r="W89" s="235">
        <v>0</v>
      </c>
      <c r="X89" s="235">
        <v>0</v>
      </c>
      <c r="Y89" s="218"/>
      <c r="Z89" s="217">
        <v>0</v>
      </c>
      <c r="AA89" s="217">
        <v>0</v>
      </c>
      <c r="AB89" s="217">
        <v>0</v>
      </c>
      <c r="AC89" s="217">
        <v>0</v>
      </c>
    </row>
    <row r="90" spans="3:29" x14ac:dyDescent="0.15">
      <c r="C90" s="218"/>
      <c r="D90" s="241">
        <v>0</v>
      </c>
      <c r="E90" s="217"/>
      <c r="I90" s="219"/>
      <c r="J90" s="218"/>
      <c r="K90" s="234"/>
      <c r="L90" s="236"/>
      <c r="M90" s="218"/>
      <c r="N90" s="218"/>
      <c r="O90" s="218"/>
      <c r="P90" s="218"/>
      <c r="Q90" s="218"/>
      <c r="R90" s="218"/>
      <c r="S90" s="218"/>
      <c r="T90" s="234">
        <v>0</v>
      </c>
      <c r="U90" s="235">
        <v>0</v>
      </c>
      <c r="V90" s="235">
        <v>0</v>
      </c>
      <c r="W90" s="235">
        <v>0</v>
      </c>
      <c r="X90" s="235">
        <v>0</v>
      </c>
      <c r="Y90" s="218"/>
      <c r="Z90" s="217">
        <v>0</v>
      </c>
      <c r="AA90" s="217">
        <v>0</v>
      </c>
      <c r="AB90" s="217">
        <v>0</v>
      </c>
      <c r="AC90" s="217">
        <v>0</v>
      </c>
    </row>
    <row r="91" spans="3:29" x14ac:dyDescent="0.15">
      <c r="C91" s="218"/>
      <c r="D91" s="221">
        <v>0</v>
      </c>
      <c r="E91" s="243">
        <v>0</v>
      </c>
      <c r="F91" s="243">
        <v>0</v>
      </c>
      <c r="G91" s="221">
        <v>0</v>
      </c>
      <c r="H91" s="244">
        <v>0</v>
      </c>
      <c r="I91" s="244">
        <v>0</v>
      </c>
      <c r="J91" s="221">
        <v>0</v>
      </c>
      <c r="K91" s="234"/>
      <c r="L91" s="236"/>
      <c r="M91" s="218"/>
      <c r="N91" s="218"/>
      <c r="O91" s="218"/>
      <c r="P91" s="218"/>
      <c r="Q91" s="218"/>
      <c r="R91" s="218"/>
      <c r="S91" s="218"/>
      <c r="T91" s="234">
        <v>0</v>
      </c>
      <c r="U91" s="235">
        <v>0</v>
      </c>
      <c r="V91" s="235">
        <v>0</v>
      </c>
      <c r="W91" s="235">
        <v>0</v>
      </c>
      <c r="X91" s="235">
        <v>0</v>
      </c>
      <c r="Y91" s="218"/>
      <c r="Z91" s="217">
        <v>0</v>
      </c>
      <c r="AA91" s="217">
        <v>0</v>
      </c>
      <c r="AB91" s="217">
        <v>0</v>
      </c>
      <c r="AC91" s="217">
        <v>0</v>
      </c>
    </row>
    <row r="92" spans="3:29" x14ac:dyDescent="0.15">
      <c r="C92" s="218"/>
      <c r="D92" s="219">
        <v>0</v>
      </c>
      <c r="E92" s="217">
        <v>0</v>
      </c>
      <c r="F92" s="219">
        <v>0</v>
      </c>
      <c r="G92" s="219">
        <v>0</v>
      </c>
      <c r="H92" s="219">
        <v>0</v>
      </c>
      <c r="I92" s="277">
        <v>0</v>
      </c>
      <c r="J92" s="289">
        <v>0</v>
      </c>
      <c r="N92" s="218"/>
      <c r="O92" s="218"/>
      <c r="P92" s="218"/>
      <c r="Q92" s="218"/>
      <c r="R92" s="218"/>
      <c r="S92" s="218"/>
      <c r="T92" s="234">
        <v>0</v>
      </c>
      <c r="U92" s="235">
        <v>0</v>
      </c>
      <c r="V92" s="235">
        <v>0</v>
      </c>
      <c r="W92" s="235">
        <v>0</v>
      </c>
      <c r="X92" s="235">
        <v>0</v>
      </c>
      <c r="Y92" s="218"/>
      <c r="Z92" s="217">
        <v>0</v>
      </c>
      <c r="AA92" s="217">
        <v>0</v>
      </c>
      <c r="AB92" s="217">
        <v>0</v>
      </c>
      <c r="AC92" s="217">
        <v>0</v>
      </c>
    </row>
    <row r="93" spans="3:29" x14ac:dyDescent="0.15">
      <c r="C93" s="218"/>
      <c r="D93" s="219"/>
      <c r="E93" s="217"/>
      <c r="F93" s="219"/>
      <c r="G93" s="219"/>
      <c r="H93" s="218"/>
      <c r="I93" s="245">
        <v>0</v>
      </c>
      <c r="J93" s="218"/>
      <c r="N93" s="218"/>
      <c r="O93" s="218"/>
      <c r="P93" s="218"/>
      <c r="Q93" s="218"/>
      <c r="R93" s="218"/>
      <c r="S93" s="218"/>
      <c r="T93" s="234">
        <v>0</v>
      </c>
      <c r="U93" s="235">
        <v>0</v>
      </c>
      <c r="V93" s="235">
        <v>0</v>
      </c>
      <c r="W93" s="235">
        <v>0</v>
      </c>
      <c r="X93" s="235">
        <v>0</v>
      </c>
      <c r="Y93" s="218"/>
      <c r="Z93" s="217">
        <v>0</v>
      </c>
      <c r="AA93" s="217">
        <v>0</v>
      </c>
      <c r="AB93" s="217">
        <v>0</v>
      </c>
      <c r="AC93" s="217">
        <v>0</v>
      </c>
    </row>
    <row r="94" spans="3:29" x14ac:dyDescent="0.15">
      <c r="C94" s="218"/>
      <c r="D94" s="219"/>
      <c r="F94" s="217"/>
      <c r="G94" s="219"/>
      <c r="H94" s="218"/>
      <c r="I94" s="245">
        <v>0</v>
      </c>
      <c r="J94" s="218"/>
      <c r="N94" s="218"/>
      <c r="O94" s="218"/>
      <c r="P94" s="218"/>
      <c r="Q94" s="218"/>
      <c r="R94" s="218"/>
      <c r="S94" s="218"/>
      <c r="T94" s="234">
        <v>0</v>
      </c>
      <c r="U94" s="235">
        <v>0</v>
      </c>
      <c r="V94" s="235">
        <v>0</v>
      </c>
      <c r="W94" s="235">
        <v>0</v>
      </c>
      <c r="X94" s="235">
        <v>0</v>
      </c>
      <c r="Y94" s="218"/>
      <c r="Z94" s="217">
        <v>0</v>
      </c>
      <c r="AA94" s="217">
        <v>0</v>
      </c>
      <c r="AB94" s="217">
        <v>0</v>
      </c>
      <c r="AC94" s="217">
        <v>0</v>
      </c>
    </row>
    <row r="95" spans="3:29" x14ac:dyDescent="0.15">
      <c r="C95" s="218"/>
      <c r="D95" s="219"/>
      <c r="F95" s="217"/>
      <c r="G95" s="219"/>
      <c r="H95" s="218"/>
      <c r="I95" s="245">
        <v>0</v>
      </c>
      <c r="J95" s="218"/>
      <c r="N95" s="218"/>
      <c r="O95" s="218"/>
      <c r="P95" s="218"/>
      <c r="Q95" s="218"/>
      <c r="R95" s="218"/>
      <c r="S95" s="218"/>
      <c r="T95" s="234">
        <v>0</v>
      </c>
      <c r="U95" s="235">
        <v>0</v>
      </c>
      <c r="V95" s="235">
        <v>0</v>
      </c>
      <c r="W95" s="235">
        <v>0</v>
      </c>
      <c r="X95" s="235">
        <v>0</v>
      </c>
      <c r="Y95" s="218"/>
      <c r="Z95" s="217">
        <v>0</v>
      </c>
      <c r="AA95" s="217">
        <v>0</v>
      </c>
      <c r="AB95" s="217">
        <v>0</v>
      </c>
      <c r="AC95" s="217">
        <v>0</v>
      </c>
    </row>
    <row r="96" spans="3:29" x14ac:dyDescent="0.15">
      <c r="C96" s="218"/>
      <c r="D96" s="219"/>
      <c r="F96" s="217"/>
      <c r="G96" s="219"/>
      <c r="H96" s="218"/>
      <c r="I96" s="245">
        <v>0</v>
      </c>
      <c r="J96" s="218"/>
      <c r="N96" s="218"/>
      <c r="O96" s="218"/>
      <c r="P96" s="218"/>
      <c r="Q96" s="218"/>
      <c r="R96" s="218"/>
      <c r="S96" s="218"/>
      <c r="T96" s="234">
        <v>0</v>
      </c>
      <c r="U96" s="235">
        <v>0</v>
      </c>
      <c r="V96" s="235">
        <v>0</v>
      </c>
      <c r="W96" s="235">
        <v>0</v>
      </c>
      <c r="X96" s="235">
        <v>0</v>
      </c>
      <c r="Y96" s="218"/>
      <c r="Z96" s="217">
        <v>0</v>
      </c>
      <c r="AA96" s="217">
        <v>0</v>
      </c>
      <c r="AB96" s="217">
        <v>0</v>
      </c>
      <c r="AC96" s="217">
        <v>0</v>
      </c>
    </row>
    <row r="97" spans="3:29" x14ac:dyDescent="0.15">
      <c r="C97" s="218"/>
      <c r="D97" s="219"/>
      <c r="F97" s="217"/>
      <c r="G97" s="219"/>
      <c r="H97" s="218"/>
      <c r="I97" s="245">
        <v>0</v>
      </c>
      <c r="J97" s="218"/>
      <c r="N97" s="218"/>
      <c r="O97" s="218"/>
      <c r="P97" s="218"/>
      <c r="Q97" s="218"/>
      <c r="R97" s="218"/>
      <c r="S97" s="218"/>
      <c r="T97" s="234">
        <v>0</v>
      </c>
      <c r="U97" s="235">
        <v>0</v>
      </c>
      <c r="V97" s="235">
        <v>0</v>
      </c>
      <c r="W97" s="235">
        <v>0</v>
      </c>
      <c r="X97" s="235">
        <v>0</v>
      </c>
      <c r="Y97" s="218"/>
      <c r="Z97" s="217">
        <v>0</v>
      </c>
      <c r="AA97" s="217">
        <v>0</v>
      </c>
      <c r="AB97" s="217">
        <v>0</v>
      </c>
      <c r="AC97" s="217">
        <v>0</v>
      </c>
    </row>
    <row r="98" spans="3:29" x14ac:dyDescent="0.15">
      <c r="C98" s="218"/>
      <c r="D98" s="219"/>
      <c r="E98" s="217"/>
      <c r="F98" s="217"/>
      <c r="G98" s="219"/>
      <c r="H98" s="218"/>
      <c r="I98" s="245">
        <v>0</v>
      </c>
      <c r="J98" s="218"/>
      <c r="N98" s="218"/>
      <c r="O98" s="218"/>
      <c r="P98" s="218"/>
      <c r="Q98" s="218"/>
      <c r="R98" s="218"/>
      <c r="S98" s="218"/>
      <c r="T98" s="234">
        <v>0</v>
      </c>
      <c r="U98" s="235">
        <v>0</v>
      </c>
      <c r="V98" s="235">
        <v>0</v>
      </c>
      <c r="W98" s="235">
        <v>0</v>
      </c>
      <c r="X98" s="235">
        <v>0</v>
      </c>
      <c r="Y98" s="218"/>
      <c r="Z98" s="217">
        <v>0</v>
      </c>
      <c r="AA98" s="217">
        <v>0</v>
      </c>
      <c r="AB98" s="217">
        <v>0</v>
      </c>
      <c r="AC98" s="217">
        <v>0</v>
      </c>
    </row>
    <row r="99" spans="3:29" x14ac:dyDescent="0.15">
      <c r="C99" s="218"/>
      <c r="D99" s="219"/>
      <c r="E99" s="217"/>
      <c r="F99" s="217"/>
      <c r="G99" s="219"/>
      <c r="H99" s="218"/>
      <c r="I99" s="245">
        <v>0</v>
      </c>
      <c r="J99" s="218"/>
      <c r="N99" s="218"/>
      <c r="O99" s="218"/>
      <c r="P99" s="218"/>
      <c r="Q99" s="218"/>
      <c r="R99" s="218"/>
      <c r="S99" s="218"/>
      <c r="T99" s="234">
        <v>0</v>
      </c>
      <c r="U99" s="235">
        <v>0</v>
      </c>
      <c r="V99" s="235">
        <v>0</v>
      </c>
      <c r="W99" s="235">
        <v>0</v>
      </c>
      <c r="X99" s="235">
        <v>0</v>
      </c>
      <c r="Y99" s="218"/>
      <c r="Z99" s="217">
        <v>0</v>
      </c>
      <c r="AA99" s="217">
        <v>0</v>
      </c>
      <c r="AB99" s="217">
        <v>0</v>
      </c>
      <c r="AC99" s="217">
        <v>0</v>
      </c>
    </row>
    <row r="100" spans="3:29" x14ac:dyDescent="0.15">
      <c r="C100" s="218"/>
      <c r="D100" s="219"/>
      <c r="E100" s="217"/>
      <c r="F100" s="217"/>
      <c r="G100" s="219"/>
      <c r="H100" s="218"/>
      <c r="I100" s="245">
        <v>0</v>
      </c>
      <c r="J100" s="218"/>
      <c r="N100" s="218"/>
      <c r="O100" s="218"/>
      <c r="P100" s="218"/>
      <c r="Q100" s="218"/>
      <c r="R100" s="218"/>
      <c r="S100" s="218"/>
      <c r="T100" s="234">
        <v>0</v>
      </c>
      <c r="U100" s="235">
        <v>0</v>
      </c>
      <c r="V100" s="235">
        <v>0</v>
      </c>
      <c r="W100" s="235">
        <v>0</v>
      </c>
      <c r="X100" s="235">
        <v>0</v>
      </c>
      <c r="Y100" s="218"/>
      <c r="Z100" s="217">
        <v>0</v>
      </c>
      <c r="AA100" s="217">
        <v>0</v>
      </c>
      <c r="AB100" s="217">
        <v>0</v>
      </c>
      <c r="AC100" s="217">
        <v>0</v>
      </c>
    </row>
    <row r="101" spans="3:29" x14ac:dyDescent="0.15">
      <c r="C101" s="218"/>
      <c r="D101" s="219"/>
      <c r="E101" s="217"/>
      <c r="F101" s="217"/>
      <c r="G101" s="219"/>
      <c r="H101" s="218"/>
      <c r="I101" s="245">
        <v>0</v>
      </c>
      <c r="J101" s="218"/>
      <c r="N101" s="218"/>
      <c r="O101" s="218"/>
      <c r="P101" s="218"/>
      <c r="Q101" s="218"/>
      <c r="R101" s="218"/>
      <c r="S101" s="218"/>
      <c r="T101" s="234">
        <v>0</v>
      </c>
      <c r="U101" s="235">
        <v>0</v>
      </c>
      <c r="V101" s="235">
        <v>0</v>
      </c>
      <c r="W101" s="235">
        <v>0</v>
      </c>
      <c r="X101" s="235">
        <v>0</v>
      </c>
      <c r="Y101" s="218"/>
      <c r="Z101" s="217">
        <v>0</v>
      </c>
      <c r="AA101" s="217">
        <v>0</v>
      </c>
      <c r="AB101" s="217">
        <v>0</v>
      </c>
      <c r="AC101" s="217">
        <v>0</v>
      </c>
    </row>
    <row r="102" spans="3:29" x14ac:dyDescent="0.15">
      <c r="C102" s="218"/>
      <c r="M102" s="218"/>
      <c r="N102" s="218"/>
      <c r="O102" s="218"/>
      <c r="P102" s="218"/>
      <c r="Q102" s="218"/>
      <c r="R102" s="218"/>
      <c r="S102" s="218"/>
      <c r="T102" s="234">
        <v>0</v>
      </c>
      <c r="U102" s="235">
        <v>0</v>
      </c>
      <c r="V102" s="235">
        <v>0</v>
      </c>
      <c r="W102" s="235">
        <v>0</v>
      </c>
      <c r="X102" s="235">
        <v>0</v>
      </c>
      <c r="Y102" s="218"/>
      <c r="Z102" s="217">
        <v>0</v>
      </c>
      <c r="AA102" s="217">
        <v>0</v>
      </c>
      <c r="AB102" s="217">
        <v>0</v>
      </c>
      <c r="AC102" s="217">
        <v>0</v>
      </c>
    </row>
    <row r="103" spans="3:29" x14ac:dyDescent="0.15">
      <c r="C103" s="218"/>
      <c r="M103" s="218"/>
      <c r="N103" s="218"/>
      <c r="O103" s="218"/>
      <c r="P103" s="218"/>
      <c r="Q103" s="218"/>
      <c r="R103" s="218"/>
      <c r="S103" s="218"/>
      <c r="T103" s="234">
        <v>0</v>
      </c>
      <c r="U103" s="235">
        <v>0</v>
      </c>
      <c r="V103" s="235">
        <v>0</v>
      </c>
      <c r="W103" s="235">
        <v>0</v>
      </c>
      <c r="X103" s="235">
        <v>0</v>
      </c>
      <c r="Y103" s="218"/>
      <c r="Z103" s="217">
        <v>0</v>
      </c>
      <c r="AA103" s="217">
        <v>0</v>
      </c>
      <c r="AB103" s="217">
        <v>0</v>
      </c>
      <c r="AC103" s="217">
        <v>0</v>
      </c>
    </row>
    <row r="104" spans="3:29" x14ac:dyDescent="0.15">
      <c r="C104" s="218"/>
      <c r="D104" s="222">
        <v>0</v>
      </c>
      <c r="E104" s="245"/>
      <c r="F104" s="245"/>
      <c r="G104" s="245">
        <v>0</v>
      </c>
      <c r="H104" s="214"/>
      <c r="I104" s="245"/>
      <c r="J104" s="245">
        <v>0</v>
      </c>
      <c r="K104" s="245">
        <v>0</v>
      </c>
      <c r="L104" s="245">
        <v>0</v>
      </c>
      <c r="M104" s="246"/>
      <c r="N104" s="218"/>
      <c r="O104" s="218"/>
      <c r="P104" s="218"/>
      <c r="Q104" s="218"/>
      <c r="R104" s="218"/>
      <c r="S104" s="218"/>
      <c r="T104" s="234">
        <v>0</v>
      </c>
      <c r="U104" s="235">
        <v>0</v>
      </c>
      <c r="V104" s="235">
        <v>0</v>
      </c>
      <c r="W104" s="235">
        <v>0</v>
      </c>
      <c r="X104" s="235">
        <v>0</v>
      </c>
      <c r="Y104" s="218"/>
      <c r="Z104" s="217">
        <v>0</v>
      </c>
      <c r="AA104" s="217">
        <v>0</v>
      </c>
      <c r="AB104" s="217">
        <v>0</v>
      </c>
      <c r="AC104" s="217">
        <v>0</v>
      </c>
    </row>
    <row r="105" spans="3:29" ht="24" customHeight="1" x14ac:dyDescent="0.15">
      <c r="C105" s="218"/>
      <c r="D105" s="245"/>
      <c r="E105" s="247"/>
      <c r="F105" s="248">
        <v>0</v>
      </c>
      <c r="G105" s="244">
        <v>0</v>
      </c>
      <c r="H105" s="245">
        <v>0</v>
      </c>
      <c r="I105" s="246">
        <v>0</v>
      </c>
      <c r="J105" s="214">
        <v>0</v>
      </c>
      <c r="K105" s="214">
        <v>0</v>
      </c>
      <c r="L105" s="249">
        <v>0</v>
      </c>
      <c r="M105" s="244">
        <v>0</v>
      </c>
      <c r="N105" s="218"/>
      <c r="O105" s="218"/>
      <c r="P105" s="218"/>
      <c r="Q105" s="218"/>
      <c r="R105" s="218"/>
      <c r="S105" s="218"/>
      <c r="T105" s="234">
        <v>0</v>
      </c>
      <c r="U105" s="235">
        <v>0</v>
      </c>
      <c r="V105" s="235">
        <v>0</v>
      </c>
      <c r="W105" s="235">
        <v>0</v>
      </c>
      <c r="X105" s="235">
        <v>0</v>
      </c>
      <c r="Y105" s="218"/>
      <c r="Z105" s="217">
        <v>0</v>
      </c>
      <c r="AA105" s="217">
        <v>0</v>
      </c>
      <c r="AB105" s="217">
        <v>0</v>
      </c>
      <c r="AC105" s="217">
        <v>0</v>
      </c>
    </row>
    <row r="106" spans="3:29" ht="24" customHeight="1" x14ac:dyDescent="0.15">
      <c r="C106" s="218"/>
      <c r="D106" s="239">
        <v>0</v>
      </c>
      <c r="E106" s="288">
        <v>0</v>
      </c>
      <c r="F106" s="290">
        <v>0</v>
      </c>
      <c r="G106" s="290">
        <v>0</v>
      </c>
      <c r="H106" s="291">
        <v>0</v>
      </c>
      <c r="I106" s="291">
        <v>0</v>
      </c>
      <c r="J106" s="247">
        <v>0</v>
      </c>
      <c r="K106" s="291">
        <v>0</v>
      </c>
      <c r="L106" s="291">
        <v>0</v>
      </c>
      <c r="M106" s="275">
        <v>0</v>
      </c>
      <c r="N106" s="218"/>
      <c r="O106" s="218"/>
      <c r="P106" s="218"/>
      <c r="Q106" s="218"/>
      <c r="R106" s="218"/>
      <c r="S106" s="218"/>
      <c r="T106" s="234">
        <v>0</v>
      </c>
      <c r="U106" s="235">
        <v>0</v>
      </c>
      <c r="V106" s="235">
        <v>0</v>
      </c>
      <c r="W106" s="235">
        <v>0</v>
      </c>
      <c r="X106" s="235">
        <v>0</v>
      </c>
      <c r="Y106" s="218"/>
      <c r="Z106" s="217">
        <v>0</v>
      </c>
      <c r="AA106" s="217">
        <v>0</v>
      </c>
      <c r="AB106" s="217">
        <v>0</v>
      </c>
      <c r="AC106" s="217">
        <v>0</v>
      </c>
    </row>
    <row r="107" spans="3:29" ht="24" customHeight="1" x14ac:dyDescent="0.15">
      <c r="C107" s="218"/>
      <c r="D107" s="239">
        <v>0</v>
      </c>
      <c r="E107" s="288">
        <v>0</v>
      </c>
      <c r="F107" s="290">
        <v>0</v>
      </c>
      <c r="G107" s="290">
        <v>0</v>
      </c>
      <c r="H107" s="291">
        <v>0</v>
      </c>
      <c r="I107" s="291">
        <v>0</v>
      </c>
      <c r="J107" s="247">
        <v>0</v>
      </c>
      <c r="K107" s="291">
        <v>0</v>
      </c>
      <c r="L107" s="291">
        <v>0</v>
      </c>
      <c r="M107" s="275">
        <v>0</v>
      </c>
      <c r="N107" s="218"/>
      <c r="O107" s="218"/>
      <c r="P107" s="218"/>
      <c r="Q107" s="218"/>
      <c r="R107" s="218"/>
      <c r="S107" s="218"/>
      <c r="T107" s="234">
        <v>0</v>
      </c>
      <c r="U107" s="235">
        <v>0</v>
      </c>
      <c r="V107" s="235">
        <v>0</v>
      </c>
      <c r="W107" s="235">
        <v>0</v>
      </c>
      <c r="X107" s="235">
        <v>0</v>
      </c>
      <c r="Y107" s="218"/>
      <c r="Z107" s="217">
        <v>0</v>
      </c>
      <c r="AA107" s="217">
        <v>0</v>
      </c>
      <c r="AB107" s="217">
        <v>0</v>
      </c>
      <c r="AC107" s="217">
        <v>0</v>
      </c>
    </row>
    <row r="108" spans="3:29" x14ac:dyDescent="0.15">
      <c r="C108" s="218"/>
      <c r="D108" s="219"/>
      <c r="E108" s="219"/>
      <c r="F108" s="219"/>
      <c r="G108" s="219"/>
      <c r="H108" s="212"/>
      <c r="I108" s="212"/>
      <c r="J108" s="212"/>
      <c r="K108" s="234"/>
      <c r="L108" s="236"/>
      <c r="M108" s="218"/>
      <c r="N108" s="218"/>
      <c r="O108" s="218"/>
      <c r="P108" s="218"/>
      <c r="Q108" s="218"/>
      <c r="R108" s="218"/>
      <c r="S108" s="218"/>
      <c r="T108" s="234">
        <v>0</v>
      </c>
      <c r="U108" s="235">
        <v>0</v>
      </c>
      <c r="V108" s="235">
        <v>0</v>
      </c>
      <c r="W108" s="235">
        <v>0</v>
      </c>
      <c r="X108" s="235">
        <v>0</v>
      </c>
      <c r="Y108" s="218"/>
      <c r="Z108" s="217">
        <v>0</v>
      </c>
      <c r="AA108" s="217">
        <v>0</v>
      </c>
      <c r="AB108" s="217">
        <v>0</v>
      </c>
      <c r="AC108" s="217">
        <v>0</v>
      </c>
    </row>
    <row r="109" spans="3:29" x14ac:dyDescent="0.15">
      <c r="C109" s="218"/>
      <c r="D109" s="241">
        <v>0</v>
      </c>
      <c r="E109" s="219"/>
      <c r="F109" s="219"/>
      <c r="G109" s="219">
        <v>0</v>
      </c>
      <c r="H109" s="212"/>
      <c r="I109" s="212"/>
      <c r="J109" s="219">
        <v>0</v>
      </c>
      <c r="K109" s="219">
        <v>0</v>
      </c>
      <c r="L109" s="219">
        <v>0</v>
      </c>
      <c r="M109" s="218"/>
      <c r="N109" s="218"/>
      <c r="O109" s="218"/>
      <c r="P109" s="218"/>
      <c r="Q109" s="218"/>
      <c r="R109" s="218"/>
      <c r="S109" s="218"/>
      <c r="T109" s="234">
        <v>0</v>
      </c>
      <c r="U109" s="235">
        <v>0</v>
      </c>
      <c r="V109" s="235">
        <v>0</v>
      </c>
      <c r="W109" s="235">
        <v>0</v>
      </c>
      <c r="X109" s="235">
        <v>0</v>
      </c>
      <c r="Y109" s="218"/>
      <c r="Z109" s="217">
        <v>0</v>
      </c>
      <c r="AA109" s="217">
        <v>0</v>
      </c>
      <c r="AB109" s="217">
        <v>0</v>
      </c>
      <c r="AC109" s="217">
        <v>0</v>
      </c>
    </row>
    <row r="110" spans="3:29" x14ac:dyDescent="0.15">
      <c r="C110" s="218"/>
      <c r="D110" s="219"/>
      <c r="E110" s="219"/>
      <c r="F110" s="248">
        <v>0</v>
      </c>
      <c r="G110" s="244">
        <v>0</v>
      </c>
      <c r="H110" s="245">
        <v>0</v>
      </c>
      <c r="I110" s="246">
        <v>0</v>
      </c>
      <c r="J110" s="214">
        <v>0</v>
      </c>
      <c r="K110" s="214">
        <v>0</v>
      </c>
      <c r="L110" s="249">
        <v>0</v>
      </c>
      <c r="M110" s="221">
        <v>0</v>
      </c>
      <c r="N110" s="218"/>
      <c r="O110" s="218"/>
      <c r="P110" s="218"/>
      <c r="Q110" s="218"/>
      <c r="R110" s="218"/>
      <c r="S110" s="218"/>
      <c r="T110" s="234">
        <v>0</v>
      </c>
      <c r="U110" s="235">
        <v>0</v>
      </c>
      <c r="V110" s="235">
        <v>0</v>
      </c>
      <c r="W110" s="235">
        <v>0</v>
      </c>
      <c r="X110" s="235">
        <v>0</v>
      </c>
      <c r="Y110" s="218"/>
      <c r="Z110" s="217">
        <v>0</v>
      </c>
      <c r="AA110" s="217">
        <v>0</v>
      </c>
      <c r="AB110" s="217">
        <v>0</v>
      </c>
      <c r="AC110" s="217">
        <v>0</v>
      </c>
    </row>
    <row r="111" spans="3:29" x14ac:dyDescent="0.15">
      <c r="C111" s="218"/>
      <c r="D111" s="239">
        <v>0</v>
      </c>
      <c r="E111" s="280">
        <v>0</v>
      </c>
      <c r="F111" s="290">
        <v>0</v>
      </c>
      <c r="G111" s="290">
        <v>0</v>
      </c>
      <c r="H111" s="291">
        <v>0</v>
      </c>
      <c r="I111" s="291">
        <v>0</v>
      </c>
      <c r="J111" s="247">
        <v>0</v>
      </c>
      <c r="K111" s="291">
        <v>0</v>
      </c>
      <c r="L111" s="291">
        <v>0</v>
      </c>
      <c r="M111" s="275">
        <v>0</v>
      </c>
      <c r="N111" s="218"/>
      <c r="O111" s="218"/>
      <c r="P111" s="218"/>
      <c r="Q111" s="218"/>
      <c r="R111" s="218"/>
      <c r="S111" s="218"/>
      <c r="T111" s="234">
        <v>0</v>
      </c>
      <c r="U111" s="235">
        <v>0</v>
      </c>
      <c r="V111" s="235">
        <v>0</v>
      </c>
      <c r="W111" s="235">
        <v>0</v>
      </c>
      <c r="X111" s="235">
        <v>0</v>
      </c>
      <c r="Y111" s="218"/>
      <c r="Z111" s="217">
        <v>0</v>
      </c>
      <c r="AA111" s="217">
        <v>0</v>
      </c>
      <c r="AB111" s="217">
        <v>0</v>
      </c>
      <c r="AC111" s="217">
        <v>0</v>
      </c>
    </row>
    <row r="112" spans="3:29" x14ac:dyDescent="0.15">
      <c r="C112" s="218"/>
      <c r="D112" s="219"/>
      <c r="E112" s="217"/>
      <c r="F112" s="217"/>
      <c r="G112" s="219"/>
      <c r="H112" s="219"/>
      <c r="I112" s="219"/>
      <c r="J112" s="218"/>
      <c r="K112" s="218"/>
      <c r="L112" s="218"/>
      <c r="M112" s="218"/>
      <c r="N112" s="218"/>
      <c r="O112" s="218"/>
      <c r="P112" s="218"/>
      <c r="Q112" s="218"/>
      <c r="R112" s="218"/>
      <c r="S112" s="218"/>
      <c r="T112" s="234">
        <v>0</v>
      </c>
      <c r="U112" s="235">
        <v>0</v>
      </c>
      <c r="V112" s="235">
        <v>0</v>
      </c>
      <c r="W112" s="235">
        <v>0</v>
      </c>
      <c r="X112" s="235">
        <v>0</v>
      </c>
      <c r="Y112" s="218"/>
      <c r="Z112" s="217">
        <v>0</v>
      </c>
      <c r="AA112" s="217">
        <v>0</v>
      </c>
      <c r="AB112" s="217">
        <v>0</v>
      </c>
      <c r="AC112" s="217">
        <v>0</v>
      </c>
    </row>
    <row r="113" spans="3:29" x14ac:dyDescent="0.15">
      <c r="C113" s="218"/>
      <c r="D113" s="219"/>
      <c r="E113" s="217"/>
      <c r="F113" s="217"/>
      <c r="G113" s="219"/>
      <c r="H113" s="219"/>
      <c r="I113" s="219"/>
      <c r="J113" s="218"/>
      <c r="K113" s="218"/>
      <c r="L113" s="218"/>
      <c r="M113" s="218"/>
      <c r="N113" s="218"/>
      <c r="O113" s="218"/>
      <c r="P113" s="218"/>
      <c r="Q113" s="218"/>
      <c r="R113" s="218"/>
      <c r="S113" s="218"/>
      <c r="T113" s="234">
        <v>0</v>
      </c>
      <c r="U113" s="235">
        <v>0</v>
      </c>
      <c r="V113" s="235">
        <v>0</v>
      </c>
      <c r="W113" s="235">
        <v>0</v>
      </c>
      <c r="X113" s="235">
        <v>0</v>
      </c>
      <c r="Y113" s="218"/>
      <c r="Z113" s="217">
        <v>0</v>
      </c>
      <c r="AA113" s="217">
        <v>0</v>
      </c>
      <c r="AB113" s="217">
        <v>0</v>
      </c>
      <c r="AC113" s="217">
        <v>0</v>
      </c>
    </row>
    <row r="114" spans="3:29" x14ac:dyDescent="0.15">
      <c r="C114" s="218"/>
      <c r="D114" s="241">
        <v>0</v>
      </c>
      <c r="E114" s="217"/>
      <c r="F114" s="217"/>
      <c r="G114" s="219"/>
      <c r="H114" s="219"/>
      <c r="I114" s="219"/>
      <c r="J114" s="218"/>
      <c r="K114" s="226">
        <v>0</v>
      </c>
      <c r="Q114" s="218"/>
      <c r="S114" s="218"/>
      <c r="T114" s="234">
        <v>0</v>
      </c>
      <c r="U114" s="235">
        <v>0</v>
      </c>
      <c r="V114" s="235">
        <v>0</v>
      </c>
      <c r="W114" s="235">
        <v>0</v>
      </c>
      <c r="X114" s="235">
        <v>0</v>
      </c>
      <c r="Y114" s="218"/>
      <c r="Z114" s="217">
        <v>0</v>
      </c>
      <c r="AA114" s="217">
        <v>0</v>
      </c>
      <c r="AB114" s="217">
        <v>0</v>
      </c>
      <c r="AC114" s="217">
        <v>0</v>
      </c>
    </row>
    <row r="115" spans="3:29" x14ac:dyDescent="0.15">
      <c r="C115" s="218"/>
      <c r="D115" s="221">
        <v>0</v>
      </c>
      <c r="E115" s="243">
        <v>0</v>
      </c>
      <c r="F115" s="221">
        <v>0</v>
      </c>
      <c r="G115" s="221">
        <v>0</v>
      </c>
      <c r="H115" s="221">
        <v>0</v>
      </c>
      <c r="I115" s="221">
        <v>0</v>
      </c>
      <c r="J115" s="218"/>
      <c r="K115" s="217">
        <v>0</v>
      </c>
      <c r="L115" s="250">
        <v>0</v>
      </c>
      <c r="M115" s="219"/>
      <c r="S115" s="218"/>
      <c r="T115" s="234">
        <v>0</v>
      </c>
      <c r="U115" s="235">
        <v>0</v>
      </c>
      <c r="V115" s="235">
        <v>0</v>
      </c>
      <c r="W115" s="235">
        <v>0</v>
      </c>
      <c r="X115" s="235">
        <v>0</v>
      </c>
      <c r="Y115" s="218"/>
      <c r="Z115" s="217">
        <v>0</v>
      </c>
      <c r="AA115" s="217">
        <v>0</v>
      </c>
      <c r="AB115" s="217">
        <v>0</v>
      </c>
      <c r="AC115" s="217">
        <v>0</v>
      </c>
    </row>
    <row r="116" spans="3:29" x14ac:dyDescent="0.15">
      <c r="C116" s="218"/>
      <c r="D116" s="251">
        <v>0</v>
      </c>
      <c r="E116" s="217">
        <v>0</v>
      </c>
      <c r="F116" s="219">
        <v>0</v>
      </c>
      <c r="G116" s="219">
        <v>0</v>
      </c>
      <c r="H116" s="217"/>
      <c r="I116" s="221"/>
      <c r="J116" s="218"/>
      <c r="K116" s="217"/>
      <c r="L116" s="217"/>
      <c r="M116" s="221">
        <v>0</v>
      </c>
      <c r="S116" s="218"/>
      <c r="T116" s="234">
        <v>0</v>
      </c>
      <c r="U116" s="235">
        <v>0</v>
      </c>
      <c r="V116" s="235">
        <v>0</v>
      </c>
      <c r="W116" s="235">
        <v>0</v>
      </c>
      <c r="X116" s="235">
        <v>0</v>
      </c>
      <c r="Y116" s="218"/>
      <c r="Z116" s="217">
        <v>0</v>
      </c>
      <c r="AA116" s="217">
        <v>0</v>
      </c>
      <c r="AB116" s="217">
        <v>0</v>
      </c>
      <c r="AC116" s="217">
        <v>0</v>
      </c>
    </row>
    <row r="117" spans="3:29" x14ac:dyDescent="0.15">
      <c r="C117" s="218"/>
      <c r="D117" s="219"/>
      <c r="E117" s="217"/>
      <c r="F117" s="219">
        <v>0</v>
      </c>
      <c r="G117" s="219">
        <v>0</v>
      </c>
      <c r="H117" s="217">
        <v>0</v>
      </c>
      <c r="I117" s="235">
        <v>0</v>
      </c>
      <c r="J117" s="218"/>
      <c r="K117" s="217">
        <v>0</v>
      </c>
      <c r="L117" s="250">
        <v>0</v>
      </c>
      <c r="M117" s="234">
        <v>0</v>
      </c>
      <c r="S117" s="218"/>
      <c r="T117" s="234">
        <v>0</v>
      </c>
      <c r="U117" s="235">
        <v>0</v>
      </c>
      <c r="V117" s="235">
        <v>0</v>
      </c>
      <c r="W117" s="235">
        <v>0</v>
      </c>
      <c r="X117" s="235">
        <v>0</v>
      </c>
      <c r="Y117" s="218"/>
      <c r="Z117" s="217">
        <v>0</v>
      </c>
      <c r="AA117" s="217">
        <v>0</v>
      </c>
      <c r="AB117" s="217">
        <v>0</v>
      </c>
      <c r="AC117" s="217">
        <v>0</v>
      </c>
    </row>
    <row r="118" spans="3:29" x14ac:dyDescent="0.15">
      <c r="C118" s="218"/>
      <c r="D118" s="219"/>
      <c r="E118" s="217"/>
      <c r="F118" s="219">
        <v>0</v>
      </c>
      <c r="G118" s="219">
        <v>0</v>
      </c>
      <c r="H118" s="217">
        <v>0</v>
      </c>
      <c r="I118" s="235">
        <v>0</v>
      </c>
      <c r="J118" s="218"/>
      <c r="K118" s="217">
        <v>0</v>
      </c>
      <c r="L118" s="250">
        <v>0</v>
      </c>
      <c r="M118" s="234">
        <v>0</v>
      </c>
      <c r="N118" s="217"/>
      <c r="O118" s="217"/>
      <c r="S118" s="218"/>
      <c r="T118" s="234">
        <v>0</v>
      </c>
      <c r="U118" s="235">
        <v>0</v>
      </c>
      <c r="V118" s="235">
        <v>0</v>
      </c>
      <c r="W118" s="235">
        <v>0</v>
      </c>
      <c r="X118" s="235">
        <v>0</v>
      </c>
      <c r="Y118" s="218"/>
      <c r="Z118" s="217">
        <v>0</v>
      </c>
      <c r="AA118" s="217">
        <v>0</v>
      </c>
      <c r="AB118" s="217">
        <v>0</v>
      </c>
      <c r="AC118" s="217">
        <v>0</v>
      </c>
    </row>
    <row r="119" spans="3:29" x14ac:dyDescent="0.15">
      <c r="C119" s="218"/>
      <c r="D119" s="219"/>
      <c r="E119" s="217"/>
      <c r="F119" s="219">
        <v>0</v>
      </c>
      <c r="G119" s="219">
        <v>0</v>
      </c>
      <c r="H119" s="217">
        <v>0</v>
      </c>
      <c r="I119" s="235">
        <v>0</v>
      </c>
      <c r="J119" s="218"/>
      <c r="K119" s="217"/>
      <c r="L119" s="217"/>
      <c r="M119" s="217"/>
      <c r="N119" s="217"/>
      <c r="O119" s="217"/>
      <c r="Q119" s="218"/>
      <c r="R119" s="218"/>
      <c r="S119" s="218"/>
      <c r="T119" s="234">
        <v>0</v>
      </c>
      <c r="U119" s="235">
        <v>0</v>
      </c>
      <c r="V119" s="235">
        <v>0</v>
      </c>
      <c r="W119" s="235">
        <v>0</v>
      </c>
      <c r="X119" s="235">
        <v>0</v>
      </c>
      <c r="Y119" s="218"/>
      <c r="Z119" s="217">
        <v>0</v>
      </c>
      <c r="AA119" s="217">
        <v>0</v>
      </c>
      <c r="AB119" s="217">
        <v>0</v>
      </c>
      <c r="AC119" s="217">
        <v>0</v>
      </c>
    </row>
    <row r="120" spans="3:29" x14ac:dyDescent="0.15">
      <c r="C120" s="218"/>
      <c r="D120" s="219"/>
      <c r="E120" s="217"/>
      <c r="F120" s="219">
        <v>0</v>
      </c>
      <c r="G120" s="219">
        <v>0</v>
      </c>
      <c r="H120" s="217">
        <v>0</v>
      </c>
      <c r="I120" s="235">
        <v>0</v>
      </c>
      <c r="J120" s="218"/>
      <c r="K120" s="217">
        <v>0</v>
      </c>
      <c r="L120" s="217">
        <v>0</v>
      </c>
      <c r="M120" s="217">
        <v>0</v>
      </c>
      <c r="N120" s="217">
        <v>0</v>
      </c>
      <c r="O120" s="217">
        <v>0</v>
      </c>
      <c r="Q120" s="218"/>
      <c r="R120" s="218"/>
      <c r="S120" s="218"/>
      <c r="T120" s="234">
        <v>0</v>
      </c>
      <c r="U120" s="235">
        <v>0</v>
      </c>
      <c r="V120" s="235">
        <v>0</v>
      </c>
      <c r="W120" s="235">
        <v>0</v>
      </c>
      <c r="X120" s="235">
        <v>0</v>
      </c>
      <c r="Y120" s="218"/>
      <c r="Z120" s="217">
        <v>0</v>
      </c>
      <c r="AA120" s="217">
        <v>0</v>
      </c>
      <c r="AB120" s="217">
        <v>0</v>
      </c>
      <c r="AC120" s="217">
        <v>0</v>
      </c>
    </row>
    <row r="121" spans="3:29" x14ac:dyDescent="0.15">
      <c r="C121" s="218"/>
      <c r="D121" s="219"/>
      <c r="E121" s="217"/>
      <c r="F121" s="219">
        <v>0</v>
      </c>
      <c r="G121" s="219">
        <v>0</v>
      </c>
      <c r="H121" s="217">
        <v>0</v>
      </c>
      <c r="I121" s="235">
        <v>0</v>
      </c>
      <c r="J121" s="218"/>
      <c r="K121" s="217">
        <v>0</v>
      </c>
      <c r="L121" s="217">
        <v>0</v>
      </c>
      <c r="M121" s="250">
        <v>0</v>
      </c>
      <c r="N121" s="217">
        <v>0</v>
      </c>
      <c r="O121" s="250">
        <v>0</v>
      </c>
      <c r="Q121" s="218"/>
      <c r="R121" s="218"/>
      <c r="S121" s="218"/>
      <c r="T121" s="234">
        <v>0</v>
      </c>
      <c r="U121" s="235">
        <v>0</v>
      </c>
      <c r="V121" s="235">
        <v>0</v>
      </c>
      <c r="W121" s="235">
        <v>0</v>
      </c>
      <c r="X121" s="235">
        <v>0</v>
      </c>
      <c r="Y121" s="218"/>
      <c r="Z121" s="217">
        <v>0</v>
      </c>
      <c r="AA121" s="217">
        <v>0</v>
      </c>
      <c r="AB121" s="217">
        <v>0</v>
      </c>
      <c r="AC121" s="217">
        <v>0</v>
      </c>
    </row>
    <row r="122" spans="3:29" x14ac:dyDescent="0.15">
      <c r="C122" s="218"/>
      <c r="D122" s="219"/>
      <c r="E122" s="217"/>
      <c r="F122" s="219">
        <v>0</v>
      </c>
      <c r="G122" s="219">
        <v>0</v>
      </c>
      <c r="H122" s="217">
        <v>0</v>
      </c>
      <c r="I122" s="235">
        <v>0</v>
      </c>
      <c r="J122" s="218"/>
      <c r="K122" s="217"/>
      <c r="L122" s="217"/>
      <c r="M122" s="250">
        <v>0</v>
      </c>
      <c r="N122" s="217">
        <v>0</v>
      </c>
      <c r="O122" s="252">
        <v>0</v>
      </c>
      <c r="Q122" s="218"/>
      <c r="R122" s="218"/>
      <c r="S122" s="218"/>
      <c r="T122" s="234">
        <v>0</v>
      </c>
      <c r="U122" s="235">
        <v>0</v>
      </c>
      <c r="V122" s="235">
        <v>0</v>
      </c>
      <c r="W122" s="235">
        <v>0</v>
      </c>
      <c r="X122" s="235">
        <v>0</v>
      </c>
      <c r="Y122" s="218"/>
      <c r="Z122" s="217">
        <v>0</v>
      </c>
      <c r="AA122" s="217">
        <v>0</v>
      </c>
      <c r="AB122" s="217">
        <v>0</v>
      </c>
      <c r="AC122" s="217">
        <v>0</v>
      </c>
    </row>
    <row r="123" spans="3:29" x14ac:dyDescent="0.15">
      <c r="C123" s="218"/>
      <c r="D123" s="219"/>
      <c r="E123" s="217"/>
      <c r="F123" s="219">
        <v>0</v>
      </c>
      <c r="G123" s="219">
        <v>0</v>
      </c>
      <c r="H123" s="217">
        <v>0</v>
      </c>
      <c r="I123" s="235">
        <v>0</v>
      </c>
      <c r="J123" s="218"/>
      <c r="Q123" s="218"/>
      <c r="R123" s="218"/>
      <c r="S123" s="218"/>
      <c r="T123" s="234">
        <v>0</v>
      </c>
      <c r="U123" s="235">
        <v>0</v>
      </c>
      <c r="V123" s="235">
        <v>0</v>
      </c>
      <c r="W123" s="235">
        <v>0</v>
      </c>
      <c r="X123" s="235">
        <v>0</v>
      </c>
      <c r="Y123" s="218"/>
      <c r="Z123" s="217">
        <v>0</v>
      </c>
      <c r="AA123" s="217">
        <v>0</v>
      </c>
      <c r="AB123" s="217">
        <v>0</v>
      </c>
      <c r="AC123" s="217">
        <v>0</v>
      </c>
    </row>
    <row r="124" spans="3:29" x14ac:dyDescent="0.15">
      <c r="C124" s="218"/>
      <c r="D124" s="219"/>
      <c r="E124" s="217"/>
      <c r="F124" s="217"/>
      <c r="G124" s="219"/>
      <c r="H124" s="219"/>
      <c r="I124" s="219"/>
      <c r="J124" s="218"/>
      <c r="R124" s="218"/>
      <c r="S124" s="218"/>
      <c r="T124" s="234">
        <v>0</v>
      </c>
      <c r="U124" s="235">
        <v>0</v>
      </c>
      <c r="V124" s="235">
        <v>0</v>
      </c>
      <c r="W124" s="235">
        <v>0</v>
      </c>
      <c r="X124" s="235">
        <v>0</v>
      </c>
      <c r="Y124" s="218"/>
      <c r="Z124" s="217">
        <v>0</v>
      </c>
      <c r="AA124" s="217">
        <v>0</v>
      </c>
      <c r="AB124" s="217">
        <v>0</v>
      </c>
      <c r="AC124" s="217">
        <v>0</v>
      </c>
    </row>
    <row r="125" spans="3:29" x14ac:dyDescent="0.15">
      <c r="C125" s="218"/>
      <c r="D125" s="241">
        <v>0</v>
      </c>
      <c r="E125" s="217"/>
      <c r="F125" s="217"/>
      <c r="G125" s="219"/>
      <c r="H125" s="219"/>
      <c r="I125" s="219"/>
      <c r="J125" s="218"/>
      <c r="R125" s="218"/>
      <c r="S125" s="218"/>
      <c r="T125" s="234">
        <v>0</v>
      </c>
      <c r="U125" s="235">
        <v>0</v>
      </c>
      <c r="V125" s="235">
        <v>0</v>
      </c>
      <c r="W125" s="235">
        <v>0</v>
      </c>
      <c r="X125" s="235">
        <v>0</v>
      </c>
      <c r="Y125" s="218"/>
      <c r="Z125" s="217">
        <v>0</v>
      </c>
      <c r="AA125" s="217">
        <v>0</v>
      </c>
      <c r="AB125" s="217">
        <v>0</v>
      </c>
      <c r="AC125" s="217">
        <v>0</v>
      </c>
    </row>
    <row r="126" spans="3:29" x14ac:dyDescent="0.15">
      <c r="C126" s="218"/>
      <c r="D126" s="221">
        <v>0</v>
      </c>
      <c r="E126" s="243">
        <v>0</v>
      </c>
      <c r="F126" s="233">
        <v>0</v>
      </c>
      <c r="G126" s="221">
        <v>0</v>
      </c>
      <c r="H126" s="233">
        <v>0</v>
      </c>
      <c r="I126" s="219"/>
      <c r="J126" s="218"/>
      <c r="K126" s="218"/>
      <c r="L126" s="218"/>
      <c r="M126" s="218"/>
      <c r="N126" s="218"/>
      <c r="O126" s="218"/>
      <c r="P126" s="218"/>
      <c r="R126" s="218"/>
      <c r="S126" s="218"/>
      <c r="T126" s="234">
        <v>0</v>
      </c>
      <c r="U126" s="235">
        <v>0</v>
      </c>
      <c r="V126" s="235">
        <v>0</v>
      </c>
      <c r="W126" s="235">
        <v>0</v>
      </c>
      <c r="X126" s="235">
        <v>0</v>
      </c>
      <c r="Y126" s="218"/>
      <c r="Z126" s="217">
        <v>0</v>
      </c>
      <c r="AA126" s="217">
        <v>0</v>
      </c>
      <c r="AB126" s="217">
        <v>0</v>
      </c>
      <c r="AC126" s="217">
        <v>0</v>
      </c>
    </row>
    <row r="127" spans="3:29" x14ac:dyDescent="0.15">
      <c r="C127" s="218"/>
      <c r="D127" s="219">
        <v>0</v>
      </c>
      <c r="E127" s="217">
        <v>0</v>
      </c>
      <c r="F127" s="219">
        <v>0</v>
      </c>
      <c r="G127" s="219">
        <v>0</v>
      </c>
      <c r="H127" s="236">
        <v>0</v>
      </c>
      <c r="I127" s="219"/>
      <c r="J127" s="218"/>
      <c r="K127" s="218"/>
      <c r="L127" s="218"/>
      <c r="M127" s="218"/>
      <c r="N127" s="218"/>
      <c r="O127" s="218"/>
      <c r="P127" s="218"/>
      <c r="R127" s="218"/>
      <c r="S127" s="218"/>
      <c r="T127" s="234">
        <v>0</v>
      </c>
      <c r="U127" s="235">
        <v>0</v>
      </c>
      <c r="V127" s="235">
        <v>0</v>
      </c>
      <c r="W127" s="235">
        <v>0</v>
      </c>
      <c r="X127" s="235">
        <v>0</v>
      </c>
      <c r="Y127" s="218"/>
      <c r="Z127" s="217">
        <v>0</v>
      </c>
      <c r="AA127" s="217">
        <v>0</v>
      </c>
      <c r="AB127" s="217">
        <v>0</v>
      </c>
      <c r="AC127" s="217">
        <v>0</v>
      </c>
    </row>
    <row r="128" spans="3:29" x14ac:dyDescent="0.15">
      <c r="C128" s="218"/>
      <c r="D128" s="219"/>
      <c r="E128" s="217"/>
      <c r="F128" s="219">
        <v>0</v>
      </c>
      <c r="G128" s="219">
        <v>0</v>
      </c>
      <c r="H128" s="236">
        <v>0</v>
      </c>
      <c r="I128" s="219"/>
      <c r="J128" s="218"/>
      <c r="K128" s="218"/>
      <c r="L128" s="218"/>
      <c r="M128" s="218"/>
      <c r="N128" s="218"/>
      <c r="O128" s="218"/>
      <c r="P128" s="218"/>
      <c r="R128" s="218"/>
      <c r="S128" s="218"/>
      <c r="T128" s="234">
        <v>0</v>
      </c>
      <c r="U128" s="235">
        <v>0</v>
      </c>
      <c r="V128" s="235">
        <v>0</v>
      </c>
      <c r="W128" s="235">
        <v>0</v>
      </c>
      <c r="X128" s="235">
        <v>0</v>
      </c>
      <c r="Y128" s="218"/>
      <c r="Z128" s="217">
        <v>0</v>
      </c>
      <c r="AA128" s="217">
        <v>0</v>
      </c>
      <c r="AB128" s="217">
        <v>0</v>
      </c>
      <c r="AC128" s="217">
        <v>0</v>
      </c>
    </row>
    <row r="129" spans="3:29" x14ac:dyDescent="0.15">
      <c r="C129" s="218"/>
      <c r="D129" s="219"/>
      <c r="E129" s="217"/>
      <c r="F129" s="219">
        <v>0</v>
      </c>
      <c r="G129" s="219">
        <v>0</v>
      </c>
      <c r="H129" s="236">
        <v>0</v>
      </c>
      <c r="I129" s="219"/>
      <c r="J129" s="218"/>
      <c r="K129" s="218"/>
      <c r="L129" s="218"/>
      <c r="M129" s="218"/>
      <c r="N129" s="218"/>
      <c r="O129" s="218"/>
      <c r="P129" s="218"/>
      <c r="R129" s="218"/>
      <c r="S129" s="218"/>
      <c r="T129" s="234">
        <v>0</v>
      </c>
      <c r="U129" s="235">
        <v>0</v>
      </c>
      <c r="V129" s="235">
        <v>0</v>
      </c>
      <c r="W129" s="235">
        <v>0</v>
      </c>
      <c r="X129" s="235">
        <v>0</v>
      </c>
      <c r="Y129" s="218"/>
      <c r="Z129" s="217">
        <v>0</v>
      </c>
      <c r="AA129" s="217">
        <v>0</v>
      </c>
      <c r="AB129" s="217">
        <v>0</v>
      </c>
      <c r="AC129" s="217">
        <v>0</v>
      </c>
    </row>
    <row r="130" spans="3:29" x14ac:dyDescent="0.15">
      <c r="C130" s="218"/>
      <c r="D130" s="219"/>
      <c r="E130" s="217"/>
      <c r="F130" s="219">
        <v>0</v>
      </c>
      <c r="G130" s="219">
        <v>0</v>
      </c>
      <c r="H130" s="236">
        <v>0</v>
      </c>
      <c r="I130" s="219"/>
      <c r="J130" s="218"/>
      <c r="K130" s="218"/>
      <c r="L130" s="218"/>
      <c r="M130" s="218"/>
      <c r="N130" s="218"/>
      <c r="O130" s="218"/>
      <c r="P130" s="218"/>
      <c r="R130" s="218"/>
      <c r="S130" s="218"/>
      <c r="T130" s="234">
        <v>0</v>
      </c>
      <c r="U130" s="235">
        <v>0</v>
      </c>
      <c r="V130" s="235">
        <v>0</v>
      </c>
      <c r="W130" s="235">
        <v>0</v>
      </c>
      <c r="X130" s="235">
        <v>0</v>
      </c>
      <c r="Y130" s="218"/>
      <c r="Z130" s="217">
        <v>0</v>
      </c>
      <c r="AA130" s="217">
        <v>0</v>
      </c>
      <c r="AB130" s="217">
        <v>0</v>
      </c>
      <c r="AC130" s="217">
        <v>0</v>
      </c>
    </row>
    <row r="131" spans="3:29" x14ac:dyDescent="0.15">
      <c r="C131" s="218"/>
      <c r="D131" s="219"/>
      <c r="E131" s="217"/>
      <c r="F131" s="219">
        <v>0</v>
      </c>
      <c r="G131" s="219">
        <v>0</v>
      </c>
      <c r="H131" s="236">
        <v>0</v>
      </c>
      <c r="I131" s="219"/>
      <c r="J131" s="218"/>
      <c r="K131" s="218"/>
      <c r="L131" s="218"/>
      <c r="M131" s="218"/>
      <c r="N131" s="218"/>
      <c r="O131" s="218"/>
      <c r="P131" s="218"/>
      <c r="R131" s="218"/>
      <c r="S131" s="218"/>
      <c r="T131" s="234">
        <v>0</v>
      </c>
      <c r="U131" s="235">
        <v>0</v>
      </c>
      <c r="V131" s="235">
        <v>0</v>
      </c>
      <c r="W131" s="235">
        <v>0</v>
      </c>
      <c r="X131" s="235">
        <v>0</v>
      </c>
      <c r="Y131" s="218"/>
      <c r="Z131" s="217">
        <v>0</v>
      </c>
      <c r="AA131" s="217">
        <v>0</v>
      </c>
      <c r="AB131" s="217">
        <v>0</v>
      </c>
      <c r="AC131" s="217">
        <v>0</v>
      </c>
    </row>
    <row r="132" spans="3:29" x14ac:dyDescent="0.15">
      <c r="C132" s="218"/>
      <c r="D132" s="219"/>
      <c r="E132" s="217"/>
      <c r="F132" s="219">
        <v>0</v>
      </c>
      <c r="G132" s="219">
        <v>0</v>
      </c>
      <c r="H132" s="236">
        <v>0</v>
      </c>
      <c r="I132" s="219"/>
      <c r="J132" s="218"/>
      <c r="K132" s="218"/>
      <c r="L132" s="218"/>
      <c r="M132" s="218"/>
      <c r="N132" s="218"/>
      <c r="O132" s="218"/>
      <c r="P132" s="218"/>
      <c r="R132" s="218"/>
      <c r="S132" s="218"/>
      <c r="T132" s="234">
        <v>0</v>
      </c>
      <c r="U132" s="235">
        <v>0</v>
      </c>
      <c r="V132" s="235">
        <v>0</v>
      </c>
      <c r="W132" s="235">
        <v>0</v>
      </c>
      <c r="X132" s="235">
        <v>0</v>
      </c>
      <c r="Y132" s="218"/>
      <c r="Z132" s="217">
        <v>0</v>
      </c>
      <c r="AA132" s="217">
        <v>0</v>
      </c>
      <c r="AB132" s="217">
        <v>0</v>
      </c>
      <c r="AC132" s="217">
        <v>0</v>
      </c>
    </row>
    <row r="133" spans="3:29" x14ac:dyDescent="0.15">
      <c r="C133" s="218"/>
      <c r="D133" s="219"/>
      <c r="E133" s="217"/>
      <c r="F133" s="219">
        <v>0</v>
      </c>
      <c r="G133" s="219">
        <v>0</v>
      </c>
      <c r="H133" s="236">
        <v>0</v>
      </c>
      <c r="I133" s="219"/>
      <c r="J133" s="218"/>
      <c r="K133" s="218"/>
      <c r="L133" s="218"/>
      <c r="M133" s="218"/>
      <c r="N133" s="218"/>
      <c r="O133" s="218"/>
      <c r="P133" s="218"/>
      <c r="R133" s="218"/>
      <c r="S133" s="218"/>
      <c r="T133" s="234">
        <v>0</v>
      </c>
      <c r="U133" s="235">
        <v>0</v>
      </c>
      <c r="V133" s="235">
        <v>0</v>
      </c>
      <c r="W133" s="235">
        <v>0</v>
      </c>
      <c r="X133" s="235">
        <v>0</v>
      </c>
      <c r="Y133" s="218"/>
      <c r="Z133" s="217">
        <v>0</v>
      </c>
      <c r="AA133" s="217">
        <v>0</v>
      </c>
      <c r="AB133" s="217">
        <v>0</v>
      </c>
      <c r="AC133" s="217">
        <v>0</v>
      </c>
    </row>
    <row r="134" spans="3:29" x14ac:dyDescent="0.15">
      <c r="C134" s="218"/>
      <c r="D134" s="219"/>
      <c r="E134" s="217"/>
      <c r="F134" s="219">
        <v>0</v>
      </c>
      <c r="G134" s="219">
        <v>0</v>
      </c>
      <c r="H134" s="236">
        <v>0</v>
      </c>
      <c r="I134" s="219"/>
      <c r="J134" s="218"/>
      <c r="K134" s="218"/>
      <c r="L134" s="218"/>
      <c r="M134" s="218"/>
      <c r="N134" s="218"/>
      <c r="O134" s="218"/>
      <c r="P134" s="218"/>
      <c r="R134" s="218"/>
      <c r="S134" s="218"/>
      <c r="T134" s="234">
        <v>0</v>
      </c>
      <c r="U134" s="235">
        <v>0</v>
      </c>
      <c r="V134" s="235">
        <v>0</v>
      </c>
      <c r="W134" s="235">
        <v>0</v>
      </c>
      <c r="X134" s="235">
        <v>0</v>
      </c>
      <c r="Y134" s="218"/>
      <c r="Z134" s="217">
        <v>0</v>
      </c>
      <c r="AA134" s="217">
        <v>0</v>
      </c>
      <c r="AB134" s="217">
        <v>0</v>
      </c>
      <c r="AC134" s="217">
        <v>0</v>
      </c>
    </row>
    <row r="135" spans="3:29" x14ac:dyDescent="0.15">
      <c r="C135" s="218"/>
      <c r="D135" s="219"/>
      <c r="E135" s="217"/>
      <c r="F135" s="217"/>
      <c r="G135" s="219"/>
      <c r="H135" s="219"/>
      <c r="I135" s="219"/>
      <c r="J135" s="218"/>
      <c r="K135" s="218"/>
      <c r="L135" s="218"/>
      <c r="M135" s="218"/>
      <c r="N135" s="218"/>
      <c r="O135" s="218"/>
      <c r="P135" s="218"/>
      <c r="R135" s="218"/>
      <c r="S135" s="218"/>
      <c r="T135" s="234">
        <v>0</v>
      </c>
      <c r="U135" s="235">
        <v>0</v>
      </c>
      <c r="V135" s="235">
        <v>0</v>
      </c>
      <c r="W135" s="235">
        <v>0</v>
      </c>
      <c r="X135" s="235">
        <v>0</v>
      </c>
      <c r="Y135" s="218"/>
      <c r="Z135" s="217">
        <v>0</v>
      </c>
      <c r="AA135" s="217">
        <v>0</v>
      </c>
      <c r="AB135" s="217">
        <v>0</v>
      </c>
      <c r="AC135" s="217">
        <v>0</v>
      </c>
    </row>
    <row r="136" spans="3:29" x14ac:dyDescent="0.15">
      <c r="C136" s="218"/>
      <c r="D136" s="241">
        <v>0</v>
      </c>
      <c r="E136" s="217"/>
      <c r="F136" s="217"/>
      <c r="G136" s="219"/>
      <c r="H136" s="219"/>
      <c r="I136" s="219"/>
      <c r="J136" s="218"/>
      <c r="K136" s="218"/>
      <c r="L136" s="218"/>
      <c r="M136" s="218"/>
      <c r="N136" s="218"/>
      <c r="O136" s="218"/>
      <c r="P136" s="218"/>
      <c r="Q136" s="218"/>
      <c r="R136" s="218"/>
      <c r="S136" s="218"/>
      <c r="T136" s="234">
        <v>0</v>
      </c>
      <c r="U136" s="235">
        <v>0</v>
      </c>
      <c r="V136" s="235">
        <v>0</v>
      </c>
      <c r="W136" s="235">
        <v>0</v>
      </c>
      <c r="X136" s="235">
        <v>0</v>
      </c>
      <c r="Y136" s="218"/>
      <c r="Z136" s="217">
        <v>0</v>
      </c>
      <c r="AA136" s="217">
        <v>0</v>
      </c>
      <c r="AB136" s="217">
        <v>0</v>
      </c>
      <c r="AC136" s="217">
        <v>0</v>
      </c>
    </row>
    <row r="137" spans="3:29" x14ac:dyDescent="0.15">
      <c r="C137" s="218"/>
      <c r="D137" s="221">
        <v>0</v>
      </c>
      <c r="E137" s="243">
        <v>0</v>
      </c>
      <c r="F137" s="221">
        <v>0</v>
      </c>
      <c r="G137" s="233">
        <v>0</v>
      </c>
      <c r="H137" s="221">
        <v>0</v>
      </c>
      <c r="I137" s="221">
        <v>0</v>
      </c>
      <c r="J137" s="218"/>
      <c r="K137" s="218"/>
      <c r="L137" s="218"/>
      <c r="M137" s="218"/>
      <c r="N137" s="218"/>
      <c r="O137" s="218"/>
      <c r="P137" s="218"/>
      <c r="Q137" s="218"/>
      <c r="R137" s="218"/>
      <c r="S137" s="218"/>
      <c r="T137" s="234">
        <v>0</v>
      </c>
      <c r="U137" s="235">
        <v>0</v>
      </c>
      <c r="V137" s="235">
        <v>0</v>
      </c>
      <c r="W137" s="235">
        <v>0</v>
      </c>
      <c r="X137" s="235">
        <v>0</v>
      </c>
      <c r="Y137" s="218"/>
      <c r="Z137" s="217">
        <v>0</v>
      </c>
      <c r="AA137" s="217">
        <v>0</v>
      </c>
      <c r="AB137" s="217">
        <v>0</v>
      </c>
      <c r="AC137" s="217">
        <v>0</v>
      </c>
    </row>
    <row r="138" spans="3:29" x14ac:dyDescent="0.15">
      <c r="C138" s="218"/>
      <c r="D138" s="253">
        <v>0</v>
      </c>
      <c r="E138" s="217">
        <v>0</v>
      </c>
      <c r="F138" s="219">
        <v>0</v>
      </c>
      <c r="G138" s="219">
        <v>0</v>
      </c>
      <c r="H138" s="254">
        <v>0</v>
      </c>
      <c r="I138" s="255">
        <v>0</v>
      </c>
      <c r="J138" s="218"/>
      <c r="K138" s="218"/>
      <c r="L138" s="218"/>
      <c r="M138" s="218"/>
      <c r="N138" s="218"/>
      <c r="O138" s="218"/>
      <c r="P138" s="218"/>
      <c r="Q138" s="218"/>
      <c r="R138" s="218"/>
      <c r="S138" s="218"/>
      <c r="T138" s="234">
        <v>0</v>
      </c>
      <c r="U138" s="235">
        <v>0</v>
      </c>
      <c r="V138" s="235">
        <v>0</v>
      </c>
      <c r="W138" s="235">
        <v>0</v>
      </c>
      <c r="X138" s="235">
        <v>0</v>
      </c>
      <c r="Y138" s="218"/>
      <c r="Z138" s="217">
        <v>0</v>
      </c>
      <c r="AA138" s="217">
        <v>0</v>
      </c>
      <c r="AB138" s="217">
        <v>0</v>
      </c>
      <c r="AC138" s="217">
        <v>0</v>
      </c>
    </row>
    <row r="139" spans="3:29" x14ac:dyDescent="0.15">
      <c r="C139" s="218"/>
      <c r="D139" s="219"/>
      <c r="E139" s="217"/>
      <c r="F139" s="219">
        <v>0</v>
      </c>
      <c r="G139" s="219">
        <v>0</v>
      </c>
      <c r="H139" s="254">
        <v>0</v>
      </c>
      <c r="I139" s="255">
        <v>0</v>
      </c>
      <c r="J139" s="218"/>
      <c r="K139" s="218"/>
      <c r="L139" s="218"/>
      <c r="M139" s="218"/>
      <c r="N139" s="218"/>
      <c r="O139" s="218"/>
      <c r="P139" s="218"/>
      <c r="Q139" s="218"/>
      <c r="R139" s="218"/>
      <c r="S139" s="218"/>
      <c r="T139" s="234">
        <v>0</v>
      </c>
      <c r="U139" s="235">
        <v>0</v>
      </c>
      <c r="V139" s="235">
        <v>0</v>
      </c>
      <c r="W139" s="235">
        <v>0</v>
      </c>
      <c r="X139" s="235">
        <v>0</v>
      </c>
      <c r="Y139" s="218"/>
      <c r="Z139" s="217">
        <v>0</v>
      </c>
      <c r="AA139" s="217">
        <v>0</v>
      </c>
      <c r="AB139" s="217">
        <v>0</v>
      </c>
      <c r="AC139" s="217">
        <v>0</v>
      </c>
    </row>
    <row r="140" spans="3:29" x14ac:dyDescent="0.15">
      <c r="C140" s="218"/>
      <c r="D140" s="219"/>
      <c r="E140" s="217"/>
      <c r="F140" s="219">
        <v>0</v>
      </c>
      <c r="G140" s="219">
        <v>0</v>
      </c>
      <c r="H140" s="254">
        <v>0</v>
      </c>
      <c r="I140" s="255">
        <v>0</v>
      </c>
      <c r="J140" s="218"/>
      <c r="K140" s="218"/>
      <c r="L140" s="218"/>
      <c r="M140" s="218"/>
      <c r="N140" s="218"/>
      <c r="O140" s="218"/>
      <c r="P140" s="218"/>
      <c r="Q140" s="218"/>
      <c r="R140" s="218"/>
      <c r="S140" s="218"/>
      <c r="T140" s="234">
        <v>0</v>
      </c>
      <c r="U140" s="235">
        <v>0</v>
      </c>
      <c r="V140" s="235">
        <v>0</v>
      </c>
      <c r="W140" s="235">
        <v>0</v>
      </c>
      <c r="X140" s="235">
        <v>0</v>
      </c>
      <c r="Y140" s="218"/>
      <c r="Z140" s="217">
        <v>0</v>
      </c>
      <c r="AA140" s="217">
        <v>0</v>
      </c>
      <c r="AB140" s="217">
        <v>0</v>
      </c>
      <c r="AC140" s="217">
        <v>0</v>
      </c>
    </row>
    <row r="141" spans="3:29" x14ac:dyDescent="0.15">
      <c r="C141" s="218"/>
      <c r="D141" s="219"/>
      <c r="E141" s="217"/>
      <c r="F141" s="219">
        <v>0</v>
      </c>
      <c r="G141" s="219">
        <v>0</v>
      </c>
      <c r="H141" s="254">
        <v>0</v>
      </c>
      <c r="I141" s="255">
        <v>0</v>
      </c>
      <c r="J141" s="218"/>
      <c r="K141" s="218"/>
      <c r="L141" s="218"/>
      <c r="M141" s="218"/>
      <c r="N141" s="218"/>
      <c r="O141" s="218"/>
      <c r="P141" s="218"/>
      <c r="Q141" s="218"/>
      <c r="R141" s="218"/>
      <c r="S141" s="218"/>
      <c r="T141" s="234">
        <v>0</v>
      </c>
      <c r="U141" s="235">
        <v>0</v>
      </c>
      <c r="V141" s="235">
        <v>0</v>
      </c>
      <c r="W141" s="235">
        <v>0</v>
      </c>
      <c r="X141" s="235">
        <v>0</v>
      </c>
      <c r="Y141" s="218"/>
      <c r="Z141" s="217">
        <v>0</v>
      </c>
      <c r="AA141" s="217">
        <v>0</v>
      </c>
      <c r="AB141" s="217">
        <v>0</v>
      </c>
      <c r="AC141" s="217">
        <v>0</v>
      </c>
    </row>
    <row r="142" spans="3:29" x14ac:dyDescent="0.15">
      <c r="C142" s="218"/>
      <c r="D142" s="219"/>
      <c r="E142" s="217"/>
      <c r="F142" s="219">
        <v>0</v>
      </c>
      <c r="G142" s="219">
        <v>0</v>
      </c>
      <c r="H142" s="254">
        <v>0</v>
      </c>
      <c r="I142" s="255">
        <v>0</v>
      </c>
      <c r="J142" s="218"/>
      <c r="K142" s="218"/>
      <c r="L142" s="218"/>
      <c r="M142" s="218"/>
      <c r="N142" s="218"/>
      <c r="O142" s="218"/>
      <c r="P142" s="218"/>
      <c r="Q142" s="218"/>
      <c r="R142" s="218"/>
      <c r="S142" s="218"/>
      <c r="T142" s="234">
        <v>0</v>
      </c>
      <c r="U142" s="235">
        <v>0</v>
      </c>
      <c r="V142" s="235">
        <v>0</v>
      </c>
      <c r="W142" s="235">
        <v>0</v>
      </c>
      <c r="X142" s="235">
        <v>0</v>
      </c>
      <c r="Y142" s="218"/>
      <c r="Z142" s="217">
        <v>0</v>
      </c>
      <c r="AA142" s="217">
        <v>0</v>
      </c>
      <c r="AB142" s="217">
        <v>0</v>
      </c>
      <c r="AC142" s="217">
        <v>0</v>
      </c>
    </row>
    <row r="143" spans="3:29" x14ac:dyDescent="0.15">
      <c r="C143" s="218"/>
      <c r="D143" s="219"/>
      <c r="E143" s="217"/>
      <c r="F143" s="219">
        <v>0</v>
      </c>
      <c r="G143" s="219">
        <v>0</v>
      </c>
      <c r="H143" s="254">
        <v>0</v>
      </c>
      <c r="I143" s="255">
        <v>0</v>
      </c>
      <c r="J143" s="218"/>
      <c r="K143" s="218"/>
      <c r="L143" s="218"/>
      <c r="M143" s="218"/>
      <c r="N143" s="218"/>
      <c r="O143" s="218"/>
      <c r="P143" s="218"/>
      <c r="Q143" s="218"/>
      <c r="R143" s="218"/>
      <c r="S143" s="218"/>
      <c r="T143" s="234">
        <v>0</v>
      </c>
      <c r="U143" s="235">
        <v>0</v>
      </c>
      <c r="V143" s="235">
        <v>0</v>
      </c>
      <c r="W143" s="235">
        <v>0</v>
      </c>
      <c r="X143" s="235">
        <v>0</v>
      </c>
      <c r="Y143" s="218"/>
      <c r="Z143" s="217">
        <v>0</v>
      </c>
      <c r="AA143" s="217">
        <v>0</v>
      </c>
      <c r="AB143" s="217">
        <v>0</v>
      </c>
      <c r="AC143" s="217">
        <v>0</v>
      </c>
    </row>
    <row r="144" spans="3:29" x14ac:dyDescent="0.15">
      <c r="C144" s="218"/>
      <c r="D144" s="219"/>
      <c r="E144" s="217"/>
      <c r="F144" s="219">
        <v>0</v>
      </c>
      <c r="G144" s="219">
        <v>0</v>
      </c>
      <c r="H144" s="254">
        <v>0</v>
      </c>
      <c r="I144" s="255">
        <v>0</v>
      </c>
      <c r="J144" s="218"/>
      <c r="K144" s="218"/>
      <c r="L144" s="218"/>
      <c r="M144" s="218"/>
      <c r="N144" s="218"/>
      <c r="O144" s="218"/>
      <c r="P144" s="218"/>
      <c r="Q144" s="218"/>
      <c r="R144" s="218"/>
      <c r="S144" s="218"/>
      <c r="T144" s="234">
        <v>0</v>
      </c>
      <c r="U144" s="235">
        <v>0</v>
      </c>
      <c r="V144" s="235">
        <v>0</v>
      </c>
      <c r="W144" s="235">
        <v>0</v>
      </c>
      <c r="X144" s="235">
        <v>0</v>
      </c>
      <c r="Y144" s="218"/>
      <c r="Z144" s="217">
        <v>0</v>
      </c>
      <c r="AA144" s="217">
        <v>0</v>
      </c>
      <c r="AB144" s="217">
        <v>0</v>
      </c>
      <c r="AC144" s="217">
        <v>0</v>
      </c>
    </row>
    <row r="145" spans="3:29" x14ac:dyDescent="0.15">
      <c r="C145" s="218"/>
      <c r="D145" s="219"/>
      <c r="E145" s="217"/>
      <c r="F145" s="217"/>
      <c r="G145" s="219"/>
      <c r="H145" s="219"/>
      <c r="I145" s="219"/>
      <c r="J145" s="218"/>
      <c r="K145" s="218"/>
      <c r="L145" s="218"/>
      <c r="M145" s="218"/>
      <c r="N145" s="218"/>
      <c r="O145" s="218"/>
      <c r="P145" s="218"/>
      <c r="Q145" s="218"/>
      <c r="R145" s="218"/>
      <c r="S145" s="218"/>
      <c r="T145" s="234">
        <v>0</v>
      </c>
      <c r="U145" s="235">
        <v>0</v>
      </c>
      <c r="V145" s="235">
        <v>0</v>
      </c>
      <c r="W145" s="235">
        <v>0</v>
      </c>
      <c r="X145" s="235">
        <v>0</v>
      </c>
      <c r="Y145" s="218"/>
      <c r="Z145" s="217">
        <v>0</v>
      </c>
      <c r="AA145" s="217">
        <v>0</v>
      </c>
      <c r="AB145" s="217">
        <v>0</v>
      </c>
      <c r="AC145" s="217">
        <v>0</v>
      </c>
    </row>
    <row r="146" spans="3:29" x14ac:dyDescent="0.15">
      <c r="C146" s="218"/>
      <c r="D146" s="241">
        <v>0</v>
      </c>
      <c r="E146" s="217"/>
      <c r="F146" s="217"/>
      <c r="G146" s="219"/>
      <c r="H146" s="219"/>
      <c r="I146" s="219"/>
      <c r="J146" s="218"/>
      <c r="K146" s="218"/>
      <c r="L146" s="218"/>
      <c r="M146" s="218"/>
      <c r="N146" s="218"/>
      <c r="O146" s="218"/>
      <c r="P146" s="218"/>
      <c r="Q146" s="218"/>
      <c r="R146" s="218"/>
      <c r="S146" s="218"/>
      <c r="T146" s="234">
        <v>0</v>
      </c>
      <c r="U146" s="235">
        <v>0</v>
      </c>
      <c r="V146" s="235">
        <v>0</v>
      </c>
      <c r="W146" s="235">
        <v>0</v>
      </c>
      <c r="X146" s="235">
        <v>0</v>
      </c>
      <c r="Y146" s="218"/>
      <c r="Z146" s="217">
        <v>0</v>
      </c>
      <c r="AA146" s="217">
        <v>0</v>
      </c>
      <c r="AB146" s="217">
        <v>0</v>
      </c>
      <c r="AC146" s="217">
        <v>0</v>
      </c>
    </row>
    <row r="147" spans="3:29" x14ac:dyDescent="0.15">
      <c r="C147" s="218"/>
      <c r="D147" s="221">
        <v>0</v>
      </c>
      <c r="E147" s="243">
        <v>0</v>
      </c>
      <c r="F147" s="233">
        <v>0</v>
      </c>
      <c r="G147" s="233">
        <v>0</v>
      </c>
      <c r="H147" s="233">
        <v>0</v>
      </c>
      <c r="I147" s="219"/>
      <c r="J147" s="218"/>
      <c r="K147" s="218"/>
      <c r="L147" s="218"/>
      <c r="M147" s="218"/>
      <c r="N147" s="218"/>
      <c r="O147" s="218"/>
      <c r="P147" s="218"/>
      <c r="Q147" s="218"/>
      <c r="R147" s="218"/>
      <c r="S147" s="218"/>
      <c r="T147" s="234">
        <v>0</v>
      </c>
      <c r="U147" s="235">
        <v>0</v>
      </c>
      <c r="V147" s="235">
        <v>0</v>
      </c>
      <c r="W147" s="235">
        <v>0</v>
      </c>
      <c r="X147" s="235">
        <v>0</v>
      </c>
      <c r="Y147" s="218"/>
      <c r="Z147" s="217">
        <v>0</v>
      </c>
      <c r="AA147" s="217">
        <v>0</v>
      </c>
      <c r="AB147" s="217">
        <v>0</v>
      </c>
      <c r="AC147" s="217">
        <v>0</v>
      </c>
    </row>
    <row r="148" spans="3:29" x14ac:dyDescent="0.15">
      <c r="C148" s="218"/>
      <c r="D148" s="219">
        <v>0</v>
      </c>
      <c r="E148" s="217">
        <v>0</v>
      </c>
      <c r="F148" s="219">
        <v>0</v>
      </c>
      <c r="G148" s="219">
        <v>0</v>
      </c>
      <c r="H148" s="251">
        <v>0</v>
      </c>
      <c r="I148" s="219"/>
      <c r="J148" s="218"/>
      <c r="K148" s="218"/>
      <c r="L148" s="218"/>
      <c r="M148" s="218"/>
      <c r="N148" s="218"/>
      <c r="O148" s="218"/>
      <c r="P148" s="218"/>
      <c r="Q148" s="218"/>
      <c r="R148" s="218"/>
      <c r="S148" s="218"/>
      <c r="T148" s="234">
        <v>0</v>
      </c>
      <c r="U148" s="235">
        <v>0</v>
      </c>
      <c r="V148" s="235">
        <v>0</v>
      </c>
      <c r="W148" s="235">
        <v>0</v>
      </c>
      <c r="X148" s="235">
        <v>0</v>
      </c>
      <c r="Y148" s="218"/>
      <c r="Z148" s="217">
        <v>0</v>
      </c>
      <c r="AA148" s="217">
        <v>0</v>
      </c>
      <c r="AB148" s="217">
        <v>0</v>
      </c>
      <c r="AC148" s="217">
        <v>0</v>
      </c>
    </row>
    <row r="149" spans="3:29" x14ac:dyDescent="0.15">
      <c r="C149" s="218"/>
      <c r="D149" s="219"/>
      <c r="E149" s="217"/>
      <c r="F149" s="219">
        <v>0</v>
      </c>
      <c r="G149" s="219">
        <v>0</v>
      </c>
      <c r="H149" s="256">
        <v>0</v>
      </c>
      <c r="I149" s="219"/>
      <c r="J149" s="218"/>
      <c r="K149" s="218"/>
      <c r="L149" s="218"/>
      <c r="M149" s="218"/>
      <c r="N149" s="218"/>
      <c r="O149" s="218"/>
      <c r="P149" s="218"/>
      <c r="Q149" s="218"/>
      <c r="R149" s="218"/>
      <c r="S149" s="218"/>
      <c r="T149" s="234">
        <v>0</v>
      </c>
      <c r="U149" s="235">
        <v>0</v>
      </c>
      <c r="V149" s="235">
        <v>0</v>
      </c>
      <c r="W149" s="235">
        <v>0</v>
      </c>
      <c r="X149" s="235">
        <v>0</v>
      </c>
      <c r="Y149" s="218"/>
      <c r="Z149" s="217">
        <v>0</v>
      </c>
      <c r="AA149" s="217">
        <v>0</v>
      </c>
      <c r="AB149" s="217">
        <v>0</v>
      </c>
      <c r="AC149" s="217">
        <v>0</v>
      </c>
    </row>
    <row r="150" spans="3:29" x14ac:dyDescent="0.15">
      <c r="C150" s="218"/>
      <c r="D150" s="219"/>
      <c r="E150" s="217"/>
      <c r="F150" s="219">
        <v>0</v>
      </c>
      <c r="G150" s="219">
        <v>0</v>
      </c>
      <c r="H150" s="256">
        <v>0</v>
      </c>
      <c r="I150" s="219"/>
      <c r="J150" s="218"/>
      <c r="K150" s="218"/>
      <c r="L150" s="218"/>
      <c r="M150" s="218"/>
      <c r="N150" s="218"/>
      <c r="O150" s="218"/>
      <c r="P150" s="218"/>
      <c r="Q150" s="218"/>
      <c r="R150" s="218"/>
      <c r="S150" s="218"/>
      <c r="T150" s="234">
        <v>0</v>
      </c>
      <c r="U150" s="235">
        <v>0</v>
      </c>
      <c r="V150" s="235">
        <v>0</v>
      </c>
      <c r="W150" s="235">
        <v>0</v>
      </c>
      <c r="X150" s="235">
        <v>0</v>
      </c>
      <c r="Y150" s="218"/>
      <c r="Z150" s="217">
        <v>0</v>
      </c>
      <c r="AA150" s="217">
        <v>0</v>
      </c>
      <c r="AB150" s="217">
        <v>0</v>
      </c>
      <c r="AC150" s="217">
        <v>0</v>
      </c>
    </row>
    <row r="151" spans="3:29" x14ac:dyDescent="0.15">
      <c r="C151" s="218"/>
      <c r="D151" s="219"/>
      <c r="E151" s="217"/>
      <c r="F151" s="219">
        <v>0</v>
      </c>
      <c r="G151" s="219">
        <v>0</v>
      </c>
      <c r="H151" s="256">
        <v>0</v>
      </c>
      <c r="I151" s="219"/>
      <c r="J151" s="218"/>
      <c r="K151" s="218"/>
      <c r="L151" s="218"/>
      <c r="M151" s="218"/>
      <c r="N151" s="218"/>
      <c r="O151" s="218"/>
      <c r="P151" s="218"/>
      <c r="Q151" s="218"/>
      <c r="R151" s="218"/>
      <c r="S151" s="218"/>
      <c r="T151" s="234">
        <v>0</v>
      </c>
      <c r="U151" s="235">
        <v>0</v>
      </c>
      <c r="V151" s="235">
        <v>0</v>
      </c>
      <c r="W151" s="235">
        <v>0</v>
      </c>
      <c r="X151" s="235">
        <v>0</v>
      </c>
      <c r="Y151" s="218"/>
      <c r="Z151" s="217">
        <v>0</v>
      </c>
      <c r="AA151" s="217">
        <v>0</v>
      </c>
      <c r="AB151" s="217">
        <v>0</v>
      </c>
      <c r="AC151" s="217">
        <v>0</v>
      </c>
    </row>
    <row r="152" spans="3:29" x14ac:dyDescent="0.15">
      <c r="C152" s="218"/>
      <c r="D152" s="219"/>
      <c r="E152" s="217"/>
      <c r="F152" s="219">
        <v>0</v>
      </c>
      <c r="G152" s="219">
        <v>0</v>
      </c>
      <c r="H152" s="256">
        <v>0</v>
      </c>
      <c r="I152" s="219"/>
      <c r="J152" s="218"/>
      <c r="K152" s="218"/>
      <c r="L152" s="218"/>
      <c r="M152" s="218"/>
      <c r="N152" s="218"/>
      <c r="O152" s="218"/>
      <c r="P152" s="218"/>
      <c r="Q152" s="218"/>
      <c r="R152" s="218"/>
      <c r="S152" s="218"/>
      <c r="T152" s="234">
        <v>0</v>
      </c>
      <c r="U152" s="235">
        <v>0</v>
      </c>
      <c r="V152" s="235">
        <v>0</v>
      </c>
      <c r="W152" s="235">
        <v>0</v>
      </c>
      <c r="X152" s="235">
        <v>0</v>
      </c>
      <c r="Y152" s="218"/>
      <c r="Z152" s="217">
        <v>0</v>
      </c>
      <c r="AA152" s="217">
        <v>0</v>
      </c>
      <c r="AB152" s="217">
        <v>0</v>
      </c>
      <c r="AC152" s="217">
        <v>0</v>
      </c>
    </row>
    <row r="153" spans="3:29" x14ac:dyDescent="0.15">
      <c r="C153" s="218"/>
      <c r="D153" s="219"/>
      <c r="E153" s="217"/>
      <c r="F153" s="219">
        <v>0</v>
      </c>
      <c r="G153" s="219">
        <v>0</v>
      </c>
      <c r="H153" s="256">
        <v>0</v>
      </c>
      <c r="I153" s="219"/>
      <c r="J153" s="218"/>
      <c r="K153" s="218"/>
      <c r="L153" s="218"/>
      <c r="M153" s="218"/>
      <c r="N153" s="218"/>
      <c r="O153" s="218"/>
      <c r="P153" s="218"/>
      <c r="Q153" s="218"/>
      <c r="R153" s="218"/>
      <c r="S153" s="218"/>
      <c r="T153" s="234">
        <v>0</v>
      </c>
      <c r="U153" s="235">
        <v>0</v>
      </c>
      <c r="V153" s="235">
        <v>0</v>
      </c>
      <c r="W153" s="235">
        <v>0</v>
      </c>
      <c r="X153" s="235">
        <v>0</v>
      </c>
      <c r="Y153" s="218"/>
      <c r="Z153" s="217">
        <v>0</v>
      </c>
      <c r="AA153" s="217">
        <v>0</v>
      </c>
      <c r="AB153" s="217">
        <v>0</v>
      </c>
      <c r="AC153" s="217">
        <v>0</v>
      </c>
    </row>
    <row r="154" spans="3:29" x14ac:dyDescent="0.15">
      <c r="C154" s="218"/>
      <c r="D154" s="219"/>
      <c r="E154" s="217"/>
      <c r="F154" s="219">
        <v>0</v>
      </c>
      <c r="G154" s="219">
        <v>0</v>
      </c>
      <c r="H154" s="256">
        <v>0</v>
      </c>
      <c r="I154" s="219"/>
      <c r="J154" s="218"/>
      <c r="K154" s="218"/>
      <c r="L154" s="218"/>
      <c r="M154" s="218"/>
      <c r="N154" s="218"/>
      <c r="O154" s="218"/>
      <c r="P154" s="218"/>
      <c r="Q154" s="218"/>
      <c r="R154" s="218"/>
      <c r="S154" s="218"/>
      <c r="T154" s="234">
        <v>0</v>
      </c>
      <c r="U154" s="235">
        <v>0</v>
      </c>
      <c r="V154" s="235">
        <v>0</v>
      </c>
      <c r="W154" s="235">
        <v>0</v>
      </c>
      <c r="X154" s="235">
        <v>0</v>
      </c>
      <c r="Y154" s="218"/>
      <c r="Z154" s="217">
        <v>0</v>
      </c>
      <c r="AA154" s="217">
        <v>0</v>
      </c>
      <c r="AB154" s="217">
        <v>0</v>
      </c>
      <c r="AC154" s="217">
        <v>0</v>
      </c>
    </row>
    <row r="155" spans="3:29" x14ac:dyDescent="0.15">
      <c r="C155" s="218"/>
      <c r="D155" s="219"/>
      <c r="E155" s="217"/>
      <c r="F155" s="219">
        <v>0</v>
      </c>
      <c r="G155" s="219">
        <v>0</v>
      </c>
      <c r="H155" s="256">
        <v>0</v>
      </c>
      <c r="I155" s="219"/>
      <c r="J155" s="218"/>
      <c r="K155" s="218"/>
      <c r="L155" s="218"/>
      <c r="M155" s="218"/>
      <c r="N155" s="218"/>
      <c r="O155" s="218"/>
      <c r="P155" s="218"/>
      <c r="Q155" s="218"/>
      <c r="R155" s="218"/>
      <c r="S155" s="218"/>
      <c r="T155" s="234">
        <v>0</v>
      </c>
      <c r="U155" s="235">
        <v>0</v>
      </c>
      <c r="V155" s="235">
        <v>0</v>
      </c>
      <c r="W155" s="235">
        <v>0</v>
      </c>
      <c r="X155" s="235">
        <v>0</v>
      </c>
      <c r="Y155" s="218"/>
      <c r="Z155" s="217">
        <v>0</v>
      </c>
      <c r="AA155" s="217">
        <v>0</v>
      </c>
      <c r="AB155" s="217">
        <v>0</v>
      </c>
      <c r="AC155" s="217">
        <v>0</v>
      </c>
    </row>
    <row r="156" spans="3:29" x14ac:dyDescent="0.15">
      <c r="C156" s="218"/>
      <c r="D156" s="219"/>
      <c r="E156" s="217"/>
      <c r="F156" s="217"/>
      <c r="G156" s="219"/>
      <c r="H156" s="219"/>
      <c r="I156" s="219"/>
      <c r="J156" s="218"/>
      <c r="K156" s="218"/>
      <c r="L156" s="218"/>
      <c r="M156" s="218"/>
      <c r="N156" s="218"/>
      <c r="O156" s="218"/>
      <c r="P156" s="218"/>
      <c r="Q156" s="218"/>
      <c r="R156" s="218"/>
      <c r="S156" s="218"/>
      <c r="T156" s="234">
        <v>0</v>
      </c>
      <c r="U156" s="235">
        <v>0</v>
      </c>
      <c r="V156" s="235">
        <v>0</v>
      </c>
      <c r="W156" s="235">
        <v>0</v>
      </c>
      <c r="X156" s="235">
        <v>0</v>
      </c>
      <c r="Y156" s="218"/>
      <c r="Z156" s="217">
        <v>0</v>
      </c>
      <c r="AA156" s="217">
        <v>0</v>
      </c>
      <c r="AB156" s="217">
        <v>0</v>
      </c>
      <c r="AC156" s="217">
        <v>0</v>
      </c>
    </row>
    <row r="157" spans="3:29" x14ac:dyDescent="0.15">
      <c r="C157" s="218"/>
      <c r="D157" s="241">
        <v>0</v>
      </c>
      <c r="E157" s="217"/>
      <c r="F157" s="243">
        <v>0</v>
      </c>
      <c r="G157" s="234">
        <v>0</v>
      </c>
      <c r="H157" s="219"/>
      <c r="I157" s="219"/>
      <c r="J157" s="218"/>
      <c r="K157" s="218"/>
      <c r="L157" s="218"/>
      <c r="M157" s="218"/>
      <c r="N157" s="218"/>
      <c r="O157" s="218"/>
      <c r="P157" s="218"/>
      <c r="Q157" s="218"/>
      <c r="R157" s="218"/>
      <c r="S157" s="218"/>
      <c r="T157" s="234">
        <v>0</v>
      </c>
      <c r="U157" s="235">
        <v>0</v>
      </c>
      <c r="V157" s="235">
        <v>0</v>
      </c>
      <c r="W157" s="235">
        <v>0</v>
      </c>
      <c r="X157" s="235">
        <v>0</v>
      </c>
      <c r="Y157" s="218"/>
      <c r="Z157" s="217">
        <v>0</v>
      </c>
      <c r="AA157" s="217">
        <v>0</v>
      </c>
      <c r="AB157" s="217">
        <v>0</v>
      </c>
      <c r="AC157" s="217">
        <v>0</v>
      </c>
    </row>
    <row r="158" spans="3:29" x14ac:dyDescent="0.15">
      <c r="C158" s="218"/>
      <c r="D158" s="221">
        <v>0</v>
      </c>
      <c r="E158" s="243">
        <v>0</v>
      </c>
      <c r="F158" s="233">
        <v>0</v>
      </c>
      <c r="G158" s="233">
        <v>0</v>
      </c>
      <c r="H158" s="217"/>
      <c r="I158" s="217"/>
      <c r="J158" s="233">
        <v>0</v>
      </c>
      <c r="L158" s="218"/>
      <c r="M158" s="218"/>
      <c r="N158" s="218"/>
      <c r="O158" s="218"/>
      <c r="P158" s="218"/>
      <c r="Q158" s="218"/>
      <c r="R158" s="218"/>
      <c r="S158" s="218"/>
      <c r="T158" s="234">
        <v>0</v>
      </c>
      <c r="U158" s="235">
        <v>0</v>
      </c>
      <c r="V158" s="235">
        <v>0</v>
      </c>
      <c r="W158" s="235">
        <v>0</v>
      </c>
      <c r="X158" s="235">
        <v>0</v>
      </c>
      <c r="Y158" s="218"/>
      <c r="Z158" s="217">
        <v>0</v>
      </c>
      <c r="AA158" s="217">
        <v>0</v>
      </c>
      <c r="AB158" s="217">
        <v>0</v>
      </c>
      <c r="AC158" s="217">
        <v>0</v>
      </c>
    </row>
    <row r="159" spans="3:29" x14ac:dyDescent="0.15">
      <c r="C159" s="218"/>
      <c r="D159" s="219">
        <v>0</v>
      </c>
      <c r="E159" s="217">
        <v>0</v>
      </c>
      <c r="F159" s="219">
        <v>0</v>
      </c>
      <c r="G159" s="219">
        <v>0</v>
      </c>
      <c r="I159" s="257">
        <v>0</v>
      </c>
      <c r="J159" s="256">
        <v>0</v>
      </c>
      <c r="L159" s="218"/>
      <c r="M159" s="218"/>
      <c r="N159" s="218"/>
      <c r="O159" s="218"/>
      <c r="P159" s="218"/>
      <c r="Q159" s="218"/>
      <c r="R159" s="218"/>
      <c r="S159" s="218"/>
      <c r="T159" s="234">
        <v>0</v>
      </c>
      <c r="U159" s="235">
        <v>0</v>
      </c>
      <c r="V159" s="235">
        <v>0</v>
      </c>
      <c r="W159" s="235">
        <v>0</v>
      </c>
      <c r="X159" s="235">
        <v>0</v>
      </c>
      <c r="Y159" s="218"/>
      <c r="Z159" s="217">
        <v>0</v>
      </c>
      <c r="AA159" s="217">
        <v>0</v>
      </c>
      <c r="AB159" s="217">
        <v>0</v>
      </c>
      <c r="AC159" s="217">
        <v>0</v>
      </c>
    </row>
    <row r="160" spans="3:29" x14ac:dyDescent="0.15">
      <c r="C160" s="218"/>
      <c r="D160" s="219"/>
      <c r="E160" s="217"/>
      <c r="F160" s="219">
        <v>0</v>
      </c>
      <c r="G160" s="219">
        <v>0</v>
      </c>
      <c r="H160" s="217">
        <v>0</v>
      </c>
      <c r="I160" s="250">
        <v>0</v>
      </c>
      <c r="J160" s="256">
        <v>0</v>
      </c>
      <c r="L160" s="218"/>
      <c r="M160" s="218"/>
      <c r="N160" s="218"/>
      <c r="O160" s="218"/>
      <c r="P160" s="218"/>
      <c r="Q160" s="218"/>
      <c r="R160" s="218"/>
      <c r="S160" s="218"/>
      <c r="T160" s="234">
        <v>0</v>
      </c>
      <c r="U160" s="235">
        <v>0</v>
      </c>
      <c r="V160" s="235">
        <v>0</v>
      </c>
      <c r="W160" s="235">
        <v>0</v>
      </c>
      <c r="X160" s="235">
        <v>0</v>
      </c>
      <c r="Y160" s="218"/>
      <c r="Z160" s="217">
        <v>0</v>
      </c>
      <c r="AA160" s="217">
        <v>0</v>
      </c>
      <c r="AB160" s="217">
        <v>0</v>
      </c>
      <c r="AC160" s="217">
        <v>0</v>
      </c>
    </row>
    <row r="161" spans="3:29" x14ac:dyDescent="0.15">
      <c r="C161" s="218"/>
      <c r="D161" s="219"/>
      <c r="E161" s="217"/>
      <c r="F161" s="219">
        <v>0</v>
      </c>
      <c r="G161" s="219">
        <v>0</v>
      </c>
      <c r="H161" s="217">
        <v>0</v>
      </c>
      <c r="I161" s="250">
        <v>0</v>
      </c>
      <c r="J161" s="256">
        <v>0</v>
      </c>
      <c r="L161" s="218"/>
      <c r="M161" s="218"/>
      <c r="N161" s="218"/>
      <c r="O161" s="218"/>
      <c r="P161" s="218"/>
      <c r="Q161" s="218"/>
      <c r="R161" s="218"/>
      <c r="S161" s="218"/>
      <c r="T161" s="234">
        <v>0</v>
      </c>
      <c r="U161" s="235">
        <v>0</v>
      </c>
      <c r="V161" s="235">
        <v>0</v>
      </c>
      <c r="W161" s="235">
        <v>0</v>
      </c>
      <c r="X161" s="235">
        <v>0</v>
      </c>
      <c r="Y161" s="218"/>
      <c r="Z161" s="217">
        <v>0</v>
      </c>
      <c r="AA161" s="217">
        <v>0</v>
      </c>
      <c r="AB161" s="217">
        <v>0</v>
      </c>
      <c r="AC161" s="217">
        <v>0</v>
      </c>
    </row>
    <row r="162" spans="3:29" x14ac:dyDescent="0.15">
      <c r="C162" s="218"/>
      <c r="D162" s="219"/>
      <c r="E162" s="217"/>
      <c r="F162" s="219">
        <v>0</v>
      </c>
      <c r="G162" s="219">
        <v>0</v>
      </c>
      <c r="H162" s="217">
        <v>0</v>
      </c>
      <c r="I162" s="250">
        <v>0</v>
      </c>
      <c r="J162" s="256">
        <v>0</v>
      </c>
      <c r="L162" s="218"/>
      <c r="M162" s="218"/>
      <c r="N162" s="218"/>
      <c r="O162" s="218"/>
      <c r="P162" s="218"/>
      <c r="Q162" s="218"/>
      <c r="R162" s="218"/>
      <c r="S162" s="218"/>
      <c r="T162" s="234">
        <v>0</v>
      </c>
      <c r="U162" s="235">
        <v>0</v>
      </c>
      <c r="V162" s="235">
        <v>0</v>
      </c>
      <c r="W162" s="235">
        <v>0</v>
      </c>
      <c r="X162" s="235">
        <v>0</v>
      </c>
      <c r="Y162" s="218"/>
      <c r="Z162" s="217">
        <v>0</v>
      </c>
      <c r="AA162" s="217">
        <v>0</v>
      </c>
      <c r="AB162" s="217">
        <v>0</v>
      </c>
      <c r="AC162" s="217">
        <v>0</v>
      </c>
    </row>
    <row r="163" spans="3:29" x14ac:dyDescent="0.15">
      <c r="C163" s="218"/>
      <c r="D163" s="219"/>
      <c r="E163" s="217"/>
      <c r="F163" s="219">
        <v>0</v>
      </c>
      <c r="G163" s="219">
        <v>0</v>
      </c>
      <c r="H163" s="217">
        <v>0</v>
      </c>
      <c r="I163" s="250">
        <v>0</v>
      </c>
      <c r="J163" s="256">
        <v>0</v>
      </c>
      <c r="L163" s="218"/>
      <c r="M163" s="218"/>
      <c r="N163" s="218"/>
      <c r="O163" s="218"/>
      <c r="P163" s="218"/>
      <c r="Q163" s="218"/>
      <c r="R163" s="218"/>
      <c r="S163" s="218"/>
      <c r="T163" s="234">
        <v>0</v>
      </c>
      <c r="U163" s="235">
        <v>0</v>
      </c>
      <c r="V163" s="235">
        <v>0</v>
      </c>
      <c r="W163" s="235">
        <v>0</v>
      </c>
      <c r="X163" s="235">
        <v>0</v>
      </c>
      <c r="Y163" s="218"/>
      <c r="Z163" s="217">
        <v>0</v>
      </c>
      <c r="AA163" s="217">
        <v>0</v>
      </c>
      <c r="AB163" s="217">
        <v>0</v>
      </c>
      <c r="AC163" s="217">
        <v>0</v>
      </c>
    </row>
    <row r="164" spans="3:29" x14ac:dyDescent="0.15">
      <c r="C164" s="218"/>
      <c r="D164" s="219"/>
      <c r="E164" s="217"/>
      <c r="F164" s="219">
        <v>0</v>
      </c>
      <c r="G164" s="219">
        <v>0</v>
      </c>
      <c r="H164" s="217">
        <v>0</v>
      </c>
      <c r="I164" s="250">
        <v>0</v>
      </c>
      <c r="J164" s="256">
        <v>0</v>
      </c>
      <c r="L164" s="218"/>
      <c r="M164" s="218"/>
      <c r="N164" s="218"/>
      <c r="O164" s="218"/>
      <c r="P164" s="218"/>
      <c r="Q164" s="218"/>
      <c r="R164" s="218"/>
      <c r="S164" s="218"/>
      <c r="T164" s="234">
        <v>0</v>
      </c>
      <c r="U164" s="235">
        <v>0</v>
      </c>
      <c r="V164" s="235">
        <v>0</v>
      </c>
      <c r="W164" s="235">
        <v>0</v>
      </c>
      <c r="X164" s="235">
        <v>0</v>
      </c>
      <c r="Y164" s="218"/>
      <c r="Z164" s="217">
        <v>0</v>
      </c>
      <c r="AA164" s="217">
        <v>0</v>
      </c>
      <c r="AB164" s="217">
        <v>0</v>
      </c>
      <c r="AC164" s="217">
        <v>0</v>
      </c>
    </row>
    <row r="165" spans="3:29" x14ac:dyDescent="0.15">
      <c r="C165" s="218"/>
      <c r="D165" s="219"/>
      <c r="E165" s="217"/>
      <c r="F165" s="219">
        <v>0</v>
      </c>
      <c r="G165" s="219">
        <v>0</v>
      </c>
      <c r="H165" s="217">
        <v>0</v>
      </c>
      <c r="I165" s="250">
        <v>0</v>
      </c>
      <c r="J165" s="256">
        <v>0</v>
      </c>
      <c r="L165" s="218"/>
      <c r="M165" s="218"/>
      <c r="N165" s="218"/>
      <c r="O165" s="218"/>
      <c r="P165" s="218"/>
      <c r="Q165" s="218"/>
      <c r="R165" s="218"/>
      <c r="S165" s="218"/>
      <c r="T165" s="234">
        <v>0</v>
      </c>
      <c r="U165" s="235">
        <v>0</v>
      </c>
      <c r="V165" s="235">
        <v>0</v>
      </c>
      <c r="W165" s="235">
        <v>0</v>
      </c>
      <c r="X165" s="235">
        <v>0</v>
      </c>
      <c r="Y165" s="218"/>
      <c r="Z165" s="217">
        <v>0</v>
      </c>
      <c r="AA165" s="217">
        <v>0</v>
      </c>
      <c r="AB165" s="217">
        <v>0</v>
      </c>
      <c r="AC165" s="217">
        <v>0</v>
      </c>
    </row>
    <row r="166" spans="3:29" x14ac:dyDescent="0.15">
      <c r="C166" s="218"/>
      <c r="D166" s="219"/>
      <c r="E166" s="217"/>
      <c r="F166" s="219">
        <v>0</v>
      </c>
      <c r="G166" s="219">
        <v>0</v>
      </c>
      <c r="H166" s="217">
        <v>0</v>
      </c>
      <c r="I166" s="250">
        <v>0</v>
      </c>
      <c r="J166" s="256">
        <v>0</v>
      </c>
      <c r="K166" s="218"/>
      <c r="L166" s="218"/>
      <c r="M166" s="218"/>
      <c r="N166" s="218"/>
      <c r="O166" s="218"/>
      <c r="P166" s="218"/>
      <c r="Q166" s="218"/>
      <c r="R166" s="218"/>
      <c r="S166" s="218"/>
      <c r="T166" s="234">
        <v>0</v>
      </c>
      <c r="U166" s="235">
        <v>0</v>
      </c>
      <c r="V166" s="235">
        <v>0</v>
      </c>
      <c r="W166" s="235">
        <v>0</v>
      </c>
      <c r="X166" s="235">
        <v>0</v>
      </c>
      <c r="Y166" s="218"/>
      <c r="Z166" s="217">
        <v>0</v>
      </c>
      <c r="AA166" s="217">
        <v>0</v>
      </c>
      <c r="AB166" s="217">
        <v>0</v>
      </c>
      <c r="AC166" s="217">
        <v>0</v>
      </c>
    </row>
    <row r="167" spans="3:29" x14ac:dyDescent="0.15">
      <c r="C167" s="218"/>
      <c r="D167" s="241">
        <v>0</v>
      </c>
      <c r="E167" s="217"/>
      <c r="F167" s="217"/>
      <c r="G167" s="219"/>
      <c r="H167" s="219"/>
      <c r="I167" s="219"/>
      <c r="J167" s="218"/>
      <c r="K167" s="218"/>
      <c r="L167" s="218"/>
      <c r="M167" s="218"/>
      <c r="N167" s="218"/>
      <c r="O167" s="218"/>
      <c r="P167" s="218"/>
      <c r="Q167" s="218"/>
      <c r="R167" s="218"/>
      <c r="S167" s="218"/>
      <c r="T167" s="234">
        <v>0</v>
      </c>
      <c r="U167" s="235">
        <v>0</v>
      </c>
      <c r="V167" s="235">
        <v>0</v>
      </c>
      <c r="W167" s="235">
        <v>0</v>
      </c>
      <c r="X167" s="235">
        <v>0</v>
      </c>
      <c r="Y167" s="218"/>
      <c r="Z167" s="217">
        <v>0</v>
      </c>
      <c r="AA167" s="217">
        <v>0</v>
      </c>
      <c r="AB167" s="217">
        <v>0</v>
      </c>
      <c r="AC167" s="217">
        <v>0</v>
      </c>
    </row>
    <row r="168" spans="3:29" x14ac:dyDescent="0.15">
      <c r="C168" s="218"/>
      <c r="D168" s="221">
        <v>0</v>
      </c>
      <c r="E168" s="243">
        <v>0</v>
      </c>
      <c r="F168" s="233">
        <v>0</v>
      </c>
      <c r="G168" s="233">
        <v>0</v>
      </c>
      <c r="H168" s="221">
        <v>0</v>
      </c>
      <c r="I168" s="219"/>
      <c r="J168" s="218"/>
      <c r="K168" s="218"/>
      <c r="L168" s="218"/>
      <c r="M168" s="218"/>
      <c r="N168" s="218"/>
      <c r="O168" s="218"/>
      <c r="P168" s="218"/>
      <c r="Q168" s="218"/>
      <c r="R168" s="218"/>
      <c r="S168" s="218"/>
      <c r="T168" s="234">
        <v>0</v>
      </c>
      <c r="U168" s="235">
        <v>0</v>
      </c>
      <c r="V168" s="235">
        <v>0</v>
      </c>
      <c r="W168" s="235">
        <v>0</v>
      </c>
      <c r="X168" s="235">
        <v>0</v>
      </c>
      <c r="Y168" s="218"/>
      <c r="Z168" s="217">
        <v>0</v>
      </c>
      <c r="AA168" s="217">
        <v>0</v>
      </c>
      <c r="AB168" s="217">
        <v>0</v>
      </c>
      <c r="AC168" s="217">
        <v>0</v>
      </c>
    </row>
    <row r="169" spans="3:29" x14ac:dyDescent="0.15">
      <c r="C169" s="218"/>
      <c r="D169" s="219">
        <v>0</v>
      </c>
      <c r="E169" s="217">
        <v>0</v>
      </c>
      <c r="F169" s="219">
        <v>0</v>
      </c>
      <c r="G169" s="219">
        <v>0</v>
      </c>
      <c r="H169" s="251">
        <v>0</v>
      </c>
      <c r="I169" s="219"/>
      <c r="J169" s="218"/>
      <c r="K169" s="218"/>
      <c r="L169" s="218"/>
      <c r="M169" s="218"/>
      <c r="N169" s="218"/>
      <c r="O169" s="218"/>
      <c r="P169" s="218"/>
      <c r="Q169" s="218"/>
      <c r="R169" s="218"/>
      <c r="S169" s="218"/>
      <c r="T169" s="234">
        <v>0</v>
      </c>
      <c r="U169" s="235">
        <v>0</v>
      </c>
      <c r="V169" s="235">
        <v>0</v>
      </c>
      <c r="W169" s="235">
        <v>0</v>
      </c>
      <c r="X169" s="235">
        <v>0</v>
      </c>
      <c r="Y169" s="218"/>
      <c r="Z169" s="217">
        <v>0</v>
      </c>
      <c r="AA169" s="217">
        <v>0</v>
      </c>
      <c r="AB169" s="217">
        <v>0</v>
      </c>
      <c r="AC169" s="217">
        <v>0</v>
      </c>
    </row>
    <row r="170" spans="3:29" x14ac:dyDescent="0.15">
      <c r="C170" s="218"/>
      <c r="D170" s="219"/>
      <c r="E170" s="217"/>
      <c r="F170" s="219">
        <v>0</v>
      </c>
      <c r="G170" s="219">
        <v>0</v>
      </c>
      <c r="H170" s="256">
        <v>0</v>
      </c>
      <c r="I170" s="219"/>
      <c r="J170" s="218"/>
      <c r="K170" s="218"/>
      <c r="L170" s="218"/>
      <c r="M170" s="218"/>
      <c r="N170" s="218"/>
      <c r="O170" s="218"/>
      <c r="P170" s="218"/>
      <c r="Q170" s="218"/>
      <c r="R170" s="218"/>
      <c r="S170" s="218"/>
      <c r="T170" s="234">
        <v>0</v>
      </c>
      <c r="U170" s="235">
        <v>0</v>
      </c>
      <c r="V170" s="235">
        <v>0</v>
      </c>
      <c r="W170" s="235">
        <v>0</v>
      </c>
      <c r="X170" s="235">
        <v>0</v>
      </c>
      <c r="Y170" s="218"/>
      <c r="Z170" s="217">
        <v>0</v>
      </c>
      <c r="AA170" s="217">
        <v>0</v>
      </c>
      <c r="AB170" s="217">
        <v>0</v>
      </c>
      <c r="AC170" s="217">
        <v>0</v>
      </c>
    </row>
    <row r="171" spans="3:29" x14ac:dyDescent="0.15">
      <c r="C171" s="218"/>
      <c r="D171" s="219"/>
      <c r="E171" s="217"/>
      <c r="F171" s="219">
        <v>0</v>
      </c>
      <c r="G171" s="219">
        <v>0</v>
      </c>
      <c r="H171" s="256">
        <v>0</v>
      </c>
      <c r="I171" s="219"/>
      <c r="J171" s="218"/>
      <c r="K171" s="218"/>
      <c r="L171" s="218"/>
      <c r="M171" s="218"/>
      <c r="N171" s="218"/>
      <c r="O171" s="218"/>
      <c r="P171" s="218"/>
      <c r="Q171" s="218"/>
      <c r="R171" s="218"/>
      <c r="S171" s="218"/>
      <c r="T171" s="234">
        <v>0</v>
      </c>
      <c r="U171" s="235">
        <v>0</v>
      </c>
      <c r="V171" s="235">
        <v>0</v>
      </c>
      <c r="W171" s="235">
        <v>0</v>
      </c>
      <c r="X171" s="235">
        <v>0</v>
      </c>
      <c r="Y171" s="218"/>
      <c r="Z171" s="217">
        <v>0</v>
      </c>
      <c r="AA171" s="217">
        <v>0</v>
      </c>
      <c r="AB171" s="217">
        <v>0</v>
      </c>
      <c r="AC171" s="217">
        <v>0</v>
      </c>
    </row>
    <row r="172" spans="3:29" x14ac:dyDescent="0.15">
      <c r="C172" s="218"/>
      <c r="D172" s="219"/>
      <c r="E172" s="217"/>
      <c r="F172" s="219">
        <v>0</v>
      </c>
      <c r="G172" s="219">
        <v>0</v>
      </c>
      <c r="H172" s="256">
        <v>0</v>
      </c>
      <c r="I172" s="219"/>
      <c r="J172" s="218"/>
      <c r="K172" s="218"/>
      <c r="L172" s="218"/>
      <c r="M172" s="218"/>
      <c r="N172" s="218"/>
      <c r="O172" s="218"/>
      <c r="P172" s="218"/>
      <c r="Q172" s="218"/>
      <c r="R172" s="218"/>
      <c r="S172" s="218"/>
      <c r="T172" s="234">
        <v>0</v>
      </c>
      <c r="U172" s="235">
        <v>0</v>
      </c>
      <c r="V172" s="235">
        <v>0</v>
      </c>
      <c r="W172" s="235">
        <v>0</v>
      </c>
      <c r="X172" s="235">
        <v>0</v>
      </c>
      <c r="Y172" s="218"/>
      <c r="Z172" s="217">
        <v>0</v>
      </c>
      <c r="AA172" s="217">
        <v>0</v>
      </c>
      <c r="AB172" s="217">
        <v>0</v>
      </c>
      <c r="AC172" s="217">
        <v>0</v>
      </c>
    </row>
    <row r="173" spans="3:29" x14ac:dyDescent="0.15">
      <c r="C173" s="218"/>
      <c r="D173" s="219"/>
      <c r="E173" s="217"/>
      <c r="F173" s="219">
        <v>0</v>
      </c>
      <c r="G173" s="219">
        <v>0</v>
      </c>
      <c r="H173" s="256">
        <v>0</v>
      </c>
      <c r="I173" s="219"/>
      <c r="J173" s="218"/>
      <c r="K173" s="218"/>
      <c r="L173" s="218"/>
      <c r="M173" s="218"/>
      <c r="N173" s="218"/>
      <c r="O173" s="218"/>
      <c r="P173" s="218"/>
      <c r="Q173" s="218"/>
      <c r="R173" s="218"/>
      <c r="S173" s="218"/>
      <c r="T173" s="234">
        <v>0</v>
      </c>
      <c r="U173" s="235">
        <v>0</v>
      </c>
      <c r="V173" s="235">
        <v>0</v>
      </c>
      <c r="W173" s="235">
        <v>0</v>
      </c>
      <c r="X173" s="235">
        <v>0</v>
      </c>
      <c r="Y173" s="218"/>
      <c r="Z173" s="217">
        <v>0</v>
      </c>
      <c r="AA173" s="217">
        <v>0</v>
      </c>
      <c r="AB173" s="217">
        <v>0</v>
      </c>
      <c r="AC173" s="217">
        <v>0</v>
      </c>
    </row>
    <row r="174" spans="3:29" x14ac:dyDescent="0.15">
      <c r="C174" s="218"/>
      <c r="D174" s="219"/>
      <c r="E174" s="217"/>
      <c r="F174" s="219">
        <v>0</v>
      </c>
      <c r="G174" s="219">
        <v>0</v>
      </c>
      <c r="H174" s="256">
        <v>0</v>
      </c>
      <c r="I174" s="219"/>
      <c r="J174" s="218"/>
      <c r="K174" s="218"/>
      <c r="L174" s="218"/>
      <c r="M174" s="218"/>
      <c r="N174" s="218"/>
      <c r="O174" s="218"/>
      <c r="P174" s="218"/>
      <c r="Q174" s="218"/>
      <c r="R174" s="218"/>
      <c r="S174" s="218"/>
      <c r="T174" s="234">
        <v>0</v>
      </c>
      <c r="U174" s="235">
        <v>0</v>
      </c>
      <c r="V174" s="235">
        <v>0</v>
      </c>
      <c r="W174" s="235">
        <v>0</v>
      </c>
      <c r="X174" s="235">
        <v>0</v>
      </c>
      <c r="Y174" s="218"/>
      <c r="Z174" s="217">
        <v>0</v>
      </c>
      <c r="AA174" s="217">
        <v>0</v>
      </c>
      <c r="AB174" s="217">
        <v>0</v>
      </c>
      <c r="AC174" s="217">
        <v>0</v>
      </c>
    </row>
    <row r="175" spans="3:29" x14ac:dyDescent="0.15">
      <c r="C175" s="218"/>
      <c r="D175" s="219"/>
      <c r="E175" s="217"/>
      <c r="F175" s="219">
        <v>0</v>
      </c>
      <c r="G175" s="219">
        <v>0</v>
      </c>
      <c r="H175" s="256">
        <v>0</v>
      </c>
      <c r="I175" s="219"/>
      <c r="J175" s="218"/>
      <c r="K175" s="218"/>
      <c r="L175" s="218"/>
      <c r="M175" s="218"/>
      <c r="N175" s="218"/>
      <c r="O175" s="218"/>
      <c r="P175" s="218"/>
      <c r="Q175" s="218"/>
      <c r="R175" s="218"/>
      <c r="S175" s="218"/>
      <c r="T175" s="234">
        <v>0</v>
      </c>
      <c r="U175" s="235">
        <v>0</v>
      </c>
      <c r="V175" s="235">
        <v>0</v>
      </c>
      <c r="W175" s="235">
        <v>0</v>
      </c>
      <c r="X175" s="235">
        <v>0</v>
      </c>
      <c r="Y175" s="218"/>
      <c r="Z175" s="217">
        <v>0</v>
      </c>
      <c r="AA175" s="217">
        <v>0</v>
      </c>
      <c r="AB175" s="217">
        <v>0</v>
      </c>
      <c r="AC175" s="217">
        <v>0</v>
      </c>
    </row>
    <row r="176" spans="3:29" x14ac:dyDescent="0.15">
      <c r="C176" s="218"/>
      <c r="D176" s="219"/>
      <c r="E176" s="217"/>
      <c r="F176" s="219">
        <v>0</v>
      </c>
      <c r="G176" s="219">
        <v>0</v>
      </c>
      <c r="H176" s="256">
        <v>0</v>
      </c>
      <c r="I176" s="219"/>
      <c r="J176" s="218"/>
      <c r="K176" s="218"/>
      <c r="L176" s="218"/>
      <c r="M176" s="218"/>
      <c r="N176" s="218"/>
      <c r="O176" s="218"/>
      <c r="P176" s="218"/>
      <c r="Q176" s="218"/>
      <c r="R176" s="218"/>
      <c r="S176" s="218"/>
      <c r="T176" s="234">
        <v>0</v>
      </c>
      <c r="U176" s="235">
        <v>0</v>
      </c>
      <c r="V176" s="235">
        <v>0</v>
      </c>
      <c r="W176" s="235">
        <v>0</v>
      </c>
      <c r="X176" s="235">
        <v>0</v>
      </c>
      <c r="Y176" s="218"/>
      <c r="Z176" s="217">
        <v>0</v>
      </c>
      <c r="AA176" s="217">
        <v>0</v>
      </c>
      <c r="AB176" s="217">
        <v>0</v>
      </c>
      <c r="AC176" s="217">
        <v>0</v>
      </c>
    </row>
    <row r="177" spans="2:29" x14ac:dyDescent="0.15">
      <c r="C177" s="218"/>
      <c r="D177" s="219"/>
      <c r="E177" s="217"/>
      <c r="F177" s="217"/>
      <c r="G177" s="219"/>
      <c r="H177" s="219"/>
      <c r="I177" s="219"/>
      <c r="J177" s="218"/>
      <c r="K177" s="218"/>
      <c r="L177" s="218"/>
      <c r="M177" s="218"/>
      <c r="N177" s="218"/>
      <c r="O177" s="218"/>
      <c r="P177" s="218"/>
      <c r="Q177" s="218"/>
      <c r="R177" s="218"/>
      <c r="S177" s="218"/>
      <c r="T177" s="234">
        <v>0</v>
      </c>
      <c r="U177" s="235">
        <v>0</v>
      </c>
      <c r="V177" s="235">
        <v>0</v>
      </c>
      <c r="W177" s="235">
        <v>0</v>
      </c>
      <c r="X177" s="235">
        <v>0</v>
      </c>
      <c r="Y177" s="218"/>
      <c r="Z177" s="217">
        <v>0</v>
      </c>
      <c r="AA177" s="217">
        <v>0</v>
      </c>
      <c r="AB177" s="217">
        <v>0</v>
      </c>
      <c r="AC177" s="217">
        <v>0</v>
      </c>
    </row>
    <row r="178" spans="2:29" x14ac:dyDescent="0.15">
      <c r="C178" s="218"/>
      <c r="D178" s="241">
        <v>0</v>
      </c>
      <c r="E178" s="217"/>
      <c r="F178" s="243">
        <v>0</v>
      </c>
      <c r="G178" s="229">
        <v>0</v>
      </c>
      <c r="H178" s="219"/>
      <c r="I178" s="219"/>
      <c r="J178" s="218"/>
      <c r="K178" s="218"/>
      <c r="L178" s="218"/>
      <c r="M178" s="218"/>
      <c r="N178" s="218"/>
      <c r="O178" s="218"/>
      <c r="P178" s="218"/>
      <c r="Q178" s="218"/>
      <c r="R178" s="218"/>
      <c r="S178" s="218"/>
      <c r="T178" s="234">
        <v>0</v>
      </c>
      <c r="U178" s="235">
        <v>0</v>
      </c>
      <c r="V178" s="235">
        <v>0</v>
      </c>
      <c r="W178" s="235">
        <v>0</v>
      </c>
      <c r="X178" s="235">
        <v>0</v>
      </c>
      <c r="Y178" s="218"/>
      <c r="Z178" s="217">
        <v>0</v>
      </c>
      <c r="AA178" s="217">
        <v>0</v>
      </c>
      <c r="AB178" s="217">
        <v>0</v>
      </c>
      <c r="AC178" s="217">
        <v>0</v>
      </c>
    </row>
    <row r="179" spans="2:29" x14ac:dyDescent="0.15">
      <c r="B179" s="218"/>
      <c r="C179" s="218"/>
      <c r="D179" s="221">
        <v>0</v>
      </c>
      <c r="E179" s="243">
        <v>0</v>
      </c>
      <c r="F179" s="233">
        <v>0</v>
      </c>
      <c r="G179" s="233">
        <v>0</v>
      </c>
      <c r="H179" s="217"/>
      <c r="I179" s="217"/>
      <c r="J179" s="233">
        <v>0</v>
      </c>
      <c r="K179" s="218"/>
      <c r="L179" s="218"/>
      <c r="M179" s="218"/>
      <c r="N179" s="218"/>
      <c r="O179" s="218"/>
      <c r="P179" s="218"/>
      <c r="Q179" s="218"/>
      <c r="R179" s="218"/>
      <c r="S179" s="218"/>
      <c r="T179" s="234">
        <v>0</v>
      </c>
      <c r="U179" s="235">
        <v>0</v>
      </c>
      <c r="V179" s="235">
        <v>0</v>
      </c>
      <c r="W179" s="235">
        <v>0</v>
      </c>
      <c r="X179" s="235">
        <v>0</v>
      </c>
      <c r="Y179" s="218"/>
      <c r="Z179" s="217">
        <v>0</v>
      </c>
      <c r="AA179" s="217">
        <v>0</v>
      </c>
      <c r="AB179" s="217">
        <v>0</v>
      </c>
      <c r="AC179" s="217">
        <v>0</v>
      </c>
    </row>
    <row r="180" spans="2:29" x14ac:dyDescent="0.15">
      <c r="B180" s="218"/>
      <c r="C180" s="218"/>
      <c r="D180" s="219">
        <v>0</v>
      </c>
      <c r="E180" s="217">
        <v>0</v>
      </c>
      <c r="F180" s="219">
        <v>0</v>
      </c>
      <c r="G180" s="219">
        <v>0</v>
      </c>
      <c r="I180" s="257">
        <v>0</v>
      </c>
      <c r="J180" s="256">
        <v>0</v>
      </c>
      <c r="K180" s="218"/>
      <c r="L180" s="218"/>
      <c r="M180" s="218"/>
      <c r="N180" s="218"/>
      <c r="O180" s="218"/>
      <c r="P180" s="218"/>
      <c r="Q180" s="218"/>
      <c r="R180" s="218"/>
      <c r="S180" s="218"/>
      <c r="T180" s="234">
        <v>0</v>
      </c>
      <c r="U180" s="235">
        <v>0</v>
      </c>
      <c r="V180" s="235">
        <v>0</v>
      </c>
      <c r="W180" s="235">
        <v>0</v>
      </c>
      <c r="X180" s="235">
        <v>0</v>
      </c>
      <c r="Y180" s="218"/>
      <c r="Z180" s="217">
        <v>0</v>
      </c>
      <c r="AA180" s="217">
        <v>0</v>
      </c>
      <c r="AB180" s="217">
        <v>0</v>
      </c>
      <c r="AC180" s="217">
        <v>0</v>
      </c>
    </row>
    <row r="181" spans="2:29" x14ac:dyDescent="0.15">
      <c r="B181" s="218"/>
      <c r="C181" s="218"/>
      <c r="D181" s="219"/>
      <c r="E181" s="217"/>
      <c r="F181" s="219">
        <v>0</v>
      </c>
      <c r="G181" s="219">
        <v>0</v>
      </c>
      <c r="H181" s="217">
        <v>0</v>
      </c>
      <c r="I181" s="250">
        <v>0</v>
      </c>
      <c r="J181" s="256">
        <v>0</v>
      </c>
      <c r="K181" s="218"/>
      <c r="L181" s="218"/>
      <c r="M181" s="218"/>
      <c r="N181" s="218"/>
      <c r="O181" s="218"/>
      <c r="P181" s="218"/>
      <c r="Q181" s="218"/>
      <c r="R181" s="218"/>
      <c r="S181" s="218"/>
      <c r="T181" s="234">
        <v>0</v>
      </c>
      <c r="U181" s="235">
        <v>0</v>
      </c>
      <c r="V181" s="235">
        <v>0</v>
      </c>
      <c r="W181" s="235">
        <v>0</v>
      </c>
      <c r="X181" s="235">
        <v>0</v>
      </c>
      <c r="Y181" s="218"/>
      <c r="Z181" s="217">
        <v>0</v>
      </c>
      <c r="AA181" s="217">
        <v>0</v>
      </c>
      <c r="AB181" s="217">
        <v>0</v>
      </c>
      <c r="AC181" s="217">
        <v>0</v>
      </c>
    </row>
    <row r="182" spans="2:29" x14ac:dyDescent="0.15">
      <c r="B182" s="218"/>
      <c r="C182" s="218"/>
      <c r="D182" s="219"/>
      <c r="E182" s="217"/>
      <c r="F182" s="219">
        <v>0</v>
      </c>
      <c r="G182" s="219">
        <v>0</v>
      </c>
      <c r="H182" s="217">
        <v>0</v>
      </c>
      <c r="I182" s="250">
        <v>0</v>
      </c>
      <c r="J182" s="256">
        <v>0</v>
      </c>
      <c r="K182" s="218"/>
      <c r="L182" s="218"/>
      <c r="M182" s="218"/>
      <c r="N182" s="218"/>
      <c r="O182" s="218"/>
      <c r="P182" s="218"/>
      <c r="Q182" s="218"/>
      <c r="R182" s="218"/>
      <c r="S182" s="218"/>
      <c r="T182" s="234">
        <v>0</v>
      </c>
      <c r="U182" s="235">
        <v>0</v>
      </c>
      <c r="V182" s="235">
        <v>0</v>
      </c>
      <c r="W182" s="235">
        <v>0</v>
      </c>
      <c r="X182" s="235">
        <v>0</v>
      </c>
      <c r="Y182" s="218"/>
      <c r="Z182" s="217">
        <v>0</v>
      </c>
      <c r="AA182" s="217">
        <v>0</v>
      </c>
      <c r="AB182" s="217">
        <v>0</v>
      </c>
      <c r="AC182" s="217">
        <v>0</v>
      </c>
    </row>
    <row r="183" spans="2:29" x14ac:dyDescent="0.15">
      <c r="B183" s="218"/>
      <c r="C183" s="218"/>
      <c r="D183" s="219"/>
      <c r="E183" s="217"/>
      <c r="F183" s="219">
        <v>0</v>
      </c>
      <c r="G183" s="219">
        <v>0</v>
      </c>
      <c r="H183" s="217">
        <v>0</v>
      </c>
      <c r="I183" s="250">
        <v>0</v>
      </c>
      <c r="J183" s="256">
        <v>0</v>
      </c>
      <c r="K183" s="218"/>
      <c r="L183" s="218"/>
      <c r="M183" s="218"/>
      <c r="N183" s="218"/>
      <c r="O183" s="218"/>
      <c r="P183" s="218"/>
      <c r="Q183" s="218"/>
      <c r="R183" s="218"/>
      <c r="S183" s="218"/>
      <c r="T183" s="234">
        <v>0</v>
      </c>
      <c r="U183" s="235">
        <v>0</v>
      </c>
      <c r="V183" s="235">
        <v>0</v>
      </c>
      <c r="W183" s="235">
        <v>0</v>
      </c>
      <c r="X183" s="235">
        <v>0</v>
      </c>
      <c r="Y183" s="218"/>
      <c r="Z183" s="217">
        <v>0</v>
      </c>
      <c r="AA183" s="217">
        <v>0</v>
      </c>
      <c r="AB183" s="217">
        <v>0</v>
      </c>
      <c r="AC183" s="217">
        <v>0</v>
      </c>
    </row>
    <row r="184" spans="2:29" x14ac:dyDescent="0.15">
      <c r="B184" s="218"/>
      <c r="C184" s="218"/>
      <c r="D184" s="219"/>
      <c r="E184" s="217"/>
      <c r="F184" s="219">
        <v>0</v>
      </c>
      <c r="G184" s="219">
        <v>0</v>
      </c>
      <c r="H184" s="217">
        <v>0</v>
      </c>
      <c r="I184" s="250">
        <v>0</v>
      </c>
      <c r="J184" s="256">
        <v>0</v>
      </c>
      <c r="K184" s="218"/>
      <c r="L184" s="218"/>
      <c r="M184" s="218"/>
      <c r="N184" s="218"/>
      <c r="O184" s="218"/>
      <c r="P184" s="218"/>
      <c r="Q184" s="218"/>
      <c r="R184" s="218"/>
      <c r="S184" s="218"/>
      <c r="T184" s="234">
        <v>0</v>
      </c>
      <c r="U184" s="235">
        <v>0</v>
      </c>
      <c r="V184" s="235">
        <v>0</v>
      </c>
      <c r="W184" s="235">
        <v>0</v>
      </c>
      <c r="X184" s="235">
        <v>0</v>
      </c>
      <c r="Y184" s="218"/>
      <c r="Z184" s="217">
        <v>0</v>
      </c>
      <c r="AA184" s="217">
        <v>0</v>
      </c>
      <c r="AB184" s="217">
        <v>0</v>
      </c>
      <c r="AC184" s="217">
        <v>0</v>
      </c>
    </row>
    <row r="185" spans="2:29" x14ac:dyDescent="0.15">
      <c r="B185" s="218"/>
      <c r="C185" s="218"/>
      <c r="D185" s="219"/>
      <c r="E185" s="217"/>
      <c r="F185" s="219">
        <v>0</v>
      </c>
      <c r="G185" s="219">
        <v>0</v>
      </c>
      <c r="H185" s="217">
        <v>0</v>
      </c>
      <c r="I185" s="250">
        <v>0</v>
      </c>
      <c r="J185" s="256">
        <v>0</v>
      </c>
      <c r="K185" s="218"/>
      <c r="L185" s="218"/>
      <c r="M185" s="218"/>
      <c r="N185" s="218"/>
      <c r="O185" s="218"/>
      <c r="P185" s="218"/>
      <c r="Q185" s="218"/>
      <c r="R185" s="218"/>
      <c r="S185" s="218"/>
      <c r="T185" s="234">
        <v>0</v>
      </c>
      <c r="U185" s="235">
        <v>0</v>
      </c>
      <c r="V185" s="235">
        <v>0</v>
      </c>
      <c r="W185" s="235">
        <v>0</v>
      </c>
      <c r="X185" s="235">
        <v>0</v>
      </c>
      <c r="Y185" s="218"/>
      <c r="Z185" s="217">
        <v>0</v>
      </c>
      <c r="AA185" s="217">
        <v>0</v>
      </c>
      <c r="AB185" s="217">
        <v>0</v>
      </c>
      <c r="AC185" s="217">
        <v>0</v>
      </c>
    </row>
    <row r="186" spans="2:29" x14ac:dyDescent="0.15">
      <c r="B186" s="218"/>
      <c r="C186" s="218"/>
      <c r="D186" s="219"/>
      <c r="E186" s="217"/>
      <c r="F186" s="219">
        <v>0</v>
      </c>
      <c r="G186" s="219">
        <v>0</v>
      </c>
      <c r="H186" s="217">
        <v>0</v>
      </c>
      <c r="I186" s="250">
        <v>0</v>
      </c>
      <c r="J186" s="256">
        <v>0</v>
      </c>
      <c r="K186" s="218"/>
      <c r="L186" s="218"/>
      <c r="M186" s="218"/>
      <c r="N186" s="218"/>
      <c r="O186" s="218"/>
      <c r="P186" s="218"/>
      <c r="Q186" s="218"/>
      <c r="R186" s="218"/>
      <c r="S186" s="218"/>
      <c r="T186" s="234">
        <v>0</v>
      </c>
      <c r="U186" s="235">
        <v>0</v>
      </c>
      <c r="V186" s="235">
        <v>0</v>
      </c>
      <c r="W186" s="235">
        <v>0</v>
      </c>
      <c r="X186" s="235">
        <v>0</v>
      </c>
      <c r="Y186" s="218"/>
      <c r="Z186" s="217">
        <v>0</v>
      </c>
      <c r="AA186" s="217">
        <v>0</v>
      </c>
      <c r="AB186" s="217">
        <v>0</v>
      </c>
      <c r="AC186" s="217">
        <v>0</v>
      </c>
    </row>
    <row r="187" spans="2:29" x14ac:dyDescent="0.15">
      <c r="B187" s="218"/>
      <c r="C187" s="218"/>
      <c r="D187" s="219"/>
      <c r="E187" s="217"/>
      <c r="F187" s="219">
        <v>0</v>
      </c>
      <c r="G187" s="219">
        <v>0</v>
      </c>
      <c r="H187" s="217">
        <v>0</v>
      </c>
      <c r="I187" s="250">
        <v>0</v>
      </c>
      <c r="J187" s="256">
        <v>0</v>
      </c>
      <c r="K187" s="218"/>
      <c r="L187" s="218"/>
      <c r="M187" s="218"/>
      <c r="N187" s="218"/>
      <c r="O187" s="218"/>
      <c r="P187" s="218"/>
      <c r="Q187" s="218"/>
      <c r="R187" s="218"/>
      <c r="S187" s="218"/>
      <c r="T187" s="234">
        <v>0</v>
      </c>
      <c r="U187" s="235">
        <v>0</v>
      </c>
      <c r="V187" s="235">
        <v>0</v>
      </c>
      <c r="W187" s="235">
        <v>0</v>
      </c>
      <c r="X187" s="235">
        <v>0</v>
      </c>
      <c r="Y187" s="218"/>
      <c r="Z187" s="217">
        <v>0</v>
      </c>
      <c r="AA187" s="217">
        <v>0</v>
      </c>
      <c r="AB187" s="217">
        <v>0</v>
      </c>
      <c r="AC187" s="217">
        <v>0</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v>0</v>
      </c>
      <c r="U188" s="235">
        <v>0</v>
      </c>
      <c r="V188" s="235">
        <v>0</v>
      </c>
      <c r="W188" s="235">
        <v>0</v>
      </c>
      <c r="X188" s="235">
        <v>0</v>
      </c>
      <c r="Y188" s="218"/>
      <c r="Z188" s="217">
        <v>0</v>
      </c>
      <c r="AA188" s="217">
        <v>0</v>
      </c>
      <c r="AB188" s="217">
        <v>0</v>
      </c>
      <c r="AC188" s="217">
        <v>0</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v>0</v>
      </c>
      <c r="U189" s="235">
        <v>0</v>
      </c>
      <c r="V189" s="235">
        <v>0</v>
      </c>
      <c r="W189" s="235">
        <v>0</v>
      </c>
      <c r="X189" s="235">
        <v>0</v>
      </c>
      <c r="Y189" s="218"/>
      <c r="Z189" s="217">
        <v>0</v>
      </c>
      <c r="AA189" s="217">
        <v>0</v>
      </c>
      <c r="AB189" s="217">
        <v>0</v>
      </c>
      <c r="AC189" s="217">
        <v>0</v>
      </c>
    </row>
    <row r="190" spans="2:29" x14ac:dyDescent="0.15">
      <c r="B190" s="218"/>
      <c r="D190" s="219"/>
      <c r="E190" s="217"/>
      <c r="F190" s="217"/>
      <c r="G190" s="219"/>
      <c r="H190" s="219"/>
      <c r="I190" s="219"/>
      <c r="J190" s="218"/>
      <c r="K190" s="218"/>
      <c r="L190" s="218"/>
      <c r="M190" s="218"/>
      <c r="Q190" s="218"/>
      <c r="R190" s="218"/>
      <c r="S190" s="218"/>
      <c r="T190" s="234">
        <v>0</v>
      </c>
      <c r="U190" s="235">
        <v>0</v>
      </c>
      <c r="V190" s="235">
        <v>0</v>
      </c>
      <c r="W190" s="235">
        <v>0</v>
      </c>
      <c r="X190" s="235">
        <v>0</v>
      </c>
      <c r="Y190" s="218"/>
      <c r="Z190" s="217">
        <v>0</v>
      </c>
      <c r="AA190" s="217">
        <v>0</v>
      </c>
      <c r="AB190" s="217">
        <v>0</v>
      </c>
      <c r="AC190" s="217">
        <v>0</v>
      </c>
    </row>
    <row r="191" spans="2:29" x14ac:dyDescent="0.15">
      <c r="B191" s="218"/>
      <c r="Q191" s="218"/>
      <c r="R191" s="218"/>
      <c r="S191" s="218"/>
      <c r="T191" s="234">
        <v>0</v>
      </c>
      <c r="U191" s="235">
        <v>0</v>
      </c>
      <c r="V191" s="235">
        <v>0</v>
      </c>
      <c r="W191" s="235">
        <v>0</v>
      </c>
      <c r="X191" s="235">
        <v>0</v>
      </c>
      <c r="Y191" s="218"/>
      <c r="Z191" s="217">
        <v>0</v>
      </c>
      <c r="AA191" s="217">
        <v>0</v>
      </c>
      <c r="AB191" s="217">
        <v>0</v>
      </c>
      <c r="AC191" s="217">
        <v>0</v>
      </c>
    </row>
    <row r="192" spans="2:29" x14ac:dyDescent="0.15">
      <c r="B192" s="218"/>
      <c r="Q192" s="218"/>
      <c r="R192" s="218"/>
      <c r="S192" s="218"/>
      <c r="T192" s="234">
        <v>0</v>
      </c>
      <c r="U192" s="235">
        <v>0</v>
      </c>
      <c r="V192" s="235">
        <v>0</v>
      </c>
      <c r="W192" s="235">
        <v>0</v>
      </c>
      <c r="X192" s="235">
        <v>0</v>
      </c>
      <c r="Y192" s="218"/>
      <c r="Z192" s="217">
        <v>0</v>
      </c>
      <c r="AA192" s="217">
        <v>0</v>
      </c>
      <c r="AB192" s="217">
        <v>0</v>
      </c>
      <c r="AC192" s="217">
        <v>0</v>
      </c>
    </row>
    <row r="193" spans="2:29" x14ac:dyDescent="0.15">
      <c r="B193" s="218"/>
      <c r="Q193" s="218"/>
      <c r="R193" s="218"/>
      <c r="S193" s="218"/>
      <c r="T193" s="234">
        <v>0</v>
      </c>
      <c r="U193" s="235">
        <v>0</v>
      </c>
      <c r="V193" s="235">
        <v>0</v>
      </c>
      <c r="W193" s="235">
        <v>0</v>
      </c>
      <c r="X193" s="235">
        <v>0</v>
      </c>
      <c r="Y193" s="218"/>
      <c r="Z193" s="217">
        <v>0</v>
      </c>
      <c r="AA193" s="217">
        <v>0</v>
      </c>
      <c r="AB193" s="217">
        <v>0</v>
      </c>
      <c r="AC193" s="217">
        <v>0</v>
      </c>
    </row>
    <row r="194" spans="2:29" x14ac:dyDescent="0.15">
      <c r="B194" s="218"/>
      <c r="Q194" s="218"/>
      <c r="R194" s="218"/>
      <c r="S194" s="218"/>
      <c r="T194" s="234">
        <v>0</v>
      </c>
      <c r="U194" s="235">
        <v>0</v>
      </c>
      <c r="V194" s="235">
        <v>0</v>
      </c>
      <c r="W194" s="235">
        <v>0</v>
      </c>
      <c r="X194" s="235">
        <v>0</v>
      </c>
      <c r="Y194" s="218"/>
      <c r="Z194" s="217">
        <v>0</v>
      </c>
      <c r="AA194" s="217">
        <v>0</v>
      </c>
      <c r="AB194" s="217">
        <v>0</v>
      </c>
      <c r="AC194" s="217">
        <v>0</v>
      </c>
    </row>
    <row r="195" spans="2:29" x14ac:dyDescent="0.15">
      <c r="B195" s="218"/>
      <c r="Q195" s="218"/>
      <c r="R195" s="218"/>
      <c r="S195" s="218"/>
      <c r="T195" s="234">
        <v>0</v>
      </c>
      <c r="U195" s="235">
        <v>0</v>
      </c>
      <c r="V195" s="235">
        <v>0</v>
      </c>
      <c r="W195" s="235">
        <v>0</v>
      </c>
      <c r="X195" s="235">
        <v>0</v>
      </c>
      <c r="Y195" s="218"/>
      <c r="Z195" s="217">
        <v>0</v>
      </c>
      <c r="AA195" s="217">
        <v>0</v>
      </c>
      <c r="AB195" s="217">
        <v>0</v>
      </c>
      <c r="AC195" s="217">
        <v>0</v>
      </c>
    </row>
    <row r="196" spans="2:29" x14ac:dyDescent="0.15">
      <c r="B196" s="218"/>
      <c r="Q196" s="218"/>
      <c r="R196" s="218"/>
      <c r="S196" s="218"/>
      <c r="T196" s="234">
        <v>0</v>
      </c>
      <c r="U196" s="235">
        <v>0</v>
      </c>
      <c r="V196" s="235">
        <v>0</v>
      </c>
      <c r="W196" s="235">
        <v>0</v>
      </c>
      <c r="X196" s="235">
        <v>0</v>
      </c>
      <c r="Y196" s="218"/>
      <c r="Z196" s="217">
        <v>0</v>
      </c>
      <c r="AA196" s="217">
        <v>0</v>
      </c>
      <c r="AB196" s="217">
        <v>0</v>
      </c>
      <c r="AC196" s="217">
        <v>0</v>
      </c>
    </row>
    <row r="197" spans="2:29" x14ac:dyDescent="0.15">
      <c r="B197" s="218"/>
      <c r="Q197" s="218"/>
      <c r="R197" s="218"/>
      <c r="S197" s="218"/>
      <c r="T197" s="218"/>
      <c r="U197" s="218"/>
      <c r="V197" s="219"/>
      <c r="W197" s="219"/>
      <c r="X197" s="219"/>
      <c r="Y197" s="218"/>
      <c r="Z197" s="217">
        <v>0</v>
      </c>
      <c r="AA197" s="217">
        <v>0</v>
      </c>
      <c r="AB197" s="217">
        <v>0</v>
      </c>
      <c r="AC197" s="217">
        <v>0</v>
      </c>
    </row>
    <row r="198" spans="2:29" x14ac:dyDescent="0.15">
      <c r="B198" s="218"/>
      <c r="Q198" s="218"/>
      <c r="R198" s="218"/>
      <c r="S198" s="218"/>
      <c r="T198" s="218"/>
      <c r="U198" s="218"/>
      <c r="V198" s="219"/>
      <c r="W198" s="219"/>
      <c r="X198" s="219"/>
      <c r="Y198" s="218"/>
      <c r="Z198" s="217">
        <v>0</v>
      </c>
      <c r="AA198" s="217">
        <v>0</v>
      </c>
      <c r="AB198" s="217">
        <v>0</v>
      </c>
      <c r="AC198" s="217">
        <v>0</v>
      </c>
    </row>
    <row r="199" spans="2:29" x14ac:dyDescent="0.15">
      <c r="Q199" s="218"/>
      <c r="Z199" s="217">
        <v>0</v>
      </c>
      <c r="AA199" s="217">
        <v>0</v>
      </c>
      <c r="AB199" s="217">
        <v>0</v>
      </c>
      <c r="AC199" s="217">
        <v>0</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F6F92239-9E70-8C48-B653-1532B0630AF4}">
      <formula1>0</formula1>
      <formula2>3</formula2>
    </dataValidation>
  </dataValidations>
  <pageMargins left="0.7" right="0.7" top="0.75" bottom="0.75" header="0.3" footer="0.3"/>
  <pageSetup orientation="portrait" horizontalDpi="0" verticalDpi="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08B9A-49E7-2E4D-A4B3-1314A2768601}">
  <sheetPr>
    <tabColor rgb="FF4FADEA"/>
  </sheetPr>
  <dimension ref="A1:AC242"/>
  <sheetViews>
    <sheetView showGridLines="0" zoomScale="160" zoomScaleNormal="160" workbookViewId="0">
      <selection activeCell="D23" sqref="D2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0.83203125" style="215"/>
    <col min="22" max="24" width="10.83203125" style="217"/>
    <col min="25" max="16384" width="10.83203125" style="215"/>
  </cols>
  <sheetData>
    <row r="1" spans="1:29" s="216" customFormat="1" x14ac:dyDescent="0.15">
      <c r="I1" s="216" t="s">
        <v>433</v>
      </c>
      <c r="V1" s="217"/>
      <c r="W1" s="217"/>
      <c r="X1" s="217"/>
    </row>
    <row r="2" spans="1:29" s="216" customFormat="1" x14ac:dyDescent="0.15">
      <c r="A2" s="292">
        <f ca="1">IF(Bestea!$D$2="DRAGGING CELLS IS NOT PERMITTED. PLEASE UNDO LAST ACTION!!",0,IF(Bestea!$P$1&lt;&gt;"Feedback OFF",IF(Scoreboard!$F$23="",SUMIFS(BesteaPT!A3:$AL$199, BesteaPT!A3:$AL$199, "&gt;0", BesteaSC!A3:$AL$199, "PerfectMsg")+ABS(SUMIFS(BesteaPT!A3:$AL$199, BesteaPT!A3:$AL$199, "&lt;0", BesteaSC!A3:$AL$199, "PerfectMsg")),0),0))</f>
        <v>0</v>
      </c>
      <c r="B2" s="292">
        <f>SUMIF(BesteaPT!A3:$AL$199,"&gt;0")</f>
        <v>53</v>
      </c>
      <c r="V2" s="217"/>
      <c r="W2" s="217"/>
      <c r="X2" s="217"/>
    </row>
    <row r="4" spans="1:29" s="218" customFormat="1" x14ac:dyDescent="0.15">
      <c r="G4" s="219"/>
      <c r="H4" s="219"/>
      <c r="V4" s="219"/>
      <c r="W4" s="219"/>
      <c r="X4" s="219"/>
      <c r="Z4" s="215"/>
      <c r="AA4" s="215"/>
      <c r="AB4" s="217"/>
      <c r="AC4" s="215"/>
    </row>
    <row r="5" spans="1:29" s="218" customFormat="1" x14ac:dyDescent="0.15">
      <c r="G5" s="219"/>
      <c r="H5" s="219"/>
      <c r="K5" s="215"/>
      <c r="L5" s="215"/>
      <c r="M5" s="215"/>
      <c r="N5" s="215"/>
      <c r="O5" s="215"/>
      <c r="T5" s="220"/>
      <c r="V5" s="219"/>
      <c r="W5" s="219"/>
      <c r="X5" s="219"/>
      <c r="Z5" s="217"/>
      <c r="AA5" s="217"/>
      <c r="AB5" s="217"/>
      <c r="AC5" s="217"/>
    </row>
    <row r="6" spans="1:29" s="218" customFormat="1" x14ac:dyDescent="0.15">
      <c r="G6" s="219"/>
      <c r="H6" s="219"/>
      <c r="K6" s="215"/>
      <c r="L6" s="215"/>
      <c r="M6" s="215"/>
      <c r="N6" s="215"/>
      <c r="T6" s="220"/>
      <c r="V6" s="219"/>
      <c r="W6" s="219"/>
      <c r="X6" s="219"/>
      <c r="Z6" s="217"/>
      <c r="AA6" s="217"/>
      <c r="AB6" s="217"/>
      <c r="AC6" s="217"/>
    </row>
    <row r="7" spans="1:29" s="218" customFormat="1" x14ac:dyDescent="0.15">
      <c r="B7" s="243">
        <v>0</v>
      </c>
      <c r="G7" s="219"/>
      <c r="H7" s="219"/>
      <c r="K7" s="215"/>
      <c r="L7" s="215"/>
      <c r="M7" s="215"/>
      <c r="N7" s="215"/>
      <c r="V7" s="219"/>
      <c r="W7" s="219"/>
      <c r="X7" s="219"/>
      <c r="Z7" s="217"/>
      <c r="AA7" s="217"/>
      <c r="AB7" s="217"/>
      <c r="AC7" s="217"/>
    </row>
    <row r="8" spans="1:29" s="218" customFormat="1" x14ac:dyDescent="0.15">
      <c r="B8" s="250">
        <v>0</v>
      </c>
      <c r="G8" s="219"/>
      <c r="H8" s="219"/>
      <c r="K8" s="215"/>
      <c r="L8" s="215"/>
      <c r="M8" s="215"/>
      <c r="N8" s="215"/>
      <c r="O8" s="262"/>
      <c r="P8" s="262">
        <v>0</v>
      </c>
      <c r="V8" s="219"/>
      <c r="W8" s="219"/>
      <c r="X8" s="219"/>
      <c r="Z8" s="217"/>
      <c r="AA8" s="217"/>
      <c r="AB8" s="217"/>
      <c r="AC8" s="217"/>
    </row>
    <row r="9" spans="1:29" s="218" customFormat="1" x14ac:dyDescent="0.15">
      <c r="B9" s="250">
        <v>0</v>
      </c>
      <c r="G9" s="219"/>
      <c r="H9" s="219"/>
      <c r="K9" s="215"/>
      <c r="L9" s="215"/>
      <c r="M9" s="215"/>
      <c r="N9" s="215"/>
      <c r="O9" s="262"/>
      <c r="P9" s="262">
        <v>0</v>
      </c>
      <c r="T9" s="220"/>
      <c r="V9" s="219"/>
      <c r="W9" s="219"/>
      <c r="X9" s="219"/>
      <c r="Z9" s="217"/>
      <c r="AA9" s="217"/>
      <c r="AB9" s="217"/>
      <c r="AC9" s="217"/>
    </row>
    <row r="10" spans="1:29" s="218" customFormat="1" x14ac:dyDescent="0.15">
      <c r="B10" s="250">
        <v>0</v>
      </c>
      <c r="G10" s="219"/>
      <c r="H10" s="219"/>
      <c r="K10" s="215"/>
      <c r="L10" s="215"/>
      <c r="M10" s="215"/>
      <c r="N10" s="215"/>
      <c r="O10" s="262"/>
      <c r="P10" s="262">
        <v>0</v>
      </c>
      <c r="T10" s="220"/>
      <c r="V10" s="219"/>
      <c r="W10" s="219"/>
      <c r="X10" s="219"/>
      <c r="Z10" s="217"/>
      <c r="AA10" s="217"/>
      <c r="AB10" s="217"/>
      <c r="AC10" s="217"/>
    </row>
    <row r="11" spans="1:29" s="218" customFormat="1" x14ac:dyDescent="0.15">
      <c r="B11" s="250">
        <v>0</v>
      </c>
      <c r="C11" s="217"/>
      <c r="E11" s="217"/>
      <c r="F11" s="219"/>
      <c r="G11" s="219"/>
      <c r="H11" s="219"/>
      <c r="K11" s="215"/>
      <c r="L11" s="215"/>
      <c r="M11" s="215"/>
      <c r="N11" s="215"/>
      <c r="O11" s="262"/>
      <c r="P11" s="262">
        <v>0</v>
      </c>
      <c r="T11" s="220"/>
      <c r="V11" s="219"/>
      <c r="W11" s="219"/>
      <c r="X11" s="219"/>
      <c r="Z11" s="217"/>
      <c r="AA11" s="217"/>
      <c r="AB11" s="217"/>
      <c r="AC11" s="217"/>
    </row>
    <row r="12" spans="1:29" s="218" customFormat="1" ht="17" customHeight="1" x14ac:dyDescent="0.15">
      <c r="B12" s="250">
        <v>0</v>
      </c>
      <c r="C12" s="217"/>
      <c r="E12" s="217"/>
      <c r="F12" s="219"/>
      <c r="G12" s="219"/>
      <c r="H12" s="219"/>
      <c r="K12" s="215"/>
      <c r="L12" s="215"/>
      <c r="M12" s="215"/>
      <c r="N12" s="215"/>
      <c r="O12" s="262"/>
      <c r="P12" s="262">
        <v>0</v>
      </c>
      <c r="V12" s="219"/>
      <c r="W12" s="219"/>
      <c r="X12" s="219"/>
      <c r="Z12" s="217"/>
      <c r="AA12" s="217"/>
      <c r="AB12" s="217"/>
      <c r="AC12" s="217"/>
    </row>
    <row r="13" spans="1:29" s="218" customFormat="1" ht="17" customHeight="1" x14ac:dyDescent="0.15">
      <c r="B13" s="250">
        <v>0</v>
      </c>
      <c r="C13" s="217"/>
      <c r="E13" s="217"/>
      <c r="F13" s="219"/>
      <c r="G13" s="219"/>
      <c r="H13" s="219"/>
      <c r="K13" s="215"/>
      <c r="L13" s="215"/>
      <c r="M13" s="215"/>
      <c r="O13" s="262"/>
      <c r="P13" s="262">
        <v>0</v>
      </c>
      <c r="V13" s="219"/>
      <c r="W13" s="219"/>
      <c r="X13" s="219"/>
      <c r="Z13" s="217"/>
      <c r="AA13" s="217"/>
      <c r="AB13" s="217"/>
      <c r="AC13" s="217"/>
    </row>
    <row r="14" spans="1:29" s="218" customFormat="1" x14ac:dyDescent="0.15">
      <c r="B14" s="250">
        <v>0</v>
      </c>
      <c r="C14" s="217"/>
      <c r="E14" s="217"/>
      <c r="F14" s="219"/>
      <c r="G14" s="219"/>
      <c r="H14" s="219"/>
      <c r="K14" s="215"/>
      <c r="L14" s="215"/>
      <c r="M14" s="215"/>
      <c r="O14" s="262"/>
      <c r="P14" s="262">
        <v>0</v>
      </c>
      <c r="V14" s="219"/>
      <c r="W14" s="219"/>
      <c r="X14" s="219"/>
      <c r="Z14" s="217"/>
      <c r="AA14" s="217"/>
      <c r="AB14" s="217"/>
      <c r="AC14" s="217"/>
    </row>
    <row r="15" spans="1:29" s="218" customFormat="1" x14ac:dyDescent="0.15">
      <c r="B15" s="250">
        <v>0</v>
      </c>
      <c r="C15" s="217"/>
      <c r="E15" s="217"/>
      <c r="F15" s="219"/>
      <c r="G15" s="219"/>
      <c r="H15" s="219"/>
      <c r="K15" s="215"/>
      <c r="L15" s="215"/>
      <c r="M15" s="215"/>
      <c r="O15" s="262"/>
      <c r="P15" s="263">
        <v>0</v>
      </c>
      <c r="V15" s="219"/>
      <c r="W15" s="219"/>
      <c r="X15" s="219"/>
      <c r="Z15" s="217"/>
      <c r="AA15" s="217"/>
      <c r="AB15" s="217"/>
      <c r="AC15" s="217"/>
    </row>
    <row r="16" spans="1:29" s="218" customFormat="1" x14ac:dyDescent="0.15">
      <c r="B16" s="250">
        <v>0</v>
      </c>
      <c r="C16" s="217"/>
      <c r="E16" s="217"/>
      <c r="F16" s="219"/>
      <c r="G16" s="219"/>
      <c r="H16" s="219"/>
      <c r="K16" s="215"/>
      <c r="L16" s="215"/>
      <c r="M16" s="215"/>
      <c r="O16" s="262"/>
      <c r="P16" s="262">
        <v>0</v>
      </c>
      <c r="V16" s="219"/>
      <c r="W16" s="219"/>
      <c r="X16" s="219"/>
      <c r="Z16" s="217"/>
      <c r="AA16" s="217"/>
      <c r="AB16" s="217"/>
      <c r="AC16" s="217"/>
    </row>
    <row r="17" spans="2:29" s="218" customFormat="1" x14ac:dyDescent="0.15">
      <c r="B17" s="250">
        <v>0</v>
      </c>
      <c r="C17" s="217"/>
      <c r="G17" s="219"/>
      <c r="H17" s="219"/>
      <c r="K17" s="215"/>
      <c r="L17" s="215"/>
      <c r="M17" s="215"/>
      <c r="O17" s="262"/>
      <c r="P17" s="263">
        <v>0</v>
      </c>
      <c r="V17" s="219"/>
      <c r="W17" s="219"/>
      <c r="X17" s="219"/>
      <c r="Z17" s="217"/>
      <c r="AA17" s="217"/>
      <c r="AB17" s="217"/>
      <c r="AC17" s="217"/>
    </row>
    <row r="18" spans="2:29" s="218" customFormat="1" x14ac:dyDescent="0.15">
      <c r="B18" s="250">
        <v>0</v>
      </c>
      <c r="C18" s="217"/>
      <c r="D18" s="221">
        <v>0</v>
      </c>
      <c r="E18" s="221">
        <v>0</v>
      </c>
      <c r="G18" s="219"/>
      <c r="H18" s="219"/>
      <c r="K18" s="215"/>
      <c r="L18" s="215"/>
      <c r="M18" s="215"/>
      <c r="O18" s="262"/>
      <c r="P18" s="263">
        <v>0</v>
      </c>
      <c r="V18" s="219"/>
      <c r="W18" s="219"/>
      <c r="X18" s="219"/>
      <c r="Z18" s="217"/>
      <c r="AA18" s="217"/>
      <c r="AB18" s="217"/>
      <c r="AC18" s="217"/>
    </row>
    <row r="19" spans="2:29" s="218" customFormat="1" x14ac:dyDescent="0.15">
      <c r="B19" s="250">
        <v>0</v>
      </c>
      <c r="C19" s="217"/>
      <c r="D19" s="219">
        <v>0</v>
      </c>
      <c r="E19" s="219">
        <v>0</v>
      </c>
      <c r="F19" s="219"/>
      <c r="G19" s="219"/>
      <c r="H19" s="219"/>
      <c r="K19" s="215"/>
      <c r="L19" s="215"/>
      <c r="M19" s="215"/>
      <c r="O19" s="262"/>
      <c r="P19" s="262">
        <v>0</v>
      </c>
      <c r="T19" s="220"/>
      <c r="V19" s="219"/>
      <c r="W19" s="219"/>
      <c r="X19" s="219"/>
      <c r="Z19" s="217"/>
      <c r="AA19" s="217"/>
      <c r="AB19" s="217"/>
      <c r="AC19" s="217"/>
    </row>
    <row r="20" spans="2:29" s="218" customFormat="1" x14ac:dyDescent="0.15">
      <c r="B20" s="250">
        <v>0</v>
      </c>
      <c r="C20" s="217"/>
      <c r="F20" s="219"/>
      <c r="G20" s="219"/>
      <c r="H20" s="219"/>
      <c r="K20" s="215"/>
      <c r="L20" s="215"/>
      <c r="M20" s="215"/>
      <c r="O20" s="262"/>
      <c r="P20" s="262">
        <v>0</v>
      </c>
      <c r="T20" s="220"/>
      <c r="V20" s="219"/>
      <c r="W20" s="219"/>
      <c r="X20" s="219"/>
      <c r="Z20" s="217"/>
      <c r="AA20" s="217"/>
      <c r="AB20" s="217"/>
      <c r="AC20" s="217"/>
    </row>
    <row r="21" spans="2:29" s="218" customFormat="1" x14ac:dyDescent="0.15">
      <c r="B21" s="250">
        <v>0</v>
      </c>
      <c r="C21" s="217"/>
      <c r="D21" s="222">
        <v>0</v>
      </c>
      <c r="E21" s="217"/>
      <c r="F21" s="219"/>
      <c r="G21" s="219"/>
      <c r="H21" s="219"/>
      <c r="K21" s="215"/>
      <c r="L21" s="215"/>
      <c r="M21" s="215"/>
      <c r="O21" s="262"/>
      <c r="P21" s="262">
        <v>0</v>
      </c>
      <c r="T21" s="220"/>
      <c r="V21" s="219"/>
      <c r="W21" s="219"/>
      <c r="X21" s="219"/>
      <c r="Z21" s="217"/>
      <c r="AA21" s="217"/>
      <c r="AB21" s="217"/>
      <c r="AC21" s="217"/>
    </row>
    <row r="22" spans="2:29" s="218" customFormat="1" x14ac:dyDescent="0.15">
      <c r="B22" s="250">
        <v>0</v>
      </c>
      <c r="C22" s="217"/>
      <c r="D22" s="219">
        <v>0</v>
      </c>
      <c r="E22" s="219">
        <v>0</v>
      </c>
      <c r="F22" s="219"/>
      <c r="G22" s="219"/>
      <c r="H22" s="219"/>
      <c r="K22" s="215"/>
      <c r="L22" s="215"/>
      <c r="M22" s="215"/>
      <c r="O22" s="262"/>
      <c r="P22" s="262">
        <v>0</v>
      </c>
      <c r="T22" s="220"/>
      <c r="V22" s="219"/>
      <c r="W22" s="219"/>
      <c r="X22" s="219"/>
      <c r="Z22" s="217"/>
      <c r="AA22" s="217"/>
      <c r="AB22" s="217"/>
      <c r="AC22" s="217"/>
    </row>
    <row r="23" spans="2:29" s="218" customFormat="1" x14ac:dyDescent="0.15">
      <c r="B23" s="250">
        <v>0</v>
      </c>
      <c r="C23" s="217"/>
      <c r="D23" s="223" t="str">
        <f ca="1">_xlfn.IFS(ISBLANK(Bestea!D23),"",IF(NOT(ISNA('#_Bestea'!D23)),IF(ISNA(Bestea!D23),TRUE,FALSE),FALSE),"StuNAMsg",IF(AND(ISNA('#_Bestea'!D23),ISNA(Bestea!D23)),TRUE,FALSE),"PerfectMsg",IF(NOT(ISERROR('#_Bestea'!D23)),IF(ISERROR(Bestea!D23),TRUE,FALSE),FALSE),"StuErrorMsg",IF(TYPE('#_Bestea'!D23)&lt;&gt;TYPE(Bestea!D23),TRUE,FALSE),"WrongTypeMsg",IF(_xlfn.ISFORMULA('#_Bestea'!D23),IF(NOT(_xlfn.ISFORMULA(Bestea!D23)),TRUE),FALSE),"MissingFormulaMsg",IF(NOT(AND(ISNUMBER(FIND("[",_xlfn.FORMULATEXT('#_Bestea'!D23))),ISNUMBER(FIND("!",_xlfn.FORMULATEXT('#_Bestea'!D23))))),AND(ISNUMBER(FIND("[",_xlfn.FORMULATEXT(Bestea!D23))),ISNUMBER(FIND("!",_xlfn.FORMULATEXT(Bestea!D23)))),FALSE),"ExternalRefsMsg",IF(ISNUMBER('#_Bestea'!D23),IF(ABS('#_Bestea'!D23-Bestea!D23)&gt;0.00001,TRUE,FALSE),IF('#_Bestea'!D23&lt;&gt;Bestea!D23,TRUE,FALSE)),IF(ISNUMBER('#_Bestea'!D23),IF('#_Bestea'!D23&gt;Bestea!D23,"TooLow","TooHigh"),"WrongAnswer"),NOT(_xlfn.ISFORMULA('#_Bestea'!D23)),"PerfectMsg",IF((LEN(SUBSTITUTE(SUBSTITUTE(SUBSTITUTE(SUBSTITUTE(SUBSTITUTE(SUBSTITUTE(SUBSTITUTE(SUBSTITUTE(SUBSTITUTE(SUBSTITUTE(SUBSTITUTE(SUBSTITUTE(SUBSTITUTE(SUBSTITUTE(SUBSTITUTE(SUBSTITUTE(SUBSTITUTE(SUBSTITUTE(SUBSTITUTE(SUBSTITUTE(SUBSTITUTE(SUBSTITUTE(SUBSTITUTE(SUBSTITUTE(IF(_xlfn.ISFORMULA(Bestea!D23),_xlfn.FORMULATEXT(Bestea!D23),Bestea!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D23),_xlfn.FORMULATEXT(Bestea!D23),Bestea!D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D23),_xlfn.FORMULATEXT('#_Bestea'!D23),'#_Bestea'!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D23),_xlfn.FORMULATEXT('#_Bestea'!D23),'#_Bestea'!D23),"9","#"),"8","#"),"7","#"),"6","#"),"5","#"),"4","#"),"3","#"),"2","#"),"1","#"),"0","#"),CHAR(10),""),"$","")," ",""),",","@"),"&gt;","@"),"&lt;","@"),"=","@"),")","@"),"(","@"),"^","@"),"/","@"),"+","@"),"*","@"),"-","@"),"@#","")))/2,TRUE,FALSE),"HardCodeMsg",IF(LEN(IF(_xlfn.ISFORMULA(Bestea!D23),_xlfn.FORMULATEXT(Bestea!D23),Bestea!D23))-LEN(SUBSTITUTE(IF(_xlfn.ISFORMULA(Bestea!D23),_xlfn.FORMULATEXT(Bestea!D23),Bestea!D23),"""",""))&gt;LEN(IF(_xlfn.ISFORMULA('#_Bestea'!D23),_xlfn.FORMULATEXT('#_Bestea'!D23),'#_Bestea'!D23))-LEN(SUBSTITUTE(IF(_xlfn.ISFORMULA('#_Bestea'!D23),_xlfn.FORMULATEXT('#_Bestea'!D23),'#_Bestea'!D23),"""","")),TRUE,FALSE),"HardQuoteMsg",IF(LEN(IF(_xlfn.ISFORMULA(Bestea!D23),_xlfn.FORMULATEXT(Bestea!D23),Bestea!D23))-LEN(SUBSTITUTE(IF(_xlfn.ISFORMULA(Bestea!D23),_xlfn.FORMULATEXT(Bestea!D23),Bestea!D23),"$",""))&lt;0.5*(LEN(IF(_xlfn.ISFORMULA('#_Bestea'!D23),_xlfn.FORMULATEXT('#_Bestea'!D23),'#_Bestea'!D23))-LEN(SUBSTITUTE(IF(_xlfn.ISFORMULA('#_Bestea'!D23),_xlfn.FORMULATEXT('#_Bestea'!D23),'#_Bestea'!D23),"$",""))),TRUE,FALSE),"MissingAbsMsg",TRUE,"PerfectMsg")</f>
        <v/>
      </c>
      <c r="E23" s="234" t="str">
        <f ca="1">_xlfn.IFS(ISBLANK(Bestea!E23),"",IF(NOT(ISNA('#_Bestea'!E23)),IF(ISNA(Bestea!E23),TRUE,FALSE),FALSE),"StuNAMsg",IF(AND(ISNA('#_Bestea'!E23),ISNA(Bestea!E23)),TRUE,FALSE),"PerfectMsg",IF(NOT(ISERROR('#_Bestea'!E23)),IF(ISERROR(Bestea!E23),TRUE,FALSE),FALSE),"StuErrorMsg",IF(TYPE('#_Bestea'!E23)&lt;&gt;TYPE(Bestea!E23),TRUE,FALSE),"WrongTypeMsg",IF(_xlfn.ISFORMULA('#_Bestea'!E23),IF(NOT(_xlfn.ISFORMULA(Bestea!E23)),TRUE),FALSE),"MissingFormulaMsg",IF(NOT(AND(ISNUMBER(FIND("[",_xlfn.FORMULATEXT('#_Bestea'!E23))),ISNUMBER(FIND("!",_xlfn.FORMULATEXT('#_Bestea'!E23))))),AND(ISNUMBER(FIND("[",_xlfn.FORMULATEXT(Bestea!E23))),ISNUMBER(FIND("!",_xlfn.FORMULATEXT(Bestea!E23)))),FALSE),"ExternalRefsMsg",IF(ISNUMBER('#_Bestea'!E23),IF(ABS('#_Bestea'!E23-Bestea!E23)&gt;0.00001,TRUE,FALSE),IF('#_Bestea'!E23&lt;&gt;Bestea!E23,TRUE,FALSE)),IF(ISNUMBER('#_Bestea'!E23),IF('#_Bestea'!E23&gt;Bestea!E23,"TooLow","TooHigh"),"WrongAnswer"),NOT(_xlfn.ISFORMULA('#_Bestea'!E23)),"PerfectMsg",IF((LEN(SUBSTITUTE(SUBSTITUTE(SUBSTITUTE(SUBSTITUTE(SUBSTITUTE(SUBSTITUTE(SUBSTITUTE(SUBSTITUTE(SUBSTITUTE(SUBSTITUTE(SUBSTITUTE(SUBSTITUTE(SUBSTITUTE(SUBSTITUTE(SUBSTITUTE(SUBSTITUTE(SUBSTITUTE(SUBSTITUTE(SUBSTITUTE(SUBSTITUTE(SUBSTITUTE(SUBSTITUTE(SUBSTITUTE(SUBSTITUTE(IF(_xlfn.ISFORMULA(Bestea!E23),_xlfn.FORMULATEXT(Bestea!E23),Bestea!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23),_xlfn.FORMULATEXT(Bestea!E23),Bestea!E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23),_xlfn.FORMULATEXT('#_Bestea'!E23),'#_Bestea'!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23),_xlfn.FORMULATEXT('#_Bestea'!E23),'#_Bestea'!E23),"9","#"),"8","#"),"7","#"),"6","#"),"5","#"),"4","#"),"3","#"),"2","#"),"1","#"),"0","#"),CHAR(10),""),"$","")," ",""),",","@"),"&gt;","@"),"&lt;","@"),"=","@"),")","@"),"(","@"),"^","@"),"/","@"),"+","@"),"*","@"),"-","@"),"@#","")))/2,TRUE,FALSE),"HardCodeMsg",IF(LEN(IF(_xlfn.ISFORMULA(Bestea!E23),_xlfn.FORMULATEXT(Bestea!E23),Bestea!E23))-LEN(SUBSTITUTE(IF(_xlfn.ISFORMULA(Bestea!E23),_xlfn.FORMULATEXT(Bestea!E23),Bestea!E23),"""",""))&gt;LEN(IF(_xlfn.ISFORMULA('#_Bestea'!E23),_xlfn.FORMULATEXT('#_Bestea'!E23),'#_Bestea'!E23))-LEN(SUBSTITUTE(IF(_xlfn.ISFORMULA('#_Bestea'!E23),_xlfn.FORMULATEXT('#_Bestea'!E23),'#_Bestea'!E23),"""","")),TRUE,FALSE),"HardQuoteMsg",IF(LEN(IF(_xlfn.ISFORMULA(Bestea!E23),_xlfn.FORMULATEXT(Bestea!E23),Bestea!E23))-LEN(SUBSTITUTE(IF(_xlfn.ISFORMULA(Bestea!E23),_xlfn.FORMULATEXT(Bestea!E23),Bestea!E23),"$",""))&lt;0.5*(LEN(IF(_xlfn.ISFORMULA('#_Bestea'!E23),_xlfn.FORMULATEXT('#_Bestea'!E23),'#_Bestea'!E23))-LEN(SUBSTITUTE(IF(_xlfn.ISFORMULA('#_Bestea'!E23),_xlfn.FORMULATEXT('#_Bestea'!E23),'#_Bestea'!E23),"$",""))),TRUE,FALSE),"MissingAbsMsg",TRUE,"PerfectMsg")</f>
        <v/>
      </c>
      <c r="G23" s="219"/>
      <c r="H23" s="219"/>
      <c r="K23" s="215"/>
      <c r="L23" s="215"/>
      <c r="M23" s="215"/>
      <c r="O23" s="262"/>
      <c r="P23" s="262">
        <v>0</v>
      </c>
      <c r="T23" s="220"/>
      <c r="V23" s="219"/>
      <c r="W23" s="219"/>
      <c r="X23" s="219"/>
      <c r="Z23" s="217"/>
      <c r="AA23" s="217"/>
      <c r="AB23" s="217"/>
      <c r="AC23" s="217"/>
    </row>
    <row r="24" spans="2:29" s="218" customFormat="1" x14ac:dyDescent="0.15">
      <c r="B24" s="250">
        <v>0</v>
      </c>
      <c r="C24" s="217"/>
      <c r="D24" s="219">
        <v>0</v>
      </c>
      <c r="E24" s="219" t="str">
        <f ca="1">_xlfn.IFS(ISBLANK(Bestea!E24),"",IF(NOT(ISNA('#_Bestea'!E24)),IF(ISNA(Bestea!E24),TRUE,FALSE),FALSE),"StuNAMsg",IF(AND(ISNA('#_Bestea'!E24),ISNA(Bestea!E24)),TRUE,FALSE),"PerfectMsg",IF(NOT(ISERROR('#_Bestea'!E24)),IF(ISERROR(Bestea!E24),TRUE,FALSE),FALSE),"StuErrorMsg",IF(TYPE('#_Bestea'!E24)&lt;&gt;TYPE(Bestea!E24),TRUE,FALSE),"WrongTypeMsg",IF(_xlfn.ISFORMULA('#_Bestea'!E24),IF(NOT(_xlfn.ISFORMULA(Bestea!E24)),TRUE),FALSE),"MissingFormulaMsg",IF(NOT(AND(ISNUMBER(FIND("[",_xlfn.FORMULATEXT('#_Bestea'!E24))),ISNUMBER(FIND("!",_xlfn.FORMULATEXT('#_Bestea'!E24))))),AND(ISNUMBER(FIND("[",_xlfn.FORMULATEXT(Bestea!E24))),ISNUMBER(FIND("!",_xlfn.FORMULATEXT(Bestea!E24)))),FALSE),"ExternalRefsMsg",IF(ISNUMBER('#_Bestea'!E24),IF(ABS('#_Bestea'!E24-Bestea!E24)&gt;0.00001,TRUE,FALSE),IF('#_Bestea'!E24&lt;&gt;Bestea!E24,TRUE,FALSE)),IF(ISNUMBER('#_Bestea'!E24),IF('#_Bestea'!E24&gt;Bestea!E24,"TooLow","TooHigh"),"WrongAnswer"),NOT(_xlfn.ISFORMULA('#_Bestea'!E24)),"PerfectMsg",IF((LEN(SUBSTITUTE(SUBSTITUTE(SUBSTITUTE(SUBSTITUTE(SUBSTITUTE(SUBSTITUTE(SUBSTITUTE(SUBSTITUTE(SUBSTITUTE(SUBSTITUTE(SUBSTITUTE(SUBSTITUTE(SUBSTITUTE(SUBSTITUTE(SUBSTITUTE(SUBSTITUTE(SUBSTITUTE(SUBSTITUTE(SUBSTITUTE(SUBSTITUTE(SUBSTITUTE(SUBSTITUTE(SUBSTITUTE(SUBSTITUTE(IF(_xlfn.ISFORMULA(Bestea!E24),_xlfn.FORMULATEXT(Bestea!E24),Bestea!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24),_xlfn.FORMULATEXT(Bestea!E24),Bestea!E24),"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24),_xlfn.FORMULATEXT('#_Bestea'!E24),'#_Bestea'!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24),_xlfn.FORMULATEXT('#_Bestea'!E24),'#_Bestea'!E24),"9","#"),"8","#"),"7","#"),"6","#"),"5","#"),"4","#"),"3","#"),"2","#"),"1","#"),"0","#"),CHAR(10),""),"$","")," ",""),",","@"),"&gt;","@"),"&lt;","@"),"=","@"),")","@"),"(","@"),"^","@"),"/","@"),"+","@"),"*","@"),"-","@"),"@#","")))/2,TRUE,FALSE),"HardCodeMsg",IF(LEN(IF(_xlfn.ISFORMULA(Bestea!E24),_xlfn.FORMULATEXT(Bestea!E24),Bestea!E24))-LEN(SUBSTITUTE(IF(_xlfn.ISFORMULA(Bestea!E24),_xlfn.FORMULATEXT(Bestea!E24),Bestea!E24),"""",""))&gt;LEN(IF(_xlfn.ISFORMULA('#_Bestea'!E24),_xlfn.FORMULATEXT('#_Bestea'!E24),'#_Bestea'!E24))-LEN(SUBSTITUTE(IF(_xlfn.ISFORMULA('#_Bestea'!E24),_xlfn.FORMULATEXT('#_Bestea'!E24),'#_Bestea'!E24),"""","")),TRUE,FALSE),"HardQuoteMsg",IF(LEN(IF(_xlfn.ISFORMULA(Bestea!E24),_xlfn.FORMULATEXT(Bestea!E24),Bestea!E24))-LEN(SUBSTITUTE(IF(_xlfn.ISFORMULA(Bestea!E24),_xlfn.FORMULATEXT(Bestea!E24),Bestea!E24),"$",""))&lt;0.5*(LEN(IF(_xlfn.ISFORMULA('#_Bestea'!E24),_xlfn.FORMULATEXT('#_Bestea'!E24),'#_Bestea'!E24))-LEN(SUBSTITUTE(IF(_xlfn.ISFORMULA('#_Bestea'!E24),_xlfn.FORMULATEXT('#_Bestea'!E24),'#_Bestea'!E24),"$",""))),TRUE,FALSE),"MissingAbsMsg",TRUE,"PerfectMsg")</f>
        <v/>
      </c>
      <c r="G24" s="219"/>
      <c r="H24" s="219"/>
      <c r="K24" s="215"/>
      <c r="L24" s="215"/>
      <c r="M24" s="215"/>
      <c r="O24" s="262"/>
      <c r="P24" s="262">
        <v>0</v>
      </c>
      <c r="T24" s="220"/>
      <c r="V24" s="219"/>
      <c r="W24" s="219"/>
      <c r="X24" s="219"/>
      <c r="Z24" s="217"/>
      <c r="AA24" s="217"/>
      <c r="AB24" s="217"/>
      <c r="AC24" s="217"/>
    </row>
    <row r="25" spans="2:29" s="218" customFormat="1" x14ac:dyDescent="0.15">
      <c r="B25" s="250">
        <v>0</v>
      </c>
      <c r="C25" s="217"/>
      <c r="D25" s="234" t="str">
        <f ca="1">_xlfn.IFS(ISBLANK(Bestea!D25),"",IF(NOT(ISNA('#_Bestea'!D25)),IF(ISNA(Bestea!D25),TRUE,FALSE),FALSE),"StuNAMsg",IF(AND(ISNA('#_Bestea'!D25),ISNA(Bestea!D25)),TRUE,FALSE),"PerfectMsg",IF(NOT(ISERROR('#_Bestea'!D25)),IF(ISERROR(Bestea!D25),TRUE,FALSE),FALSE),"StuErrorMsg",IF(TYPE('#_Bestea'!D25)&lt;&gt;TYPE(Bestea!D25),TRUE,FALSE),"WrongTypeMsg",IF(_xlfn.ISFORMULA('#_Bestea'!D25),IF(NOT(_xlfn.ISFORMULA(Bestea!D25)),TRUE),FALSE),"MissingFormulaMsg",IF(NOT(AND(ISNUMBER(FIND("[",_xlfn.FORMULATEXT('#_Bestea'!D25))),ISNUMBER(FIND("!",_xlfn.FORMULATEXT('#_Bestea'!D25))))),AND(ISNUMBER(FIND("[",_xlfn.FORMULATEXT(Bestea!D25))),ISNUMBER(FIND("!",_xlfn.FORMULATEXT(Bestea!D25)))),FALSE),"ExternalRefsMsg",IF(ISNUMBER('#_Bestea'!D25),IF(ABS('#_Bestea'!D25-Bestea!D25)&gt;0.00001,TRUE,FALSE),IF('#_Bestea'!D25&lt;&gt;Bestea!D25,TRUE,FALSE)),IF(ISNUMBER('#_Bestea'!D25),IF('#_Bestea'!D25&gt;Bestea!D25,"TooLow","TooHigh"),"WrongAnswer"),NOT(_xlfn.ISFORMULA('#_Bestea'!D25)),"PerfectMsg",IF((LEN(SUBSTITUTE(SUBSTITUTE(SUBSTITUTE(SUBSTITUTE(SUBSTITUTE(SUBSTITUTE(SUBSTITUTE(SUBSTITUTE(SUBSTITUTE(SUBSTITUTE(SUBSTITUTE(SUBSTITUTE(SUBSTITUTE(SUBSTITUTE(SUBSTITUTE(SUBSTITUTE(SUBSTITUTE(SUBSTITUTE(SUBSTITUTE(SUBSTITUTE(SUBSTITUTE(SUBSTITUTE(SUBSTITUTE(SUBSTITUTE(IF(_xlfn.ISFORMULA(Bestea!D25),_xlfn.FORMULATEXT(Bestea!D25),Bestea!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D25),_xlfn.FORMULATEXT(Bestea!D25),Bestea!D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D25),_xlfn.FORMULATEXT('#_Bestea'!D25),'#_Bestea'!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D25),_xlfn.FORMULATEXT('#_Bestea'!D25),'#_Bestea'!D25),"9","#"),"8","#"),"7","#"),"6","#"),"5","#"),"4","#"),"3","#"),"2","#"),"1","#"),"0","#"),CHAR(10),""),"$","")," ",""),",","@"),"&gt;","@"),"&lt;","@"),"=","@"),")","@"),"(","@"),"^","@"),"/","@"),"+","@"),"*","@"),"-","@"),"@#","")))/2,TRUE,FALSE),"HardCodeMsg",IF(LEN(IF(_xlfn.ISFORMULA(Bestea!D25),_xlfn.FORMULATEXT(Bestea!D25),Bestea!D25))-LEN(SUBSTITUTE(IF(_xlfn.ISFORMULA(Bestea!D25),_xlfn.FORMULATEXT(Bestea!D25),Bestea!D25),"""",""))&gt;LEN(IF(_xlfn.ISFORMULA('#_Bestea'!D25),_xlfn.FORMULATEXT('#_Bestea'!D25),'#_Bestea'!D25))-LEN(SUBSTITUTE(IF(_xlfn.ISFORMULA('#_Bestea'!D25),_xlfn.FORMULATEXT('#_Bestea'!D25),'#_Bestea'!D25),"""","")),TRUE,FALSE),"HardQuoteMsg",IF(LEN(IF(_xlfn.ISFORMULA(Bestea!D25),_xlfn.FORMULATEXT(Bestea!D25),Bestea!D25))-LEN(SUBSTITUTE(IF(_xlfn.ISFORMULA(Bestea!D25),_xlfn.FORMULATEXT(Bestea!D25),Bestea!D25),"$",""))&lt;0.5*(LEN(IF(_xlfn.ISFORMULA('#_Bestea'!D25),_xlfn.FORMULATEXT('#_Bestea'!D25),'#_Bestea'!D25))-LEN(SUBSTITUTE(IF(_xlfn.ISFORMULA('#_Bestea'!D25),_xlfn.FORMULATEXT('#_Bestea'!D25),'#_Bestea'!D25),"$",""))),TRUE,FALSE),"MissingAbsMsg",TRUE,"PerfectMsg")</f>
        <v/>
      </c>
      <c r="E25" s="234" t="str">
        <f ca="1">_xlfn.IFS(ISBLANK(Bestea!E25),"",IF(NOT(ISNA('#_Bestea'!E25)),IF(ISNA(Bestea!E25),TRUE,FALSE),FALSE),"StuNAMsg",IF(AND(ISNA('#_Bestea'!E25),ISNA(Bestea!E25)),TRUE,FALSE),"PerfectMsg",IF(NOT(ISERROR('#_Bestea'!E25)),IF(ISERROR(Bestea!E25),TRUE,FALSE),FALSE),"StuErrorMsg",IF(TYPE('#_Bestea'!E25)&lt;&gt;TYPE(Bestea!E25),TRUE,FALSE),"WrongTypeMsg",IF(_xlfn.ISFORMULA('#_Bestea'!E25),IF(NOT(_xlfn.ISFORMULA(Bestea!E25)),TRUE),FALSE),"MissingFormulaMsg",IF(NOT(AND(ISNUMBER(FIND("[",_xlfn.FORMULATEXT('#_Bestea'!E25))),ISNUMBER(FIND("!",_xlfn.FORMULATEXT('#_Bestea'!E25))))),AND(ISNUMBER(FIND("[",_xlfn.FORMULATEXT(Bestea!E25))),ISNUMBER(FIND("!",_xlfn.FORMULATEXT(Bestea!E25)))),FALSE),"ExternalRefsMsg",IF(ISNUMBER('#_Bestea'!E25),IF(ABS('#_Bestea'!E25-Bestea!E25)&gt;0.00001,TRUE,FALSE),IF('#_Bestea'!E25&lt;&gt;Bestea!E25,TRUE,FALSE)),IF(ISNUMBER('#_Bestea'!E25),IF('#_Bestea'!E25&gt;Bestea!E25,"TooLow","TooHigh"),"WrongAnswer"),NOT(_xlfn.ISFORMULA('#_Bestea'!E25)),"PerfectMsg",IF((LEN(SUBSTITUTE(SUBSTITUTE(SUBSTITUTE(SUBSTITUTE(SUBSTITUTE(SUBSTITUTE(SUBSTITUTE(SUBSTITUTE(SUBSTITUTE(SUBSTITUTE(SUBSTITUTE(SUBSTITUTE(SUBSTITUTE(SUBSTITUTE(SUBSTITUTE(SUBSTITUTE(SUBSTITUTE(SUBSTITUTE(SUBSTITUTE(SUBSTITUTE(SUBSTITUTE(SUBSTITUTE(SUBSTITUTE(SUBSTITUTE(IF(_xlfn.ISFORMULA(Bestea!E25),_xlfn.FORMULATEXT(Bestea!E25),Bestea!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25),_xlfn.FORMULATEXT(Bestea!E25),Bestea!E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25),_xlfn.FORMULATEXT('#_Bestea'!E25),'#_Bestea'!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25),_xlfn.FORMULATEXT('#_Bestea'!E25),'#_Bestea'!E25),"9","#"),"8","#"),"7","#"),"6","#"),"5","#"),"4","#"),"3","#"),"2","#"),"1","#"),"0","#"),CHAR(10),""),"$","")," ",""),",","@"),"&gt;","@"),"&lt;","@"),"=","@"),")","@"),"(","@"),"^","@"),"/","@"),"+","@"),"*","@"),"-","@"),"@#","")))/2,TRUE,FALSE),"HardCodeMsg",IF(LEN(IF(_xlfn.ISFORMULA(Bestea!E25),_xlfn.FORMULATEXT(Bestea!E25),Bestea!E25))-LEN(SUBSTITUTE(IF(_xlfn.ISFORMULA(Bestea!E25),_xlfn.FORMULATEXT(Bestea!E25),Bestea!E25),"""",""))&gt;LEN(IF(_xlfn.ISFORMULA('#_Bestea'!E25),_xlfn.FORMULATEXT('#_Bestea'!E25),'#_Bestea'!E25))-LEN(SUBSTITUTE(IF(_xlfn.ISFORMULA('#_Bestea'!E25),_xlfn.FORMULATEXT('#_Bestea'!E25),'#_Bestea'!E25),"""","")),TRUE,FALSE),"HardQuoteMsg",IF(LEN(IF(_xlfn.ISFORMULA(Bestea!E25),_xlfn.FORMULATEXT(Bestea!E25),Bestea!E25))-LEN(SUBSTITUTE(IF(_xlfn.ISFORMULA(Bestea!E25),_xlfn.FORMULATEXT(Bestea!E25),Bestea!E25),"$",""))&lt;0.5*(LEN(IF(_xlfn.ISFORMULA('#_Bestea'!E25),_xlfn.FORMULATEXT('#_Bestea'!E25),'#_Bestea'!E25))-LEN(SUBSTITUTE(IF(_xlfn.ISFORMULA('#_Bestea'!E25),_xlfn.FORMULATEXT('#_Bestea'!E25),'#_Bestea'!E25),"$",""))),TRUE,FALSE),"MissingAbsMsg",TRUE,"PerfectMsg")</f>
        <v/>
      </c>
      <c r="F25" s="219"/>
      <c r="G25" s="219"/>
      <c r="H25" s="219"/>
      <c r="K25" s="215"/>
      <c r="L25" s="215"/>
      <c r="M25" s="215"/>
      <c r="T25" s="220"/>
      <c r="V25" s="219"/>
      <c r="W25" s="219"/>
      <c r="X25" s="219"/>
      <c r="Z25" s="217"/>
      <c r="AA25" s="217"/>
      <c r="AB25" s="217"/>
      <c r="AC25" s="217"/>
    </row>
    <row r="26" spans="2:29" s="218" customFormat="1" x14ac:dyDescent="0.15">
      <c r="B26" s="250">
        <v>0</v>
      </c>
      <c r="M26" s="215"/>
      <c r="T26" s="220"/>
      <c r="V26" s="219"/>
      <c r="W26" s="219"/>
      <c r="X26" s="219"/>
      <c r="Z26" s="217"/>
      <c r="AA26" s="217"/>
      <c r="AB26" s="217"/>
      <c r="AC26" s="217"/>
    </row>
    <row r="27" spans="2:29" s="218" customFormat="1" x14ac:dyDescent="0.15">
      <c r="B27" s="250">
        <v>0</v>
      </c>
      <c r="D27" s="222">
        <v>0</v>
      </c>
      <c r="G27" s="264">
        <v>0</v>
      </c>
      <c r="H27" s="264">
        <v>0</v>
      </c>
      <c r="I27" s="221" t="str">
        <f ca="1">_xlfn.IFS(ISBLANK(Bestea!I27),"",IF(NOT(ISNA('#_Bestea'!I27)),IF(ISNA(Bestea!I27),TRUE,FALSE),FALSE),"StuNAMsg",IF(AND(ISNA('#_Bestea'!I27),ISNA(Bestea!I27)),TRUE,FALSE),"PerfectMsg",IF(NOT(ISERROR('#_Bestea'!I27)),IF(ISERROR(Bestea!I27),TRUE,FALSE),FALSE),"StuErrorMsg",IF(TYPE('#_Bestea'!I27)&lt;&gt;TYPE(Bestea!I27),TRUE,FALSE),"WrongTypeMsg",IF(_xlfn.ISFORMULA('#_Bestea'!I27),IF(NOT(_xlfn.ISFORMULA(Bestea!I27)),TRUE),FALSE),"MissingFormulaMsg",IF(NOT(AND(ISNUMBER(FIND("[",_xlfn.FORMULATEXT('#_Bestea'!I27))),ISNUMBER(FIND("!",_xlfn.FORMULATEXT('#_Bestea'!I27))))),AND(ISNUMBER(FIND("[",_xlfn.FORMULATEXT(Bestea!I27))),ISNUMBER(FIND("!",_xlfn.FORMULATEXT(Bestea!I27)))),FALSE),"ExternalRefsMsg",IF(ISNUMBER('#_Bestea'!I27),IF(ABS('#_Bestea'!I27-Bestea!I27)&gt;0.00001,TRUE,FALSE),IF('#_Bestea'!I27&lt;&gt;Bestea!I27,TRUE,FALSE)),IF(ISNUMBER('#_Bestea'!I27),IF('#_Bestea'!I27&gt;Bestea!I27,"TooLow","TooHigh"),"WrongAnswer"),NOT(_xlfn.ISFORMULA('#_Bestea'!I27)),"PerfectMsg",IF((LEN(SUBSTITUTE(SUBSTITUTE(SUBSTITUTE(SUBSTITUTE(SUBSTITUTE(SUBSTITUTE(SUBSTITUTE(SUBSTITUTE(SUBSTITUTE(SUBSTITUTE(SUBSTITUTE(SUBSTITUTE(SUBSTITUTE(SUBSTITUTE(SUBSTITUTE(SUBSTITUTE(SUBSTITUTE(SUBSTITUTE(SUBSTITUTE(SUBSTITUTE(SUBSTITUTE(SUBSTITUTE(SUBSTITUTE(SUBSTITUTE(IF(_xlfn.ISFORMULA(Bestea!I27),_xlfn.FORMULATEXT(Bestea!I27),Bestea!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I27),_xlfn.FORMULATEXT(Bestea!I27),Bestea!I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I27),_xlfn.FORMULATEXT('#_Bestea'!I27),'#_Bestea'!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I27),_xlfn.FORMULATEXT('#_Bestea'!I27),'#_Bestea'!I27),"9","#"),"8","#"),"7","#"),"6","#"),"5","#"),"4","#"),"3","#"),"2","#"),"1","#"),"0","#"),CHAR(10),""),"$","")," ",""),",","@"),"&gt;","@"),"&lt;","@"),"=","@"),")","@"),"(","@"),"^","@"),"/","@"),"+","@"),"*","@"),"-","@"),"@#","")))/2,TRUE,FALSE),"HardCodeMsg",IF(LEN(IF(_xlfn.ISFORMULA(Bestea!I27),_xlfn.FORMULATEXT(Bestea!I27),Bestea!I27))-LEN(SUBSTITUTE(IF(_xlfn.ISFORMULA(Bestea!I27),_xlfn.FORMULATEXT(Bestea!I27),Bestea!I27),"""",""))&gt;LEN(IF(_xlfn.ISFORMULA('#_Bestea'!I27),_xlfn.FORMULATEXT('#_Bestea'!I27),'#_Bestea'!I27))-LEN(SUBSTITUTE(IF(_xlfn.ISFORMULA('#_Bestea'!I27),_xlfn.FORMULATEXT('#_Bestea'!I27),'#_Bestea'!I27),"""","")),TRUE,FALSE),"HardQuoteMsg",IF(LEN(IF(_xlfn.ISFORMULA(Bestea!I27),_xlfn.FORMULATEXT(Bestea!I27),Bestea!I27))-LEN(SUBSTITUTE(IF(_xlfn.ISFORMULA(Bestea!I27),_xlfn.FORMULATEXT(Bestea!I27),Bestea!I27),"$",""))&lt;0.5*(LEN(IF(_xlfn.ISFORMULA('#_Bestea'!I27),_xlfn.FORMULATEXT('#_Bestea'!I27),'#_Bestea'!I27))-LEN(SUBSTITUTE(IF(_xlfn.ISFORMULA('#_Bestea'!I27),_xlfn.FORMULATEXT('#_Bestea'!I27),'#_Bestea'!I27),"$",""))),TRUE,FALSE),"MissingAbsMsg",TRUE,"PerfectMsg")</f>
        <v/>
      </c>
      <c r="J27" s="221" t="str">
        <f ca="1">_xlfn.IFS(ISBLANK(Bestea!J27),"",IF(NOT(ISNA('#_Bestea'!J27)),IF(ISNA(Bestea!J27),TRUE,FALSE),FALSE),"StuNAMsg",IF(AND(ISNA('#_Bestea'!J27),ISNA(Bestea!J27)),TRUE,FALSE),"PerfectMsg",IF(NOT(ISERROR('#_Bestea'!J27)),IF(ISERROR(Bestea!J27),TRUE,FALSE),FALSE),"StuErrorMsg",IF(TYPE('#_Bestea'!J27)&lt;&gt;TYPE(Bestea!J27),TRUE,FALSE),"WrongTypeMsg",IF(_xlfn.ISFORMULA('#_Bestea'!J27),IF(NOT(_xlfn.ISFORMULA(Bestea!J27)),TRUE),FALSE),"MissingFormulaMsg",IF(NOT(AND(ISNUMBER(FIND("[",_xlfn.FORMULATEXT('#_Bestea'!J27))),ISNUMBER(FIND("!",_xlfn.FORMULATEXT('#_Bestea'!J27))))),AND(ISNUMBER(FIND("[",_xlfn.FORMULATEXT(Bestea!J27))),ISNUMBER(FIND("!",_xlfn.FORMULATEXT(Bestea!J27)))),FALSE),"ExternalRefsMsg",IF(ISNUMBER('#_Bestea'!J27),IF(ABS('#_Bestea'!J27-Bestea!J27)&gt;0.00001,TRUE,FALSE),IF('#_Bestea'!J27&lt;&gt;Bestea!J27,TRUE,FALSE)),IF(ISNUMBER('#_Bestea'!J27),IF('#_Bestea'!J27&gt;Bestea!J27,"TooLow","TooHigh"),"WrongAnswer"),NOT(_xlfn.ISFORMULA('#_Bestea'!J27)),"PerfectMsg",IF((LEN(SUBSTITUTE(SUBSTITUTE(SUBSTITUTE(SUBSTITUTE(SUBSTITUTE(SUBSTITUTE(SUBSTITUTE(SUBSTITUTE(SUBSTITUTE(SUBSTITUTE(SUBSTITUTE(SUBSTITUTE(SUBSTITUTE(SUBSTITUTE(SUBSTITUTE(SUBSTITUTE(SUBSTITUTE(SUBSTITUTE(SUBSTITUTE(SUBSTITUTE(SUBSTITUTE(SUBSTITUTE(SUBSTITUTE(SUBSTITUTE(IF(_xlfn.ISFORMULA(Bestea!J27),_xlfn.FORMULATEXT(Bestea!J27),Bestea!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J27),_xlfn.FORMULATEXT(Bestea!J27),Bestea!J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J27),_xlfn.FORMULATEXT('#_Bestea'!J27),'#_Bestea'!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J27),_xlfn.FORMULATEXT('#_Bestea'!J27),'#_Bestea'!J27),"9","#"),"8","#"),"7","#"),"6","#"),"5","#"),"4","#"),"3","#"),"2","#"),"1","#"),"0","#"),CHAR(10),""),"$","")," ",""),",","@"),"&gt;","@"),"&lt;","@"),"=","@"),")","@"),"(","@"),"^","@"),"/","@"),"+","@"),"*","@"),"-","@"),"@#","")))/2,TRUE,FALSE),"HardCodeMsg",IF(LEN(IF(_xlfn.ISFORMULA(Bestea!J27),_xlfn.FORMULATEXT(Bestea!J27),Bestea!J27))-LEN(SUBSTITUTE(IF(_xlfn.ISFORMULA(Bestea!J27),_xlfn.FORMULATEXT(Bestea!J27),Bestea!J27),"""",""))&gt;LEN(IF(_xlfn.ISFORMULA('#_Bestea'!J27),_xlfn.FORMULATEXT('#_Bestea'!J27),'#_Bestea'!J27))-LEN(SUBSTITUTE(IF(_xlfn.ISFORMULA('#_Bestea'!J27),_xlfn.FORMULATEXT('#_Bestea'!J27),'#_Bestea'!J27),"""","")),TRUE,FALSE),"HardQuoteMsg",IF(LEN(IF(_xlfn.ISFORMULA(Bestea!J27),_xlfn.FORMULATEXT(Bestea!J27),Bestea!J27))-LEN(SUBSTITUTE(IF(_xlfn.ISFORMULA(Bestea!J27),_xlfn.FORMULATEXT(Bestea!J27),Bestea!J27),"$",""))&lt;0.5*(LEN(IF(_xlfn.ISFORMULA('#_Bestea'!J27),_xlfn.FORMULATEXT('#_Bestea'!J27),'#_Bestea'!J27))-LEN(SUBSTITUTE(IF(_xlfn.ISFORMULA('#_Bestea'!J27),_xlfn.FORMULATEXT('#_Bestea'!J27),'#_Bestea'!J27),"$",""))),TRUE,FALSE),"MissingAbsMsg",TRUE,"PerfectMsg")</f>
        <v/>
      </c>
      <c r="K27" s="264" t="str">
        <f ca="1">_xlfn.IFS(ISBLANK(Bestea!K27),"",IF(NOT(ISNA('#_Bestea'!K27)),IF(ISNA(Bestea!K27),TRUE,FALSE),FALSE),"StuNAMsg",IF(AND(ISNA('#_Bestea'!K27),ISNA(Bestea!K27)),TRUE,FALSE),"PerfectMsg",IF(NOT(ISERROR('#_Bestea'!K27)),IF(ISERROR(Bestea!K27),TRUE,FALSE),FALSE),"StuErrorMsg",IF(TYPE('#_Bestea'!K27)&lt;&gt;TYPE(Bestea!K27),TRUE,FALSE),"WrongTypeMsg",IF(_xlfn.ISFORMULA('#_Bestea'!K27),IF(NOT(_xlfn.ISFORMULA(Bestea!K27)),TRUE),FALSE),"MissingFormulaMsg",IF(NOT(AND(ISNUMBER(FIND("[",_xlfn.FORMULATEXT('#_Bestea'!K27))),ISNUMBER(FIND("!",_xlfn.FORMULATEXT('#_Bestea'!K27))))),AND(ISNUMBER(FIND("[",_xlfn.FORMULATEXT(Bestea!K27))),ISNUMBER(FIND("!",_xlfn.FORMULATEXT(Bestea!K27)))),FALSE),"ExternalRefsMsg",IF(ISNUMBER('#_Bestea'!K27),IF(ABS('#_Bestea'!K27-Bestea!K27)&gt;0.00001,TRUE,FALSE),IF('#_Bestea'!K27&lt;&gt;Bestea!K27,TRUE,FALSE)),IF(ISNUMBER('#_Bestea'!K27),IF('#_Bestea'!K27&gt;Bestea!K27,"TooLow","TooHigh"),"WrongAnswer"),NOT(_xlfn.ISFORMULA('#_Bestea'!K27)),"PerfectMsg",IF((LEN(SUBSTITUTE(SUBSTITUTE(SUBSTITUTE(SUBSTITUTE(SUBSTITUTE(SUBSTITUTE(SUBSTITUTE(SUBSTITUTE(SUBSTITUTE(SUBSTITUTE(SUBSTITUTE(SUBSTITUTE(SUBSTITUTE(SUBSTITUTE(SUBSTITUTE(SUBSTITUTE(SUBSTITUTE(SUBSTITUTE(SUBSTITUTE(SUBSTITUTE(SUBSTITUTE(SUBSTITUTE(SUBSTITUTE(SUBSTITUTE(IF(_xlfn.ISFORMULA(Bestea!K27),_xlfn.FORMULATEXT(Bestea!K27),Bestea!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K27),_xlfn.FORMULATEXT(Bestea!K27),Bestea!K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K27),_xlfn.FORMULATEXT('#_Bestea'!K27),'#_Bestea'!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K27),_xlfn.FORMULATEXT('#_Bestea'!K27),'#_Bestea'!K27),"9","#"),"8","#"),"7","#"),"6","#"),"5","#"),"4","#"),"3","#"),"2","#"),"1","#"),"0","#"),CHAR(10),""),"$","")," ",""),",","@"),"&gt;","@"),"&lt;","@"),"=","@"),")","@"),"(","@"),"^","@"),"/","@"),"+","@"),"*","@"),"-","@"),"@#","")))/2,TRUE,FALSE),"HardCodeMsg",IF(LEN(IF(_xlfn.ISFORMULA(Bestea!K27),_xlfn.FORMULATEXT(Bestea!K27),Bestea!K27))-LEN(SUBSTITUTE(IF(_xlfn.ISFORMULA(Bestea!K27),_xlfn.FORMULATEXT(Bestea!K27),Bestea!K27),"""",""))&gt;LEN(IF(_xlfn.ISFORMULA('#_Bestea'!K27),_xlfn.FORMULATEXT('#_Bestea'!K27),'#_Bestea'!K27))-LEN(SUBSTITUTE(IF(_xlfn.ISFORMULA('#_Bestea'!K27),_xlfn.FORMULATEXT('#_Bestea'!K27),'#_Bestea'!K27),"""","")),TRUE,FALSE),"HardQuoteMsg",IF(LEN(IF(_xlfn.ISFORMULA(Bestea!K27),_xlfn.FORMULATEXT(Bestea!K27),Bestea!K27))-LEN(SUBSTITUTE(IF(_xlfn.ISFORMULA(Bestea!K27),_xlfn.FORMULATEXT(Bestea!K27),Bestea!K27),"$",""))&lt;0.5*(LEN(IF(_xlfn.ISFORMULA('#_Bestea'!K27),_xlfn.FORMULATEXT('#_Bestea'!K27),'#_Bestea'!K27))-LEN(SUBSTITUTE(IF(_xlfn.ISFORMULA('#_Bestea'!K27),_xlfn.FORMULATEXT('#_Bestea'!K27),'#_Bestea'!K27),"$",""))),TRUE,FALSE),"MissingAbsMsg",TRUE,"PerfectMsg")</f>
        <v/>
      </c>
      <c r="L27" s="264" t="str">
        <f ca="1">_xlfn.IFS(ISBLANK(Bestea!L27),"",IF(NOT(ISNA('#_Bestea'!L27)),IF(ISNA(Bestea!L27),TRUE,FALSE),FALSE),"StuNAMsg",IF(AND(ISNA('#_Bestea'!L27),ISNA(Bestea!L27)),TRUE,FALSE),"PerfectMsg",IF(NOT(ISERROR('#_Bestea'!L27)),IF(ISERROR(Bestea!L27),TRUE,FALSE),FALSE),"StuErrorMsg",IF(TYPE('#_Bestea'!L27)&lt;&gt;TYPE(Bestea!L27),TRUE,FALSE),"WrongTypeMsg",IF(_xlfn.ISFORMULA('#_Bestea'!L27),IF(NOT(_xlfn.ISFORMULA(Bestea!L27)),TRUE),FALSE),"MissingFormulaMsg",IF(NOT(AND(ISNUMBER(FIND("[",_xlfn.FORMULATEXT('#_Bestea'!L27))),ISNUMBER(FIND("!",_xlfn.FORMULATEXT('#_Bestea'!L27))))),AND(ISNUMBER(FIND("[",_xlfn.FORMULATEXT(Bestea!L27))),ISNUMBER(FIND("!",_xlfn.FORMULATEXT(Bestea!L27)))),FALSE),"ExternalRefsMsg",IF(ISNUMBER('#_Bestea'!L27),IF(ABS('#_Bestea'!L27-Bestea!L27)&gt;0.00001,TRUE,FALSE),IF('#_Bestea'!L27&lt;&gt;Bestea!L27,TRUE,FALSE)),IF(ISNUMBER('#_Bestea'!L27),IF('#_Bestea'!L27&gt;Bestea!L27,"TooLow","TooHigh"),"WrongAnswer"),NOT(_xlfn.ISFORMULA('#_Bestea'!L27)),"PerfectMsg",IF((LEN(SUBSTITUTE(SUBSTITUTE(SUBSTITUTE(SUBSTITUTE(SUBSTITUTE(SUBSTITUTE(SUBSTITUTE(SUBSTITUTE(SUBSTITUTE(SUBSTITUTE(SUBSTITUTE(SUBSTITUTE(SUBSTITUTE(SUBSTITUTE(SUBSTITUTE(SUBSTITUTE(SUBSTITUTE(SUBSTITUTE(SUBSTITUTE(SUBSTITUTE(SUBSTITUTE(SUBSTITUTE(SUBSTITUTE(SUBSTITUTE(IF(_xlfn.ISFORMULA(Bestea!L27),_xlfn.FORMULATEXT(Bestea!L27),Bestea!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L27),_xlfn.FORMULATEXT(Bestea!L27),Bestea!L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L27),_xlfn.FORMULATEXT('#_Bestea'!L27),'#_Bestea'!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L27),_xlfn.FORMULATEXT('#_Bestea'!L27),'#_Bestea'!L27),"9","#"),"8","#"),"7","#"),"6","#"),"5","#"),"4","#"),"3","#"),"2","#"),"1","#"),"0","#"),CHAR(10),""),"$","")," ",""),",","@"),"&gt;","@"),"&lt;","@"),"=","@"),")","@"),"(","@"),"^","@"),"/","@"),"+","@"),"*","@"),"-","@"),"@#","")))/2,TRUE,FALSE),"HardCodeMsg",IF(LEN(IF(_xlfn.ISFORMULA(Bestea!L27),_xlfn.FORMULATEXT(Bestea!L27),Bestea!L27))-LEN(SUBSTITUTE(IF(_xlfn.ISFORMULA(Bestea!L27),_xlfn.FORMULATEXT(Bestea!L27),Bestea!L27),"""",""))&gt;LEN(IF(_xlfn.ISFORMULA('#_Bestea'!L27),_xlfn.FORMULATEXT('#_Bestea'!L27),'#_Bestea'!L27))-LEN(SUBSTITUTE(IF(_xlfn.ISFORMULA('#_Bestea'!L27),_xlfn.FORMULATEXT('#_Bestea'!L27),'#_Bestea'!L27),"""","")),TRUE,FALSE),"HardQuoteMsg",IF(LEN(IF(_xlfn.ISFORMULA(Bestea!L27),_xlfn.FORMULATEXT(Bestea!L27),Bestea!L27))-LEN(SUBSTITUTE(IF(_xlfn.ISFORMULA(Bestea!L27),_xlfn.FORMULATEXT(Bestea!L27),Bestea!L27),"$",""))&lt;0.5*(LEN(IF(_xlfn.ISFORMULA('#_Bestea'!L27),_xlfn.FORMULATEXT('#_Bestea'!L27),'#_Bestea'!L27))-LEN(SUBSTITUTE(IF(_xlfn.ISFORMULA('#_Bestea'!L27),_xlfn.FORMULATEXT('#_Bestea'!L27),'#_Bestea'!L27),"$",""))),TRUE,FALSE),"MissingAbsMsg",TRUE,"PerfectMsg")</f>
        <v/>
      </c>
      <c r="N27" s="222">
        <v>0</v>
      </c>
      <c r="T27" s="220"/>
      <c r="V27" s="219"/>
      <c r="W27" s="219"/>
      <c r="X27" s="219"/>
      <c r="Z27" s="217"/>
      <c r="AA27" s="217"/>
      <c r="AB27" s="217"/>
      <c r="AC27" s="217"/>
    </row>
    <row r="28" spans="2:29" s="218" customFormat="1" x14ac:dyDescent="0.15">
      <c r="B28" s="215"/>
      <c r="D28" s="221">
        <v>0</v>
      </c>
      <c r="E28" s="264">
        <v>0</v>
      </c>
      <c r="F28" s="265">
        <v>0</v>
      </c>
      <c r="G28" s="262"/>
      <c r="H28" s="262"/>
      <c r="I28" s="262"/>
      <c r="J28" s="262"/>
      <c r="K28" s="262"/>
      <c r="L28" s="262"/>
      <c r="N28" s="218">
        <v>0</v>
      </c>
      <c r="O28" s="266" t="str">
        <f ca="1">_xlfn.IFS(ISBLANK(Bestea!O28),"",IF(NOT(ISNA('#_Bestea'!O28)),IF(ISNA(Bestea!O28),TRUE,FALSE),FALSE),"StuNAMsg",IF(AND(ISNA('#_Bestea'!O28),ISNA(Bestea!O28)),TRUE,FALSE),"PerfectMsg",IF(NOT(ISERROR('#_Bestea'!O28)),IF(ISERROR(Bestea!O28),TRUE,FALSE),FALSE),"StuErrorMsg",IF(TYPE('#_Bestea'!O28)&lt;&gt;TYPE(Bestea!O28),TRUE,FALSE),"WrongTypeMsg",IF(_xlfn.ISFORMULA('#_Bestea'!O28),IF(NOT(_xlfn.ISFORMULA(Bestea!O28)),TRUE),FALSE),"MissingFormulaMsg",IF(NOT(AND(ISNUMBER(FIND("[",_xlfn.FORMULATEXT('#_Bestea'!O28))),ISNUMBER(FIND("!",_xlfn.FORMULATEXT('#_Bestea'!O28))))),AND(ISNUMBER(FIND("[",_xlfn.FORMULATEXT(Bestea!O28))),ISNUMBER(FIND("!",_xlfn.FORMULATEXT(Bestea!O28)))),FALSE),"ExternalRefsMsg",IF(ISNUMBER('#_Bestea'!O28),IF(ABS('#_Bestea'!O28-Bestea!O28)&gt;0.00001,TRUE,FALSE),IF('#_Bestea'!O28&lt;&gt;Bestea!O28,TRUE,FALSE)),IF(ISNUMBER('#_Bestea'!O28),IF('#_Bestea'!O28&gt;Bestea!O28,"TooLow","TooHigh"),"WrongAnswer"),NOT(_xlfn.ISFORMULA('#_Bestea'!O28)),"PerfectMsg",IF((LEN(SUBSTITUTE(SUBSTITUTE(SUBSTITUTE(SUBSTITUTE(SUBSTITUTE(SUBSTITUTE(SUBSTITUTE(SUBSTITUTE(SUBSTITUTE(SUBSTITUTE(SUBSTITUTE(SUBSTITUTE(SUBSTITUTE(SUBSTITUTE(SUBSTITUTE(SUBSTITUTE(SUBSTITUTE(SUBSTITUTE(SUBSTITUTE(SUBSTITUTE(SUBSTITUTE(SUBSTITUTE(SUBSTITUTE(SUBSTITUTE(IF(_xlfn.ISFORMULA(Bestea!O28),_xlfn.FORMULATEXT(Bestea!O28),Bestea!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O28),_xlfn.FORMULATEXT(Bestea!O28),Bestea!O28)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O28),_xlfn.FORMULATEXT('#_Bestea'!O28),'#_Bestea'!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O28),_xlfn.FORMULATEXT('#_Bestea'!O28),'#_Bestea'!O28),"9","#"),"8","#"),"7","#"),"6","#"),"5","#"),"4","#"),"3","#"),"2","#"),"1","#"),"0","#"),CHAR(10),""),"$","")," ",""),",","@"),"&gt;","@"),"&lt;","@"),"=","@"),")","@"),"(","@"),"^","@"),"/","@"),"+","@"),"*","@"),"-","@"),"@#","")))/2,TRUE,FALSE),"HardCodeMsg",IF(LEN(IF(_xlfn.ISFORMULA(Bestea!O28),_xlfn.FORMULATEXT(Bestea!O28),Bestea!O28))-LEN(SUBSTITUTE(IF(_xlfn.ISFORMULA(Bestea!O28),_xlfn.FORMULATEXT(Bestea!O28),Bestea!O28),"""",""))&gt;LEN(IF(_xlfn.ISFORMULA('#_Bestea'!O28),_xlfn.FORMULATEXT('#_Bestea'!O28),'#_Bestea'!O28))-LEN(SUBSTITUTE(IF(_xlfn.ISFORMULA('#_Bestea'!O28),_xlfn.FORMULATEXT('#_Bestea'!O28),'#_Bestea'!O28),"""","")),TRUE,FALSE),"HardQuoteMsg",IF(LEN(IF(_xlfn.ISFORMULA(Bestea!O28),_xlfn.FORMULATEXT(Bestea!O28),Bestea!O28))-LEN(SUBSTITUTE(IF(_xlfn.ISFORMULA(Bestea!O28),_xlfn.FORMULATEXT(Bestea!O28),Bestea!O28),"$",""))&lt;0.5*(LEN(IF(_xlfn.ISFORMULA('#_Bestea'!O28),_xlfn.FORMULATEXT('#_Bestea'!O28),'#_Bestea'!O28))-LEN(SUBSTITUTE(IF(_xlfn.ISFORMULA('#_Bestea'!O28),_xlfn.FORMULATEXT('#_Bestea'!O28),'#_Bestea'!O28),"$",""))),TRUE,FALSE),"MissingAbsMsg",TRUE,"PerfectMsg")</f>
        <v/>
      </c>
      <c r="T28" s="215"/>
      <c r="V28" s="219"/>
      <c r="W28" s="219"/>
      <c r="X28" s="219"/>
      <c r="Z28" s="217"/>
      <c r="AA28" s="217"/>
      <c r="AB28" s="217"/>
      <c r="AC28" s="217"/>
    </row>
    <row r="29" spans="2:29" s="218" customFormat="1" x14ac:dyDescent="0.15">
      <c r="B29" s="215"/>
      <c r="C29" s="224">
        <v>0</v>
      </c>
      <c r="D29" s="219" t="str">
        <f ca="1">_xlfn.IFS(ISBLANK(Bestea!D29),"",IF(NOT(ISNA('#_Bestea'!D29)),IF(ISNA(Bestea!D29),TRUE,FALSE),FALSE),"StuNAMsg",IF(AND(ISNA('#_Bestea'!D29),ISNA(Bestea!D29)),TRUE,FALSE),"PerfectMsg",IF(NOT(ISERROR('#_Bestea'!D29)),IF(ISERROR(Bestea!D29),TRUE,FALSE),FALSE),"StuErrorMsg",IF(TYPE('#_Bestea'!D29)&lt;&gt;TYPE(Bestea!D29),TRUE,FALSE),"WrongTypeMsg",IF(_xlfn.ISFORMULA('#_Bestea'!D29),IF(NOT(_xlfn.ISFORMULA(Bestea!D29)),TRUE),FALSE),"MissingFormulaMsg",IF(NOT(AND(ISNUMBER(FIND("[",_xlfn.FORMULATEXT('#_Bestea'!D29))),ISNUMBER(FIND("!",_xlfn.FORMULATEXT('#_Bestea'!D29))))),AND(ISNUMBER(FIND("[",_xlfn.FORMULATEXT(Bestea!D29))),ISNUMBER(FIND("!",_xlfn.FORMULATEXT(Bestea!D29)))),FALSE),"ExternalRefsMsg",IF(ISNUMBER('#_Bestea'!D29),IF(ABS('#_Bestea'!D29-Bestea!D29)&gt;0.00001,TRUE,FALSE),IF('#_Bestea'!D29&lt;&gt;Bestea!D29,TRUE,FALSE)),IF(ISNUMBER('#_Bestea'!D29),IF('#_Bestea'!D29&gt;Bestea!D29,"TooLow","TooHigh"),"WrongAnswer"),NOT(_xlfn.ISFORMULA('#_Bestea'!D29)),"PerfectMsg",IF((LEN(SUBSTITUTE(SUBSTITUTE(SUBSTITUTE(SUBSTITUTE(SUBSTITUTE(SUBSTITUTE(SUBSTITUTE(SUBSTITUTE(SUBSTITUTE(SUBSTITUTE(SUBSTITUTE(SUBSTITUTE(SUBSTITUTE(SUBSTITUTE(SUBSTITUTE(SUBSTITUTE(SUBSTITUTE(SUBSTITUTE(SUBSTITUTE(SUBSTITUTE(SUBSTITUTE(SUBSTITUTE(SUBSTITUTE(SUBSTITUTE(IF(_xlfn.ISFORMULA(Bestea!D29),_xlfn.FORMULATEXT(Bestea!D29),Bestea!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D29),_xlfn.FORMULATEXT(Bestea!D29),Bestea!D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D29),_xlfn.FORMULATEXT('#_Bestea'!D29),'#_Bestea'!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D29),_xlfn.FORMULATEXT('#_Bestea'!D29),'#_Bestea'!D29),"9","#"),"8","#"),"7","#"),"6","#"),"5","#"),"4","#"),"3","#"),"2","#"),"1","#"),"0","#"),CHAR(10),""),"$","")," ",""),",","@"),"&gt;","@"),"&lt;","@"),"=","@"),")","@"),"(","@"),"^","@"),"/","@"),"+","@"),"*","@"),"-","@"),"@#","")))/2,TRUE,FALSE),"HardCodeMsg",IF(LEN(IF(_xlfn.ISFORMULA(Bestea!D29),_xlfn.FORMULATEXT(Bestea!D29),Bestea!D29))-LEN(SUBSTITUTE(IF(_xlfn.ISFORMULA(Bestea!D29),_xlfn.FORMULATEXT(Bestea!D29),Bestea!D29),"""",""))&gt;LEN(IF(_xlfn.ISFORMULA('#_Bestea'!D29),_xlfn.FORMULATEXT('#_Bestea'!D29),'#_Bestea'!D29))-LEN(SUBSTITUTE(IF(_xlfn.ISFORMULA('#_Bestea'!D29),_xlfn.FORMULATEXT('#_Bestea'!D29),'#_Bestea'!D29),"""","")),TRUE,FALSE),"HardQuoteMsg",IF(LEN(IF(_xlfn.ISFORMULA(Bestea!D29),_xlfn.FORMULATEXT(Bestea!D29),Bestea!D29))-LEN(SUBSTITUTE(IF(_xlfn.ISFORMULA(Bestea!D29),_xlfn.FORMULATEXT(Bestea!D29),Bestea!D29),"$",""))&lt;0.5*(LEN(IF(_xlfn.ISFORMULA('#_Bestea'!D29),_xlfn.FORMULATEXT('#_Bestea'!D29),'#_Bestea'!D29))-LEN(SUBSTITUTE(IF(_xlfn.ISFORMULA('#_Bestea'!D29),_xlfn.FORMULATEXT('#_Bestea'!D29),'#_Bestea'!D29),"$",""))),TRUE,FALSE),"MissingAbsMsg",TRUE,"PerfectMsg")</f>
        <v/>
      </c>
      <c r="E29" s="267" t="str">
        <f ca="1">_xlfn.IFS(ISBLANK(Bestea!E29),"",IF(NOT(ISNA('#_Bestea'!E29)),IF(ISNA(Bestea!E29),TRUE,FALSE),FALSE),"StuNAMsg",IF(AND(ISNA('#_Bestea'!E29),ISNA(Bestea!E29)),TRUE,FALSE),"PerfectMsg",IF(NOT(ISERROR('#_Bestea'!E29)),IF(ISERROR(Bestea!E29),TRUE,FALSE),FALSE),"StuErrorMsg",IF(TYPE('#_Bestea'!E29)&lt;&gt;TYPE(Bestea!E29),TRUE,FALSE),"WrongTypeMsg",IF(_xlfn.ISFORMULA('#_Bestea'!E29),IF(NOT(_xlfn.ISFORMULA(Bestea!E29)),TRUE),FALSE),"MissingFormulaMsg",IF(NOT(AND(ISNUMBER(FIND("[",_xlfn.FORMULATEXT('#_Bestea'!E29))),ISNUMBER(FIND("!",_xlfn.FORMULATEXT('#_Bestea'!E29))))),AND(ISNUMBER(FIND("[",_xlfn.FORMULATEXT(Bestea!E29))),ISNUMBER(FIND("!",_xlfn.FORMULATEXT(Bestea!E29)))),FALSE),"ExternalRefsMsg",IF(ISNUMBER('#_Bestea'!E29),IF(ABS('#_Bestea'!E29-Bestea!E29)&gt;0.00001,TRUE,FALSE),IF('#_Bestea'!E29&lt;&gt;Bestea!E29,TRUE,FALSE)),IF(ISNUMBER('#_Bestea'!E29),IF('#_Bestea'!E29&gt;Bestea!E29,"TooLow","TooHigh"),"WrongAnswer"),NOT(_xlfn.ISFORMULA('#_Bestea'!E29)),"PerfectMsg",IF((LEN(SUBSTITUTE(SUBSTITUTE(SUBSTITUTE(SUBSTITUTE(SUBSTITUTE(SUBSTITUTE(SUBSTITUTE(SUBSTITUTE(SUBSTITUTE(SUBSTITUTE(SUBSTITUTE(SUBSTITUTE(SUBSTITUTE(SUBSTITUTE(SUBSTITUTE(SUBSTITUTE(SUBSTITUTE(SUBSTITUTE(SUBSTITUTE(SUBSTITUTE(SUBSTITUTE(SUBSTITUTE(SUBSTITUTE(SUBSTITUTE(IF(_xlfn.ISFORMULA(Bestea!E29),_xlfn.FORMULATEXT(Bestea!E29),Bestea!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29),_xlfn.FORMULATEXT(Bestea!E29),Bestea!E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29),_xlfn.FORMULATEXT('#_Bestea'!E29),'#_Bestea'!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29),_xlfn.FORMULATEXT('#_Bestea'!E29),'#_Bestea'!E29),"9","#"),"8","#"),"7","#"),"6","#"),"5","#"),"4","#"),"3","#"),"2","#"),"1","#"),"0","#"),CHAR(10),""),"$","")," ",""),",","@"),"&gt;","@"),"&lt;","@"),"=","@"),")","@"),"(","@"),"^","@"),"/","@"),"+","@"),"*","@"),"-","@"),"@#","")))/2,TRUE,FALSE),"HardCodeMsg",IF(LEN(IF(_xlfn.ISFORMULA(Bestea!E29),_xlfn.FORMULATEXT(Bestea!E29),Bestea!E29))-LEN(SUBSTITUTE(IF(_xlfn.ISFORMULA(Bestea!E29),_xlfn.FORMULATEXT(Bestea!E29),Bestea!E29),"""",""))&gt;LEN(IF(_xlfn.ISFORMULA('#_Bestea'!E29),_xlfn.FORMULATEXT('#_Bestea'!E29),'#_Bestea'!E29))-LEN(SUBSTITUTE(IF(_xlfn.ISFORMULA('#_Bestea'!E29),_xlfn.FORMULATEXT('#_Bestea'!E29),'#_Bestea'!E29),"""","")),TRUE,FALSE),"HardQuoteMsg",IF(LEN(IF(_xlfn.ISFORMULA(Bestea!E29),_xlfn.FORMULATEXT(Bestea!E29),Bestea!E29))-LEN(SUBSTITUTE(IF(_xlfn.ISFORMULA(Bestea!E29),_xlfn.FORMULATEXT(Bestea!E29),Bestea!E29),"$",""))&lt;0.5*(LEN(IF(_xlfn.ISFORMULA('#_Bestea'!E29),_xlfn.FORMULATEXT('#_Bestea'!E29),'#_Bestea'!E29))-LEN(SUBSTITUTE(IF(_xlfn.ISFORMULA('#_Bestea'!E29),_xlfn.FORMULATEXT('#_Bestea'!E29),'#_Bestea'!E29),"$",""))),TRUE,FALSE),"MissingAbsMsg",TRUE,"PerfectMsg")</f>
        <v/>
      </c>
      <c r="F29" s="268" t="str">
        <f ca="1">_xlfn.IFS(ISBLANK(Bestea!F29),"",IF(NOT(ISNA('#_Bestea'!F29)),IF(ISNA(Bestea!F29),TRUE,FALSE),FALSE),"StuNAMsg",IF(AND(ISNA('#_Bestea'!F29),ISNA(Bestea!F29)),TRUE,FALSE),"PerfectMsg",IF(NOT(ISERROR('#_Bestea'!F29)),IF(ISERROR(Bestea!F29),TRUE,FALSE),FALSE),"StuErrorMsg",IF(TYPE('#_Bestea'!F29)&lt;&gt;TYPE(Bestea!F29),TRUE,FALSE),"WrongTypeMsg",IF(_xlfn.ISFORMULA('#_Bestea'!F29),IF(NOT(_xlfn.ISFORMULA(Bestea!F29)),TRUE),FALSE),"MissingFormulaMsg",IF(NOT(AND(ISNUMBER(FIND("[",_xlfn.FORMULATEXT('#_Bestea'!F29))),ISNUMBER(FIND("!",_xlfn.FORMULATEXT('#_Bestea'!F29))))),AND(ISNUMBER(FIND("[",_xlfn.FORMULATEXT(Bestea!F29))),ISNUMBER(FIND("!",_xlfn.FORMULATEXT(Bestea!F29)))),FALSE),"ExternalRefsMsg",IF(ISNUMBER('#_Bestea'!F29),IF(ABS('#_Bestea'!F29-Bestea!F29)&gt;0.00001,TRUE,FALSE),IF('#_Bestea'!F29&lt;&gt;Bestea!F29,TRUE,FALSE)),IF(ISNUMBER('#_Bestea'!F29),IF('#_Bestea'!F29&gt;Bestea!F29,"TooLow","TooHigh"),"WrongAnswer"),NOT(_xlfn.ISFORMULA('#_Bestea'!F29)),"PerfectMsg",IF((LEN(SUBSTITUTE(SUBSTITUTE(SUBSTITUTE(SUBSTITUTE(SUBSTITUTE(SUBSTITUTE(SUBSTITUTE(SUBSTITUTE(SUBSTITUTE(SUBSTITUTE(SUBSTITUTE(SUBSTITUTE(SUBSTITUTE(SUBSTITUTE(SUBSTITUTE(SUBSTITUTE(SUBSTITUTE(SUBSTITUTE(SUBSTITUTE(SUBSTITUTE(SUBSTITUTE(SUBSTITUTE(SUBSTITUTE(SUBSTITUTE(IF(_xlfn.ISFORMULA(Bestea!F29),_xlfn.FORMULATEXT(Bestea!F29),Bestea!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F29),_xlfn.FORMULATEXT(Bestea!F29),Bestea!F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F29),_xlfn.FORMULATEXT('#_Bestea'!F29),'#_Bestea'!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F29),_xlfn.FORMULATEXT('#_Bestea'!F29),'#_Bestea'!F29),"9","#"),"8","#"),"7","#"),"6","#"),"5","#"),"4","#"),"3","#"),"2","#"),"1","#"),"0","#"),CHAR(10),""),"$","")," ",""),",","@"),"&gt;","@"),"&lt;","@"),"=","@"),")","@"),"(","@"),"^","@"),"/","@"),"+","@"),"*","@"),"-","@"),"@#","")))/2,TRUE,FALSE),"HardCodeMsg",IF(LEN(IF(_xlfn.ISFORMULA(Bestea!F29),_xlfn.FORMULATEXT(Bestea!F29),Bestea!F29))-LEN(SUBSTITUTE(IF(_xlfn.ISFORMULA(Bestea!F29),_xlfn.FORMULATEXT(Bestea!F29),Bestea!F29),"""",""))&gt;LEN(IF(_xlfn.ISFORMULA('#_Bestea'!F29),_xlfn.FORMULATEXT('#_Bestea'!F29),'#_Bestea'!F29))-LEN(SUBSTITUTE(IF(_xlfn.ISFORMULA('#_Bestea'!F29),_xlfn.FORMULATEXT('#_Bestea'!F29),'#_Bestea'!F29),"""","")),TRUE,FALSE),"HardQuoteMsg",IF(LEN(IF(_xlfn.ISFORMULA(Bestea!F29),_xlfn.FORMULATEXT(Bestea!F29),Bestea!F29))-LEN(SUBSTITUTE(IF(_xlfn.ISFORMULA(Bestea!F29),_xlfn.FORMULATEXT(Bestea!F29),Bestea!F29),"$",""))&lt;0.5*(LEN(IF(_xlfn.ISFORMULA('#_Bestea'!F29),_xlfn.FORMULATEXT('#_Bestea'!F29),'#_Bestea'!F29))-LEN(SUBSTITUTE(IF(_xlfn.ISFORMULA('#_Bestea'!F29),_xlfn.FORMULATEXT('#_Bestea'!F29),'#_Bestea'!F29),"$",""))),TRUE,FALSE),"MissingAbsMsg",TRUE,"PerfectMsg")</f>
        <v/>
      </c>
      <c r="G29" s="268" t="str">
        <f ca="1">_xlfn.IFS(ISBLANK(Bestea!G29),"",IF(NOT(ISNA('#_Bestea'!G29)),IF(ISNA(Bestea!G29),TRUE,FALSE),FALSE),"StuNAMsg",IF(AND(ISNA('#_Bestea'!G29),ISNA(Bestea!G29)),TRUE,FALSE),"PerfectMsg",IF(NOT(ISERROR('#_Bestea'!G29)),IF(ISERROR(Bestea!G29),TRUE,FALSE),FALSE),"StuErrorMsg",IF(TYPE('#_Bestea'!G29)&lt;&gt;TYPE(Bestea!G29),TRUE,FALSE),"WrongTypeMsg",IF(_xlfn.ISFORMULA('#_Bestea'!G29),IF(NOT(_xlfn.ISFORMULA(Bestea!G29)),TRUE),FALSE),"MissingFormulaMsg",IF(NOT(AND(ISNUMBER(FIND("[",_xlfn.FORMULATEXT('#_Bestea'!G29))),ISNUMBER(FIND("!",_xlfn.FORMULATEXT('#_Bestea'!G29))))),AND(ISNUMBER(FIND("[",_xlfn.FORMULATEXT(Bestea!G29))),ISNUMBER(FIND("!",_xlfn.FORMULATEXT(Bestea!G29)))),FALSE),"ExternalRefsMsg",IF(ISNUMBER('#_Bestea'!G29),IF(ABS('#_Bestea'!G29-Bestea!G29)&gt;0.00001,TRUE,FALSE),IF('#_Bestea'!G29&lt;&gt;Bestea!G29,TRUE,FALSE)),IF(ISNUMBER('#_Bestea'!G29),IF('#_Bestea'!G29&gt;Bestea!G29,"TooLow","TooHigh"),"WrongAnswer"),NOT(_xlfn.ISFORMULA('#_Bestea'!G29)),"PerfectMsg",IF((LEN(SUBSTITUTE(SUBSTITUTE(SUBSTITUTE(SUBSTITUTE(SUBSTITUTE(SUBSTITUTE(SUBSTITUTE(SUBSTITUTE(SUBSTITUTE(SUBSTITUTE(SUBSTITUTE(SUBSTITUTE(SUBSTITUTE(SUBSTITUTE(SUBSTITUTE(SUBSTITUTE(SUBSTITUTE(SUBSTITUTE(SUBSTITUTE(SUBSTITUTE(SUBSTITUTE(SUBSTITUTE(SUBSTITUTE(SUBSTITUTE(IF(_xlfn.ISFORMULA(Bestea!G29),_xlfn.FORMULATEXT(Bestea!G29),Bestea!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G29),_xlfn.FORMULATEXT(Bestea!G29),Bestea!G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G29),_xlfn.FORMULATEXT('#_Bestea'!G29),'#_Bestea'!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G29),_xlfn.FORMULATEXT('#_Bestea'!G29),'#_Bestea'!G29),"9","#"),"8","#"),"7","#"),"6","#"),"5","#"),"4","#"),"3","#"),"2","#"),"1","#"),"0","#"),CHAR(10),""),"$","")," ",""),",","@"),"&gt;","@"),"&lt;","@"),"=","@"),")","@"),"(","@"),"^","@"),"/","@"),"+","@"),"*","@"),"-","@"),"@#","")))/2,TRUE,FALSE),"HardCodeMsg",IF(LEN(IF(_xlfn.ISFORMULA(Bestea!G29),_xlfn.FORMULATEXT(Bestea!G29),Bestea!G29))-LEN(SUBSTITUTE(IF(_xlfn.ISFORMULA(Bestea!G29),_xlfn.FORMULATEXT(Bestea!G29),Bestea!G29),"""",""))&gt;LEN(IF(_xlfn.ISFORMULA('#_Bestea'!G29),_xlfn.FORMULATEXT('#_Bestea'!G29),'#_Bestea'!G29))-LEN(SUBSTITUTE(IF(_xlfn.ISFORMULA('#_Bestea'!G29),_xlfn.FORMULATEXT('#_Bestea'!G29),'#_Bestea'!G29),"""","")),TRUE,FALSE),"HardQuoteMsg",IF(LEN(IF(_xlfn.ISFORMULA(Bestea!G29),_xlfn.FORMULATEXT(Bestea!G29),Bestea!G29))-LEN(SUBSTITUTE(IF(_xlfn.ISFORMULA(Bestea!G29),_xlfn.FORMULATEXT(Bestea!G29),Bestea!G29),"$",""))&lt;0.5*(LEN(IF(_xlfn.ISFORMULA('#_Bestea'!G29),_xlfn.FORMULATEXT('#_Bestea'!G29),'#_Bestea'!G29))-LEN(SUBSTITUTE(IF(_xlfn.ISFORMULA('#_Bestea'!G29),_xlfn.FORMULATEXT('#_Bestea'!G29),'#_Bestea'!G29),"$",""))),TRUE,FALSE),"MissingAbsMsg",TRUE,"PerfectMsg")</f>
        <v/>
      </c>
      <c r="H29" s="269" t="str">
        <f ca="1">_xlfn.IFS(ISBLANK(Bestea!H29),"",IF(NOT(ISNA('#_Bestea'!H29)),IF(ISNA(Bestea!H29),TRUE,FALSE),FALSE),"StuNAMsg",IF(AND(ISNA('#_Bestea'!H29),ISNA(Bestea!H29)),TRUE,FALSE),"PerfectMsg",IF(NOT(ISERROR('#_Bestea'!H29)),IF(ISERROR(Bestea!H29),TRUE,FALSE),FALSE),"StuErrorMsg",IF(TYPE('#_Bestea'!H29)&lt;&gt;TYPE(Bestea!H29),TRUE,FALSE),"WrongTypeMsg",IF(_xlfn.ISFORMULA('#_Bestea'!H29),IF(NOT(_xlfn.ISFORMULA(Bestea!H29)),TRUE),FALSE),"MissingFormulaMsg",IF(NOT(AND(ISNUMBER(FIND("[",_xlfn.FORMULATEXT('#_Bestea'!H29))),ISNUMBER(FIND("!",_xlfn.FORMULATEXT('#_Bestea'!H29))))),AND(ISNUMBER(FIND("[",_xlfn.FORMULATEXT(Bestea!H29))),ISNUMBER(FIND("!",_xlfn.FORMULATEXT(Bestea!H29)))),FALSE),"ExternalRefsMsg",IF(ISNUMBER('#_Bestea'!H29),IF(ABS('#_Bestea'!H29-Bestea!H29)&gt;0.00001,TRUE,FALSE),IF('#_Bestea'!H29&lt;&gt;Bestea!H29,TRUE,FALSE)),IF(ISNUMBER('#_Bestea'!H29),IF('#_Bestea'!H29&gt;Bestea!H29,"TooLow","TooHigh"),"WrongAnswer"),NOT(_xlfn.ISFORMULA('#_Bestea'!H29)),"PerfectMsg",IF((LEN(SUBSTITUTE(SUBSTITUTE(SUBSTITUTE(SUBSTITUTE(SUBSTITUTE(SUBSTITUTE(SUBSTITUTE(SUBSTITUTE(SUBSTITUTE(SUBSTITUTE(SUBSTITUTE(SUBSTITUTE(SUBSTITUTE(SUBSTITUTE(SUBSTITUTE(SUBSTITUTE(SUBSTITUTE(SUBSTITUTE(SUBSTITUTE(SUBSTITUTE(SUBSTITUTE(SUBSTITUTE(SUBSTITUTE(SUBSTITUTE(IF(_xlfn.ISFORMULA(Bestea!H29),_xlfn.FORMULATEXT(Bestea!H29),Bestea!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H29),_xlfn.FORMULATEXT(Bestea!H29),Bestea!H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H29),_xlfn.FORMULATEXT('#_Bestea'!H29),'#_Bestea'!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H29),_xlfn.FORMULATEXT('#_Bestea'!H29),'#_Bestea'!H29),"9","#"),"8","#"),"7","#"),"6","#"),"5","#"),"4","#"),"3","#"),"2","#"),"1","#"),"0","#"),CHAR(10),""),"$","")," ",""),",","@"),"&gt;","@"),"&lt;","@"),"=","@"),")","@"),"(","@"),"^","@"),"/","@"),"+","@"),"*","@"),"-","@"),"@#","")))/2,TRUE,FALSE),"HardCodeMsg",IF(LEN(IF(_xlfn.ISFORMULA(Bestea!H29),_xlfn.FORMULATEXT(Bestea!H29),Bestea!H29))-LEN(SUBSTITUTE(IF(_xlfn.ISFORMULA(Bestea!H29),_xlfn.FORMULATEXT(Bestea!H29),Bestea!H29),"""",""))&gt;LEN(IF(_xlfn.ISFORMULA('#_Bestea'!H29),_xlfn.FORMULATEXT('#_Bestea'!H29),'#_Bestea'!H29))-LEN(SUBSTITUTE(IF(_xlfn.ISFORMULA('#_Bestea'!H29),_xlfn.FORMULATEXT('#_Bestea'!H29),'#_Bestea'!H29),"""","")),TRUE,FALSE),"HardQuoteMsg",IF(LEN(IF(_xlfn.ISFORMULA(Bestea!H29),_xlfn.FORMULATEXT(Bestea!H29),Bestea!H29))-LEN(SUBSTITUTE(IF(_xlfn.ISFORMULA(Bestea!H29),_xlfn.FORMULATEXT(Bestea!H29),Bestea!H29),"$",""))&lt;0.5*(LEN(IF(_xlfn.ISFORMULA('#_Bestea'!H29),_xlfn.FORMULATEXT('#_Bestea'!H29),'#_Bestea'!H29))-LEN(SUBSTITUTE(IF(_xlfn.ISFORMULA('#_Bestea'!H29),_xlfn.FORMULATEXT('#_Bestea'!H29),'#_Bestea'!H29),"$",""))),TRUE,FALSE),"MissingAbsMsg",TRUE,"PerfectMsg")</f>
        <v/>
      </c>
      <c r="I29" s="269" t="str">
        <f ca="1">_xlfn.IFS(ISBLANK(Bestea!I29),"",IF(NOT(ISNA('#_Bestea'!I29)),IF(ISNA(Bestea!I29),TRUE,FALSE),FALSE),"StuNAMsg",IF(AND(ISNA('#_Bestea'!I29),ISNA(Bestea!I29)),TRUE,FALSE),"PerfectMsg",IF(NOT(ISERROR('#_Bestea'!I29)),IF(ISERROR(Bestea!I29),TRUE,FALSE),FALSE),"StuErrorMsg",IF(TYPE('#_Bestea'!I29)&lt;&gt;TYPE(Bestea!I29),TRUE,FALSE),"WrongTypeMsg",IF(_xlfn.ISFORMULA('#_Bestea'!I29),IF(NOT(_xlfn.ISFORMULA(Bestea!I29)),TRUE),FALSE),"MissingFormulaMsg",IF(NOT(AND(ISNUMBER(FIND("[",_xlfn.FORMULATEXT('#_Bestea'!I29))),ISNUMBER(FIND("!",_xlfn.FORMULATEXT('#_Bestea'!I29))))),AND(ISNUMBER(FIND("[",_xlfn.FORMULATEXT(Bestea!I29))),ISNUMBER(FIND("!",_xlfn.FORMULATEXT(Bestea!I29)))),FALSE),"ExternalRefsMsg",IF(ISNUMBER('#_Bestea'!I29),IF(ABS('#_Bestea'!I29-Bestea!I29)&gt;0.00001,TRUE,FALSE),IF('#_Bestea'!I29&lt;&gt;Bestea!I29,TRUE,FALSE)),IF(ISNUMBER('#_Bestea'!I29),IF('#_Bestea'!I29&gt;Bestea!I29,"TooLow","TooHigh"),"WrongAnswer"),NOT(_xlfn.ISFORMULA('#_Bestea'!I29)),"PerfectMsg",IF((LEN(SUBSTITUTE(SUBSTITUTE(SUBSTITUTE(SUBSTITUTE(SUBSTITUTE(SUBSTITUTE(SUBSTITUTE(SUBSTITUTE(SUBSTITUTE(SUBSTITUTE(SUBSTITUTE(SUBSTITUTE(SUBSTITUTE(SUBSTITUTE(SUBSTITUTE(SUBSTITUTE(SUBSTITUTE(SUBSTITUTE(SUBSTITUTE(SUBSTITUTE(SUBSTITUTE(SUBSTITUTE(SUBSTITUTE(SUBSTITUTE(IF(_xlfn.ISFORMULA(Bestea!I29),_xlfn.FORMULATEXT(Bestea!I29),Bestea!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I29),_xlfn.FORMULATEXT(Bestea!I29),Bestea!I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I29),_xlfn.FORMULATEXT('#_Bestea'!I29),'#_Bestea'!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I29),_xlfn.FORMULATEXT('#_Bestea'!I29),'#_Bestea'!I29),"9","#"),"8","#"),"7","#"),"6","#"),"5","#"),"4","#"),"3","#"),"2","#"),"1","#"),"0","#"),CHAR(10),""),"$","")," ",""),",","@"),"&gt;","@"),"&lt;","@"),"=","@"),")","@"),"(","@"),"^","@"),"/","@"),"+","@"),"*","@"),"-","@"),"@#","")))/2,TRUE,FALSE),"HardCodeMsg",IF(LEN(IF(_xlfn.ISFORMULA(Bestea!I29),_xlfn.FORMULATEXT(Bestea!I29),Bestea!I29))-LEN(SUBSTITUTE(IF(_xlfn.ISFORMULA(Bestea!I29),_xlfn.FORMULATEXT(Bestea!I29),Bestea!I29),"""",""))&gt;LEN(IF(_xlfn.ISFORMULA('#_Bestea'!I29),_xlfn.FORMULATEXT('#_Bestea'!I29),'#_Bestea'!I29))-LEN(SUBSTITUTE(IF(_xlfn.ISFORMULA('#_Bestea'!I29),_xlfn.FORMULATEXT('#_Bestea'!I29),'#_Bestea'!I29),"""","")),TRUE,FALSE),"HardQuoteMsg",IF(LEN(IF(_xlfn.ISFORMULA(Bestea!I29),_xlfn.FORMULATEXT(Bestea!I29),Bestea!I29))-LEN(SUBSTITUTE(IF(_xlfn.ISFORMULA(Bestea!I29),_xlfn.FORMULATEXT(Bestea!I29),Bestea!I29),"$",""))&lt;0.5*(LEN(IF(_xlfn.ISFORMULA('#_Bestea'!I29),_xlfn.FORMULATEXT('#_Bestea'!I29),'#_Bestea'!I29))-LEN(SUBSTITUTE(IF(_xlfn.ISFORMULA('#_Bestea'!I29),_xlfn.FORMULATEXT('#_Bestea'!I29),'#_Bestea'!I29),"$",""))),TRUE,FALSE),"MissingAbsMsg",TRUE,"PerfectMsg")</f>
        <v/>
      </c>
      <c r="J29" s="269" t="str">
        <f ca="1">_xlfn.IFS(ISBLANK(Bestea!J29),"",IF(NOT(ISNA('#_Bestea'!J29)),IF(ISNA(Bestea!J29),TRUE,FALSE),FALSE),"StuNAMsg",IF(AND(ISNA('#_Bestea'!J29),ISNA(Bestea!J29)),TRUE,FALSE),"PerfectMsg",IF(NOT(ISERROR('#_Bestea'!J29)),IF(ISERROR(Bestea!J29),TRUE,FALSE),FALSE),"StuErrorMsg",IF(TYPE('#_Bestea'!J29)&lt;&gt;TYPE(Bestea!J29),TRUE,FALSE),"WrongTypeMsg",IF(_xlfn.ISFORMULA('#_Bestea'!J29),IF(NOT(_xlfn.ISFORMULA(Bestea!J29)),TRUE),FALSE),"MissingFormulaMsg",IF(NOT(AND(ISNUMBER(FIND("[",_xlfn.FORMULATEXT('#_Bestea'!J29))),ISNUMBER(FIND("!",_xlfn.FORMULATEXT('#_Bestea'!J29))))),AND(ISNUMBER(FIND("[",_xlfn.FORMULATEXT(Bestea!J29))),ISNUMBER(FIND("!",_xlfn.FORMULATEXT(Bestea!J29)))),FALSE),"ExternalRefsMsg",IF(ISNUMBER('#_Bestea'!J29),IF(ABS('#_Bestea'!J29-Bestea!J29)&gt;0.00001,TRUE,FALSE),IF('#_Bestea'!J29&lt;&gt;Bestea!J29,TRUE,FALSE)),IF(ISNUMBER('#_Bestea'!J29),IF('#_Bestea'!J29&gt;Bestea!J29,"TooLow","TooHigh"),"WrongAnswer"),NOT(_xlfn.ISFORMULA('#_Bestea'!J29)),"PerfectMsg",IF((LEN(SUBSTITUTE(SUBSTITUTE(SUBSTITUTE(SUBSTITUTE(SUBSTITUTE(SUBSTITUTE(SUBSTITUTE(SUBSTITUTE(SUBSTITUTE(SUBSTITUTE(SUBSTITUTE(SUBSTITUTE(SUBSTITUTE(SUBSTITUTE(SUBSTITUTE(SUBSTITUTE(SUBSTITUTE(SUBSTITUTE(SUBSTITUTE(SUBSTITUTE(SUBSTITUTE(SUBSTITUTE(SUBSTITUTE(SUBSTITUTE(IF(_xlfn.ISFORMULA(Bestea!J29),_xlfn.FORMULATEXT(Bestea!J29),Bestea!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J29),_xlfn.FORMULATEXT(Bestea!J29),Bestea!J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J29),_xlfn.FORMULATEXT('#_Bestea'!J29),'#_Bestea'!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J29),_xlfn.FORMULATEXT('#_Bestea'!J29),'#_Bestea'!J29),"9","#"),"8","#"),"7","#"),"6","#"),"5","#"),"4","#"),"3","#"),"2","#"),"1","#"),"0","#"),CHAR(10),""),"$","")," ",""),",","@"),"&gt;","@"),"&lt;","@"),"=","@"),")","@"),"(","@"),"^","@"),"/","@"),"+","@"),"*","@"),"-","@"),"@#","")))/2,TRUE,FALSE),"HardCodeMsg",IF(LEN(IF(_xlfn.ISFORMULA(Bestea!J29),_xlfn.FORMULATEXT(Bestea!J29),Bestea!J29))-LEN(SUBSTITUTE(IF(_xlfn.ISFORMULA(Bestea!J29),_xlfn.FORMULATEXT(Bestea!J29),Bestea!J29),"""",""))&gt;LEN(IF(_xlfn.ISFORMULA('#_Bestea'!J29),_xlfn.FORMULATEXT('#_Bestea'!J29),'#_Bestea'!J29))-LEN(SUBSTITUTE(IF(_xlfn.ISFORMULA('#_Bestea'!J29),_xlfn.FORMULATEXT('#_Bestea'!J29),'#_Bestea'!J29),"""","")),TRUE,FALSE),"HardQuoteMsg",IF(LEN(IF(_xlfn.ISFORMULA(Bestea!J29),_xlfn.FORMULATEXT(Bestea!J29),Bestea!J29))-LEN(SUBSTITUTE(IF(_xlfn.ISFORMULA(Bestea!J29),_xlfn.FORMULATEXT(Bestea!J29),Bestea!J29),"$",""))&lt;0.5*(LEN(IF(_xlfn.ISFORMULA('#_Bestea'!J29),_xlfn.FORMULATEXT('#_Bestea'!J29),'#_Bestea'!J29))-LEN(SUBSTITUTE(IF(_xlfn.ISFORMULA('#_Bestea'!J29),_xlfn.FORMULATEXT('#_Bestea'!J29),'#_Bestea'!J29),"$",""))),TRUE,FALSE),"MissingAbsMsg",TRUE,"PerfectMsg")</f>
        <v/>
      </c>
      <c r="K29" s="270" t="str">
        <f ca="1">_xlfn.IFS(ISBLANK(Bestea!K29),"",IF(NOT(ISNA('#_Bestea'!K29)),IF(ISNA(Bestea!K29),TRUE,FALSE),FALSE),"StuNAMsg",IF(AND(ISNA('#_Bestea'!K29),ISNA(Bestea!K29)),TRUE,FALSE),"PerfectMsg",IF(NOT(ISERROR('#_Bestea'!K29)),IF(ISERROR(Bestea!K29),TRUE,FALSE),FALSE),"StuErrorMsg",IF(TYPE('#_Bestea'!K29)&lt;&gt;TYPE(Bestea!K29),TRUE,FALSE),"WrongTypeMsg",IF(_xlfn.ISFORMULA('#_Bestea'!K29),IF(NOT(_xlfn.ISFORMULA(Bestea!K29)),TRUE),FALSE),"MissingFormulaMsg",IF(NOT(AND(ISNUMBER(FIND("[",_xlfn.FORMULATEXT('#_Bestea'!K29))),ISNUMBER(FIND("!",_xlfn.FORMULATEXT('#_Bestea'!K29))))),AND(ISNUMBER(FIND("[",_xlfn.FORMULATEXT(Bestea!K29))),ISNUMBER(FIND("!",_xlfn.FORMULATEXT(Bestea!K29)))),FALSE),"ExternalRefsMsg",IF(ISNUMBER('#_Bestea'!K29),IF(ABS('#_Bestea'!K29-Bestea!K29)&gt;0.00001,TRUE,FALSE),IF('#_Bestea'!K29&lt;&gt;Bestea!K29,TRUE,FALSE)),IF(ISNUMBER('#_Bestea'!K29),IF('#_Bestea'!K29&gt;Bestea!K29,"TooLow","TooHigh"),"WrongAnswer"),NOT(_xlfn.ISFORMULA('#_Bestea'!K29)),"PerfectMsg",IF((LEN(SUBSTITUTE(SUBSTITUTE(SUBSTITUTE(SUBSTITUTE(SUBSTITUTE(SUBSTITUTE(SUBSTITUTE(SUBSTITUTE(SUBSTITUTE(SUBSTITUTE(SUBSTITUTE(SUBSTITUTE(SUBSTITUTE(SUBSTITUTE(SUBSTITUTE(SUBSTITUTE(SUBSTITUTE(SUBSTITUTE(SUBSTITUTE(SUBSTITUTE(SUBSTITUTE(SUBSTITUTE(SUBSTITUTE(SUBSTITUTE(IF(_xlfn.ISFORMULA(Bestea!K29),_xlfn.FORMULATEXT(Bestea!K29),Bestea!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K29),_xlfn.FORMULATEXT(Bestea!K29),Bestea!K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K29),_xlfn.FORMULATEXT('#_Bestea'!K29),'#_Bestea'!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K29),_xlfn.FORMULATEXT('#_Bestea'!K29),'#_Bestea'!K29),"9","#"),"8","#"),"7","#"),"6","#"),"5","#"),"4","#"),"3","#"),"2","#"),"1","#"),"0","#"),CHAR(10),""),"$","")," ",""),",","@"),"&gt;","@"),"&lt;","@"),"=","@"),")","@"),"(","@"),"^","@"),"/","@"),"+","@"),"*","@"),"-","@"),"@#","")))/2,TRUE,FALSE),"HardCodeMsg",IF(LEN(IF(_xlfn.ISFORMULA(Bestea!K29),_xlfn.FORMULATEXT(Bestea!K29),Bestea!K29))-LEN(SUBSTITUTE(IF(_xlfn.ISFORMULA(Bestea!K29),_xlfn.FORMULATEXT(Bestea!K29),Bestea!K29),"""",""))&gt;LEN(IF(_xlfn.ISFORMULA('#_Bestea'!K29),_xlfn.FORMULATEXT('#_Bestea'!K29),'#_Bestea'!K29))-LEN(SUBSTITUTE(IF(_xlfn.ISFORMULA('#_Bestea'!K29),_xlfn.FORMULATEXT('#_Bestea'!K29),'#_Bestea'!K29),"""","")),TRUE,FALSE),"HardQuoteMsg",IF(LEN(IF(_xlfn.ISFORMULA(Bestea!K29),_xlfn.FORMULATEXT(Bestea!K29),Bestea!K29))-LEN(SUBSTITUTE(IF(_xlfn.ISFORMULA(Bestea!K29),_xlfn.FORMULATEXT(Bestea!K29),Bestea!K29),"$",""))&lt;0.5*(LEN(IF(_xlfn.ISFORMULA('#_Bestea'!K29),_xlfn.FORMULATEXT('#_Bestea'!K29),'#_Bestea'!K29))-LEN(SUBSTITUTE(IF(_xlfn.ISFORMULA('#_Bestea'!K29),_xlfn.FORMULATEXT('#_Bestea'!K29),'#_Bestea'!K29),"$",""))),TRUE,FALSE),"MissingAbsMsg",TRUE,"PerfectMsg")</f>
        <v/>
      </c>
      <c r="L29" s="254" t="str">
        <f ca="1">_xlfn.IFS(ISBLANK(Bestea!L29),"",IF(NOT(ISNA('#_Bestea'!L29)),IF(ISNA(Bestea!L29),TRUE,FALSE),FALSE),"StuNAMsg",IF(AND(ISNA('#_Bestea'!L29),ISNA(Bestea!L29)),TRUE,FALSE),"PerfectMsg",IF(NOT(ISERROR('#_Bestea'!L29)),IF(ISERROR(Bestea!L29),TRUE,FALSE),FALSE),"StuErrorMsg",IF(TYPE('#_Bestea'!L29)&lt;&gt;TYPE(Bestea!L29),TRUE,FALSE),"WrongTypeMsg",IF(_xlfn.ISFORMULA('#_Bestea'!L29),IF(NOT(_xlfn.ISFORMULA(Bestea!L29)),TRUE),FALSE),"MissingFormulaMsg",IF(NOT(AND(ISNUMBER(FIND("[",_xlfn.FORMULATEXT('#_Bestea'!L29))),ISNUMBER(FIND("!",_xlfn.FORMULATEXT('#_Bestea'!L29))))),AND(ISNUMBER(FIND("[",_xlfn.FORMULATEXT(Bestea!L29))),ISNUMBER(FIND("!",_xlfn.FORMULATEXT(Bestea!L29)))),FALSE),"ExternalRefsMsg",IF(ISNUMBER('#_Bestea'!L29),IF(ABS('#_Bestea'!L29-Bestea!L29)&gt;0.00001,TRUE,FALSE),IF('#_Bestea'!L29&lt;&gt;Bestea!L29,TRUE,FALSE)),IF(ISNUMBER('#_Bestea'!L29),IF('#_Bestea'!L29&gt;Bestea!L29,"TooLow","TooHigh"),"WrongAnswer"),NOT(_xlfn.ISFORMULA('#_Bestea'!L29)),"PerfectMsg",IF((LEN(SUBSTITUTE(SUBSTITUTE(SUBSTITUTE(SUBSTITUTE(SUBSTITUTE(SUBSTITUTE(SUBSTITUTE(SUBSTITUTE(SUBSTITUTE(SUBSTITUTE(SUBSTITUTE(SUBSTITUTE(SUBSTITUTE(SUBSTITUTE(SUBSTITUTE(SUBSTITUTE(SUBSTITUTE(SUBSTITUTE(SUBSTITUTE(SUBSTITUTE(SUBSTITUTE(SUBSTITUTE(SUBSTITUTE(SUBSTITUTE(IF(_xlfn.ISFORMULA(Bestea!L29),_xlfn.FORMULATEXT(Bestea!L29),Bestea!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L29),_xlfn.FORMULATEXT(Bestea!L29),Bestea!L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L29),_xlfn.FORMULATEXT('#_Bestea'!L29),'#_Bestea'!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L29),_xlfn.FORMULATEXT('#_Bestea'!L29),'#_Bestea'!L29),"9","#"),"8","#"),"7","#"),"6","#"),"5","#"),"4","#"),"3","#"),"2","#"),"1","#"),"0","#"),CHAR(10),""),"$","")," ",""),",","@"),"&gt;","@"),"&lt;","@"),"=","@"),")","@"),"(","@"),"^","@"),"/","@"),"+","@"),"*","@"),"-","@"),"@#","")))/2,TRUE,FALSE),"HardCodeMsg",IF(LEN(IF(_xlfn.ISFORMULA(Bestea!L29),_xlfn.FORMULATEXT(Bestea!L29),Bestea!L29))-LEN(SUBSTITUTE(IF(_xlfn.ISFORMULA(Bestea!L29),_xlfn.FORMULATEXT(Bestea!L29),Bestea!L29),"""",""))&gt;LEN(IF(_xlfn.ISFORMULA('#_Bestea'!L29),_xlfn.FORMULATEXT('#_Bestea'!L29),'#_Bestea'!L29))-LEN(SUBSTITUTE(IF(_xlfn.ISFORMULA('#_Bestea'!L29),_xlfn.FORMULATEXT('#_Bestea'!L29),'#_Bestea'!L29),"""","")),TRUE,FALSE),"HardQuoteMsg",IF(LEN(IF(_xlfn.ISFORMULA(Bestea!L29),_xlfn.FORMULATEXT(Bestea!L29),Bestea!L29))-LEN(SUBSTITUTE(IF(_xlfn.ISFORMULA(Bestea!L29),_xlfn.FORMULATEXT(Bestea!L29),Bestea!L29),"$",""))&lt;0.5*(LEN(IF(_xlfn.ISFORMULA('#_Bestea'!L29),_xlfn.FORMULATEXT('#_Bestea'!L29),'#_Bestea'!L29))-LEN(SUBSTITUTE(IF(_xlfn.ISFORMULA('#_Bestea'!L29),_xlfn.FORMULATEXT('#_Bestea'!L29),'#_Bestea'!L29),"$",""))),TRUE,FALSE),"MissingAbsMsg",TRUE,"PerfectMsg")</f>
        <v/>
      </c>
      <c r="N29" s="218">
        <v>0</v>
      </c>
      <c r="O29" s="266" t="str">
        <f ca="1">_xlfn.IFS(ISBLANK(Bestea!O29),"",IF(NOT(ISNA('#_Bestea'!O29)),IF(ISNA(Bestea!O29),TRUE,FALSE),FALSE),"StuNAMsg",IF(AND(ISNA('#_Bestea'!O29),ISNA(Bestea!O29)),TRUE,FALSE),"PerfectMsg",IF(NOT(ISERROR('#_Bestea'!O29)),IF(ISERROR(Bestea!O29),TRUE,FALSE),FALSE),"StuErrorMsg",IF(TYPE('#_Bestea'!O29)&lt;&gt;TYPE(Bestea!O29),TRUE,FALSE),"WrongTypeMsg",IF(_xlfn.ISFORMULA('#_Bestea'!O29),IF(NOT(_xlfn.ISFORMULA(Bestea!O29)),TRUE),FALSE),"MissingFormulaMsg",IF(NOT(AND(ISNUMBER(FIND("[",_xlfn.FORMULATEXT('#_Bestea'!O29))),ISNUMBER(FIND("!",_xlfn.FORMULATEXT('#_Bestea'!O29))))),AND(ISNUMBER(FIND("[",_xlfn.FORMULATEXT(Bestea!O29))),ISNUMBER(FIND("!",_xlfn.FORMULATEXT(Bestea!O29)))),FALSE),"ExternalRefsMsg",IF(ISNUMBER('#_Bestea'!O29),IF(ABS('#_Bestea'!O29-Bestea!O29)&gt;0.00001,TRUE,FALSE),IF('#_Bestea'!O29&lt;&gt;Bestea!O29,TRUE,FALSE)),IF(ISNUMBER('#_Bestea'!O29),IF('#_Bestea'!O29&gt;Bestea!O29,"TooLow","TooHigh"),"WrongAnswer"),NOT(_xlfn.ISFORMULA('#_Bestea'!O29)),"PerfectMsg",IF((LEN(SUBSTITUTE(SUBSTITUTE(SUBSTITUTE(SUBSTITUTE(SUBSTITUTE(SUBSTITUTE(SUBSTITUTE(SUBSTITUTE(SUBSTITUTE(SUBSTITUTE(SUBSTITUTE(SUBSTITUTE(SUBSTITUTE(SUBSTITUTE(SUBSTITUTE(SUBSTITUTE(SUBSTITUTE(SUBSTITUTE(SUBSTITUTE(SUBSTITUTE(SUBSTITUTE(SUBSTITUTE(SUBSTITUTE(SUBSTITUTE(IF(_xlfn.ISFORMULA(Bestea!O29),_xlfn.FORMULATEXT(Bestea!O29),Bestea!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O29),_xlfn.FORMULATEXT(Bestea!O29),Bestea!O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O29),_xlfn.FORMULATEXT('#_Bestea'!O29),'#_Bestea'!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O29),_xlfn.FORMULATEXT('#_Bestea'!O29),'#_Bestea'!O29),"9","#"),"8","#"),"7","#"),"6","#"),"5","#"),"4","#"),"3","#"),"2","#"),"1","#"),"0","#"),CHAR(10),""),"$","")," ",""),",","@"),"&gt;","@"),"&lt;","@"),"=","@"),")","@"),"(","@"),"^","@"),"/","@"),"+","@"),"*","@"),"-","@"),"@#","")))/2,TRUE,FALSE),"HardCodeMsg",IF(LEN(IF(_xlfn.ISFORMULA(Bestea!O29),_xlfn.FORMULATEXT(Bestea!O29),Bestea!O29))-LEN(SUBSTITUTE(IF(_xlfn.ISFORMULA(Bestea!O29),_xlfn.FORMULATEXT(Bestea!O29),Bestea!O29),"""",""))&gt;LEN(IF(_xlfn.ISFORMULA('#_Bestea'!O29),_xlfn.FORMULATEXT('#_Bestea'!O29),'#_Bestea'!O29))-LEN(SUBSTITUTE(IF(_xlfn.ISFORMULA('#_Bestea'!O29),_xlfn.FORMULATEXT('#_Bestea'!O29),'#_Bestea'!O29),"""","")),TRUE,FALSE),"HardQuoteMsg",IF(LEN(IF(_xlfn.ISFORMULA(Bestea!O29),_xlfn.FORMULATEXT(Bestea!O29),Bestea!O29))-LEN(SUBSTITUTE(IF(_xlfn.ISFORMULA(Bestea!O29),_xlfn.FORMULATEXT(Bestea!O29),Bestea!O29),"$",""))&lt;0.5*(LEN(IF(_xlfn.ISFORMULA('#_Bestea'!O29),_xlfn.FORMULATEXT('#_Bestea'!O29),'#_Bestea'!O29))-LEN(SUBSTITUTE(IF(_xlfn.ISFORMULA('#_Bestea'!O29),_xlfn.FORMULATEXT('#_Bestea'!O29),'#_Bestea'!O29),"$",""))),TRUE,FALSE),"MissingAbsMsg",TRUE,"PerfectMsg")</f>
        <v/>
      </c>
      <c r="T29" s="215"/>
      <c r="V29" s="219"/>
      <c r="W29" s="219"/>
      <c r="X29" s="219"/>
      <c r="Z29" s="217"/>
      <c r="AA29" s="217"/>
      <c r="AB29" s="217"/>
      <c r="AC29" s="217"/>
    </row>
    <row r="30" spans="2:29" x14ac:dyDescent="0.15">
      <c r="C30" s="224">
        <v>0</v>
      </c>
      <c r="D30" s="219" t="str">
        <f ca="1">_xlfn.IFS(ISBLANK(Bestea!D30),"",IF(NOT(ISNA('#_Bestea'!D30)),IF(ISNA(Bestea!D30),TRUE,FALSE),FALSE),"StuNAMsg",IF(AND(ISNA('#_Bestea'!D30),ISNA(Bestea!D30)),TRUE,FALSE),"PerfectMsg",IF(NOT(ISERROR('#_Bestea'!D30)),IF(ISERROR(Bestea!D30),TRUE,FALSE),FALSE),"StuErrorMsg",IF(TYPE('#_Bestea'!D30)&lt;&gt;TYPE(Bestea!D30),TRUE,FALSE),"WrongTypeMsg",IF(_xlfn.ISFORMULA('#_Bestea'!D30),IF(NOT(_xlfn.ISFORMULA(Bestea!D30)),TRUE),FALSE),"MissingFormulaMsg",IF(NOT(AND(ISNUMBER(FIND("[",_xlfn.FORMULATEXT('#_Bestea'!D30))),ISNUMBER(FIND("!",_xlfn.FORMULATEXT('#_Bestea'!D30))))),AND(ISNUMBER(FIND("[",_xlfn.FORMULATEXT(Bestea!D30))),ISNUMBER(FIND("!",_xlfn.FORMULATEXT(Bestea!D30)))),FALSE),"ExternalRefsMsg",IF(ISNUMBER('#_Bestea'!D30),IF(ABS('#_Bestea'!D30-Bestea!D30)&gt;0.00001,TRUE,FALSE),IF('#_Bestea'!D30&lt;&gt;Bestea!D30,TRUE,FALSE)),IF(ISNUMBER('#_Bestea'!D30),IF('#_Bestea'!D30&gt;Bestea!D30,"TooLow","TooHigh"),"WrongAnswer"),NOT(_xlfn.ISFORMULA('#_Bestea'!D30)),"PerfectMsg",IF((LEN(SUBSTITUTE(SUBSTITUTE(SUBSTITUTE(SUBSTITUTE(SUBSTITUTE(SUBSTITUTE(SUBSTITUTE(SUBSTITUTE(SUBSTITUTE(SUBSTITUTE(SUBSTITUTE(SUBSTITUTE(SUBSTITUTE(SUBSTITUTE(SUBSTITUTE(SUBSTITUTE(SUBSTITUTE(SUBSTITUTE(SUBSTITUTE(SUBSTITUTE(SUBSTITUTE(SUBSTITUTE(SUBSTITUTE(SUBSTITUTE(IF(_xlfn.ISFORMULA(Bestea!D30),_xlfn.FORMULATEXT(Bestea!D30),Bestea!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D30),_xlfn.FORMULATEXT(Bestea!D30),Bestea!D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D30),_xlfn.FORMULATEXT('#_Bestea'!D30),'#_Bestea'!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D30),_xlfn.FORMULATEXT('#_Bestea'!D30),'#_Bestea'!D30),"9","#"),"8","#"),"7","#"),"6","#"),"5","#"),"4","#"),"3","#"),"2","#"),"1","#"),"0","#"),CHAR(10),""),"$","")," ",""),",","@"),"&gt;","@"),"&lt;","@"),"=","@"),")","@"),"(","@"),"^","@"),"/","@"),"+","@"),"*","@"),"-","@"),"@#","")))/2,TRUE,FALSE),"HardCodeMsg",IF(LEN(IF(_xlfn.ISFORMULA(Bestea!D30),_xlfn.FORMULATEXT(Bestea!D30),Bestea!D30))-LEN(SUBSTITUTE(IF(_xlfn.ISFORMULA(Bestea!D30),_xlfn.FORMULATEXT(Bestea!D30),Bestea!D30),"""",""))&gt;LEN(IF(_xlfn.ISFORMULA('#_Bestea'!D30),_xlfn.FORMULATEXT('#_Bestea'!D30),'#_Bestea'!D30))-LEN(SUBSTITUTE(IF(_xlfn.ISFORMULA('#_Bestea'!D30),_xlfn.FORMULATEXT('#_Bestea'!D30),'#_Bestea'!D30),"""","")),TRUE,FALSE),"HardQuoteMsg",IF(LEN(IF(_xlfn.ISFORMULA(Bestea!D30),_xlfn.FORMULATEXT(Bestea!D30),Bestea!D30))-LEN(SUBSTITUTE(IF(_xlfn.ISFORMULA(Bestea!D30),_xlfn.FORMULATEXT(Bestea!D30),Bestea!D30),"$",""))&lt;0.5*(LEN(IF(_xlfn.ISFORMULA('#_Bestea'!D30),_xlfn.FORMULATEXT('#_Bestea'!D30),'#_Bestea'!D30))-LEN(SUBSTITUTE(IF(_xlfn.ISFORMULA('#_Bestea'!D30),_xlfn.FORMULATEXT('#_Bestea'!D30),'#_Bestea'!D30),"$",""))),TRUE,FALSE),"MissingAbsMsg",TRUE,"PerfectMsg")</f>
        <v/>
      </c>
      <c r="E30" s="267" t="str">
        <f ca="1">_xlfn.IFS(ISBLANK(Bestea!E30),"",IF(NOT(ISNA('#_Bestea'!E30)),IF(ISNA(Bestea!E30),TRUE,FALSE),FALSE),"StuNAMsg",IF(AND(ISNA('#_Bestea'!E30),ISNA(Bestea!E30)),TRUE,FALSE),"PerfectMsg",IF(NOT(ISERROR('#_Bestea'!E30)),IF(ISERROR(Bestea!E30),TRUE,FALSE),FALSE),"StuErrorMsg",IF(TYPE('#_Bestea'!E30)&lt;&gt;TYPE(Bestea!E30),TRUE,FALSE),"WrongTypeMsg",IF(_xlfn.ISFORMULA('#_Bestea'!E30),IF(NOT(_xlfn.ISFORMULA(Bestea!E30)),TRUE),FALSE),"MissingFormulaMsg",IF(NOT(AND(ISNUMBER(FIND("[",_xlfn.FORMULATEXT('#_Bestea'!E30))),ISNUMBER(FIND("!",_xlfn.FORMULATEXT('#_Bestea'!E30))))),AND(ISNUMBER(FIND("[",_xlfn.FORMULATEXT(Bestea!E30))),ISNUMBER(FIND("!",_xlfn.FORMULATEXT(Bestea!E30)))),FALSE),"ExternalRefsMsg",IF(ISNUMBER('#_Bestea'!E30),IF(ABS('#_Bestea'!E30-Bestea!E30)&gt;0.00001,TRUE,FALSE),IF('#_Bestea'!E30&lt;&gt;Bestea!E30,TRUE,FALSE)),IF(ISNUMBER('#_Bestea'!E30),IF('#_Bestea'!E30&gt;Bestea!E30,"TooLow","TooHigh"),"WrongAnswer"),NOT(_xlfn.ISFORMULA('#_Bestea'!E30)),"PerfectMsg",IF((LEN(SUBSTITUTE(SUBSTITUTE(SUBSTITUTE(SUBSTITUTE(SUBSTITUTE(SUBSTITUTE(SUBSTITUTE(SUBSTITUTE(SUBSTITUTE(SUBSTITUTE(SUBSTITUTE(SUBSTITUTE(SUBSTITUTE(SUBSTITUTE(SUBSTITUTE(SUBSTITUTE(SUBSTITUTE(SUBSTITUTE(SUBSTITUTE(SUBSTITUTE(SUBSTITUTE(SUBSTITUTE(SUBSTITUTE(SUBSTITUTE(IF(_xlfn.ISFORMULA(Bestea!E30),_xlfn.FORMULATEXT(Bestea!E30),Bestea!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30),_xlfn.FORMULATEXT(Bestea!E30),Bestea!E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30),_xlfn.FORMULATEXT('#_Bestea'!E30),'#_Bestea'!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30),_xlfn.FORMULATEXT('#_Bestea'!E30),'#_Bestea'!E30),"9","#"),"8","#"),"7","#"),"6","#"),"5","#"),"4","#"),"3","#"),"2","#"),"1","#"),"0","#"),CHAR(10),""),"$","")," ",""),",","@"),"&gt;","@"),"&lt;","@"),"=","@"),")","@"),"(","@"),"^","@"),"/","@"),"+","@"),"*","@"),"-","@"),"@#","")))/2,TRUE,FALSE),"HardCodeMsg",IF(LEN(IF(_xlfn.ISFORMULA(Bestea!E30),_xlfn.FORMULATEXT(Bestea!E30),Bestea!E30))-LEN(SUBSTITUTE(IF(_xlfn.ISFORMULA(Bestea!E30),_xlfn.FORMULATEXT(Bestea!E30),Bestea!E30),"""",""))&gt;LEN(IF(_xlfn.ISFORMULA('#_Bestea'!E30),_xlfn.FORMULATEXT('#_Bestea'!E30),'#_Bestea'!E30))-LEN(SUBSTITUTE(IF(_xlfn.ISFORMULA('#_Bestea'!E30),_xlfn.FORMULATEXT('#_Bestea'!E30),'#_Bestea'!E30),"""","")),TRUE,FALSE),"HardQuoteMsg",IF(LEN(IF(_xlfn.ISFORMULA(Bestea!E30),_xlfn.FORMULATEXT(Bestea!E30),Bestea!E30))-LEN(SUBSTITUTE(IF(_xlfn.ISFORMULA(Bestea!E30),_xlfn.FORMULATEXT(Bestea!E30),Bestea!E30),"$",""))&lt;0.5*(LEN(IF(_xlfn.ISFORMULA('#_Bestea'!E30),_xlfn.FORMULATEXT('#_Bestea'!E30),'#_Bestea'!E30))-LEN(SUBSTITUTE(IF(_xlfn.ISFORMULA('#_Bestea'!E30),_xlfn.FORMULATEXT('#_Bestea'!E30),'#_Bestea'!E30),"$",""))),TRUE,FALSE),"MissingAbsMsg",TRUE,"PerfectMsg")</f>
        <v/>
      </c>
      <c r="F30" s="268" t="str">
        <f ca="1">_xlfn.IFS(ISBLANK(Bestea!F30),"",IF(NOT(ISNA('#_Bestea'!F30)),IF(ISNA(Bestea!F30),TRUE,FALSE),FALSE),"StuNAMsg",IF(AND(ISNA('#_Bestea'!F30),ISNA(Bestea!F30)),TRUE,FALSE),"PerfectMsg",IF(NOT(ISERROR('#_Bestea'!F30)),IF(ISERROR(Bestea!F30),TRUE,FALSE),FALSE),"StuErrorMsg",IF(TYPE('#_Bestea'!F30)&lt;&gt;TYPE(Bestea!F30),TRUE,FALSE),"WrongTypeMsg",IF(_xlfn.ISFORMULA('#_Bestea'!F30),IF(NOT(_xlfn.ISFORMULA(Bestea!F30)),TRUE),FALSE),"MissingFormulaMsg",IF(NOT(AND(ISNUMBER(FIND("[",_xlfn.FORMULATEXT('#_Bestea'!F30))),ISNUMBER(FIND("!",_xlfn.FORMULATEXT('#_Bestea'!F30))))),AND(ISNUMBER(FIND("[",_xlfn.FORMULATEXT(Bestea!F30))),ISNUMBER(FIND("!",_xlfn.FORMULATEXT(Bestea!F30)))),FALSE),"ExternalRefsMsg",IF(ISNUMBER('#_Bestea'!F30),IF(ABS('#_Bestea'!F30-Bestea!F30)&gt;0.00001,TRUE,FALSE),IF('#_Bestea'!F30&lt;&gt;Bestea!F30,TRUE,FALSE)),IF(ISNUMBER('#_Bestea'!F30),IF('#_Bestea'!F30&gt;Bestea!F30,"TooLow","TooHigh"),"WrongAnswer"),NOT(_xlfn.ISFORMULA('#_Bestea'!F30)),"PerfectMsg",IF((LEN(SUBSTITUTE(SUBSTITUTE(SUBSTITUTE(SUBSTITUTE(SUBSTITUTE(SUBSTITUTE(SUBSTITUTE(SUBSTITUTE(SUBSTITUTE(SUBSTITUTE(SUBSTITUTE(SUBSTITUTE(SUBSTITUTE(SUBSTITUTE(SUBSTITUTE(SUBSTITUTE(SUBSTITUTE(SUBSTITUTE(SUBSTITUTE(SUBSTITUTE(SUBSTITUTE(SUBSTITUTE(SUBSTITUTE(SUBSTITUTE(IF(_xlfn.ISFORMULA(Bestea!F30),_xlfn.FORMULATEXT(Bestea!F30),Bestea!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F30),_xlfn.FORMULATEXT(Bestea!F30),Bestea!F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F30),_xlfn.FORMULATEXT('#_Bestea'!F30),'#_Bestea'!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F30),_xlfn.FORMULATEXT('#_Bestea'!F30),'#_Bestea'!F30),"9","#"),"8","#"),"7","#"),"6","#"),"5","#"),"4","#"),"3","#"),"2","#"),"1","#"),"0","#"),CHAR(10),""),"$","")," ",""),",","@"),"&gt;","@"),"&lt;","@"),"=","@"),")","@"),"(","@"),"^","@"),"/","@"),"+","@"),"*","@"),"-","@"),"@#","")))/2,TRUE,FALSE),"HardCodeMsg",IF(LEN(IF(_xlfn.ISFORMULA(Bestea!F30),_xlfn.FORMULATEXT(Bestea!F30),Bestea!F30))-LEN(SUBSTITUTE(IF(_xlfn.ISFORMULA(Bestea!F30),_xlfn.FORMULATEXT(Bestea!F30),Bestea!F30),"""",""))&gt;LEN(IF(_xlfn.ISFORMULA('#_Bestea'!F30),_xlfn.FORMULATEXT('#_Bestea'!F30),'#_Bestea'!F30))-LEN(SUBSTITUTE(IF(_xlfn.ISFORMULA('#_Bestea'!F30),_xlfn.FORMULATEXT('#_Bestea'!F30),'#_Bestea'!F30),"""","")),TRUE,FALSE),"HardQuoteMsg",IF(LEN(IF(_xlfn.ISFORMULA(Bestea!F30),_xlfn.FORMULATEXT(Bestea!F30),Bestea!F30))-LEN(SUBSTITUTE(IF(_xlfn.ISFORMULA(Bestea!F30),_xlfn.FORMULATEXT(Bestea!F30),Bestea!F30),"$",""))&lt;0.5*(LEN(IF(_xlfn.ISFORMULA('#_Bestea'!F30),_xlfn.FORMULATEXT('#_Bestea'!F30),'#_Bestea'!F30))-LEN(SUBSTITUTE(IF(_xlfn.ISFORMULA('#_Bestea'!F30),_xlfn.FORMULATEXT('#_Bestea'!F30),'#_Bestea'!F30),"$",""))),TRUE,FALSE),"MissingAbsMsg",TRUE,"PerfectMsg")</f>
        <v/>
      </c>
      <c r="G30" s="268" t="str">
        <f ca="1">_xlfn.IFS(ISBLANK(Bestea!G30),"",IF(NOT(ISNA('#_Bestea'!G30)),IF(ISNA(Bestea!G30),TRUE,FALSE),FALSE),"StuNAMsg",IF(AND(ISNA('#_Bestea'!G30),ISNA(Bestea!G30)),TRUE,FALSE),"PerfectMsg",IF(NOT(ISERROR('#_Bestea'!G30)),IF(ISERROR(Bestea!G30),TRUE,FALSE),FALSE),"StuErrorMsg",IF(TYPE('#_Bestea'!G30)&lt;&gt;TYPE(Bestea!G30),TRUE,FALSE),"WrongTypeMsg",IF(_xlfn.ISFORMULA('#_Bestea'!G30),IF(NOT(_xlfn.ISFORMULA(Bestea!G30)),TRUE),FALSE),"MissingFormulaMsg",IF(NOT(AND(ISNUMBER(FIND("[",_xlfn.FORMULATEXT('#_Bestea'!G30))),ISNUMBER(FIND("!",_xlfn.FORMULATEXT('#_Bestea'!G30))))),AND(ISNUMBER(FIND("[",_xlfn.FORMULATEXT(Bestea!G30))),ISNUMBER(FIND("!",_xlfn.FORMULATEXT(Bestea!G30)))),FALSE),"ExternalRefsMsg",IF(ISNUMBER('#_Bestea'!G30),IF(ABS('#_Bestea'!G30-Bestea!G30)&gt;0.00001,TRUE,FALSE),IF('#_Bestea'!G30&lt;&gt;Bestea!G30,TRUE,FALSE)),IF(ISNUMBER('#_Bestea'!G30),IF('#_Bestea'!G30&gt;Bestea!G30,"TooLow","TooHigh"),"WrongAnswer"),NOT(_xlfn.ISFORMULA('#_Bestea'!G30)),"PerfectMsg",IF((LEN(SUBSTITUTE(SUBSTITUTE(SUBSTITUTE(SUBSTITUTE(SUBSTITUTE(SUBSTITUTE(SUBSTITUTE(SUBSTITUTE(SUBSTITUTE(SUBSTITUTE(SUBSTITUTE(SUBSTITUTE(SUBSTITUTE(SUBSTITUTE(SUBSTITUTE(SUBSTITUTE(SUBSTITUTE(SUBSTITUTE(SUBSTITUTE(SUBSTITUTE(SUBSTITUTE(SUBSTITUTE(SUBSTITUTE(SUBSTITUTE(IF(_xlfn.ISFORMULA(Bestea!G30),_xlfn.FORMULATEXT(Bestea!G30),Bestea!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G30),_xlfn.FORMULATEXT(Bestea!G30),Bestea!G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G30),_xlfn.FORMULATEXT('#_Bestea'!G30),'#_Bestea'!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G30),_xlfn.FORMULATEXT('#_Bestea'!G30),'#_Bestea'!G30),"9","#"),"8","#"),"7","#"),"6","#"),"5","#"),"4","#"),"3","#"),"2","#"),"1","#"),"0","#"),CHAR(10),""),"$","")," ",""),",","@"),"&gt;","@"),"&lt;","@"),"=","@"),")","@"),"(","@"),"^","@"),"/","@"),"+","@"),"*","@"),"-","@"),"@#","")))/2,TRUE,FALSE),"HardCodeMsg",IF(LEN(IF(_xlfn.ISFORMULA(Bestea!G30),_xlfn.FORMULATEXT(Bestea!G30),Bestea!G30))-LEN(SUBSTITUTE(IF(_xlfn.ISFORMULA(Bestea!G30),_xlfn.FORMULATEXT(Bestea!G30),Bestea!G30),"""",""))&gt;LEN(IF(_xlfn.ISFORMULA('#_Bestea'!G30),_xlfn.FORMULATEXT('#_Bestea'!G30),'#_Bestea'!G30))-LEN(SUBSTITUTE(IF(_xlfn.ISFORMULA('#_Bestea'!G30),_xlfn.FORMULATEXT('#_Bestea'!G30),'#_Bestea'!G30),"""","")),TRUE,FALSE),"HardQuoteMsg",IF(LEN(IF(_xlfn.ISFORMULA(Bestea!G30),_xlfn.FORMULATEXT(Bestea!G30),Bestea!G30))-LEN(SUBSTITUTE(IF(_xlfn.ISFORMULA(Bestea!G30),_xlfn.FORMULATEXT(Bestea!G30),Bestea!G30),"$",""))&lt;0.5*(LEN(IF(_xlfn.ISFORMULA('#_Bestea'!G30),_xlfn.FORMULATEXT('#_Bestea'!G30),'#_Bestea'!G30))-LEN(SUBSTITUTE(IF(_xlfn.ISFORMULA('#_Bestea'!G30),_xlfn.FORMULATEXT('#_Bestea'!G30),'#_Bestea'!G30),"$",""))),TRUE,FALSE),"MissingAbsMsg",TRUE,"PerfectMsg")</f>
        <v/>
      </c>
      <c r="H30" s="269" t="str">
        <f ca="1">_xlfn.IFS(ISBLANK(Bestea!H30),"",IF(NOT(ISNA('#_Bestea'!H30)),IF(ISNA(Bestea!H30),TRUE,FALSE),FALSE),"StuNAMsg",IF(AND(ISNA('#_Bestea'!H30),ISNA(Bestea!H30)),TRUE,FALSE),"PerfectMsg",IF(NOT(ISERROR('#_Bestea'!H30)),IF(ISERROR(Bestea!H30),TRUE,FALSE),FALSE),"StuErrorMsg",IF(TYPE('#_Bestea'!H30)&lt;&gt;TYPE(Bestea!H30),TRUE,FALSE),"WrongTypeMsg",IF(_xlfn.ISFORMULA('#_Bestea'!H30),IF(NOT(_xlfn.ISFORMULA(Bestea!H30)),TRUE),FALSE),"MissingFormulaMsg",IF(NOT(AND(ISNUMBER(FIND("[",_xlfn.FORMULATEXT('#_Bestea'!H30))),ISNUMBER(FIND("!",_xlfn.FORMULATEXT('#_Bestea'!H30))))),AND(ISNUMBER(FIND("[",_xlfn.FORMULATEXT(Bestea!H30))),ISNUMBER(FIND("!",_xlfn.FORMULATEXT(Bestea!H30)))),FALSE),"ExternalRefsMsg",IF(ISNUMBER('#_Bestea'!H30),IF(ABS('#_Bestea'!H30-Bestea!H30)&gt;0.00001,TRUE,FALSE),IF('#_Bestea'!H30&lt;&gt;Bestea!H30,TRUE,FALSE)),IF(ISNUMBER('#_Bestea'!H30),IF('#_Bestea'!H30&gt;Bestea!H30,"TooLow","TooHigh"),"WrongAnswer"),NOT(_xlfn.ISFORMULA('#_Bestea'!H30)),"PerfectMsg",IF((LEN(SUBSTITUTE(SUBSTITUTE(SUBSTITUTE(SUBSTITUTE(SUBSTITUTE(SUBSTITUTE(SUBSTITUTE(SUBSTITUTE(SUBSTITUTE(SUBSTITUTE(SUBSTITUTE(SUBSTITUTE(SUBSTITUTE(SUBSTITUTE(SUBSTITUTE(SUBSTITUTE(SUBSTITUTE(SUBSTITUTE(SUBSTITUTE(SUBSTITUTE(SUBSTITUTE(SUBSTITUTE(SUBSTITUTE(SUBSTITUTE(IF(_xlfn.ISFORMULA(Bestea!H30),_xlfn.FORMULATEXT(Bestea!H30),Bestea!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H30),_xlfn.FORMULATEXT(Bestea!H30),Bestea!H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H30),_xlfn.FORMULATEXT('#_Bestea'!H30),'#_Bestea'!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H30),_xlfn.FORMULATEXT('#_Bestea'!H30),'#_Bestea'!H30),"9","#"),"8","#"),"7","#"),"6","#"),"5","#"),"4","#"),"3","#"),"2","#"),"1","#"),"0","#"),CHAR(10),""),"$","")," ",""),",","@"),"&gt;","@"),"&lt;","@"),"=","@"),")","@"),"(","@"),"^","@"),"/","@"),"+","@"),"*","@"),"-","@"),"@#","")))/2,TRUE,FALSE),"HardCodeMsg",IF(LEN(IF(_xlfn.ISFORMULA(Bestea!H30),_xlfn.FORMULATEXT(Bestea!H30),Bestea!H30))-LEN(SUBSTITUTE(IF(_xlfn.ISFORMULA(Bestea!H30),_xlfn.FORMULATEXT(Bestea!H30),Bestea!H30),"""",""))&gt;LEN(IF(_xlfn.ISFORMULA('#_Bestea'!H30),_xlfn.FORMULATEXT('#_Bestea'!H30),'#_Bestea'!H30))-LEN(SUBSTITUTE(IF(_xlfn.ISFORMULA('#_Bestea'!H30),_xlfn.FORMULATEXT('#_Bestea'!H30),'#_Bestea'!H30),"""","")),TRUE,FALSE),"HardQuoteMsg",IF(LEN(IF(_xlfn.ISFORMULA(Bestea!H30),_xlfn.FORMULATEXT(Bestea!H30),Bestea!H30))-LEN(SUBSTITUTE(IF(_xlfn.ISFORMULA(Bestea!H30),_xlfn.FORMULATEXT(Bestea!H30),Bestea!H30),"$",""))&lt;0.5*(LEN(IF(_xlfn.ISFORMULA('#_Bestea'!H30),_xlfn.FORMULATEXT('#_Bestea'!H30),'#_Bestea'!H30))-LEN(SUBSTITUTE(IF(_xlfn.ISFORMULA('#_Bestea'!H30),_xlfn.FORMULATEXT('#_Bestea'!H30),'#_Bestea'!H30),"$",""))),TRUE,FALSE),"MissingAbsMsg",TRUE,"PerfectMsg")</f>
        <v/>
      </c>
      <c r="I30" s="269" t="str">
        <f ca="1">_xlfn.IFS(ISBLANK(Bestea!I30),"",IF(NOT(ISNA('#_Bestea'!I30)),IF(ISNA(Bestea!I30),TRUE,FALSE),FALSE),"StuNAMsg",IF(AND(ISNA('#_Bestea'!I30),ISNA(Bestea!I30)),TRUE,FALSE),"PerfectMsg",IF(NOT(ISERROR('#_Bestea'!I30)),IF(ISERROR(Bestea!I30),TRUE,FALSE),FALSE),"StuErrorMsg",IF(TYPE('#_Bestea'!I30)&lt;&gt;TYPE(Bestea!I30),TRUE,FALSE),"WrongTypeMsg",IF(_xlfn.ISFORMULA('#_Bestea'!I30),IF(NOT(_xlfn.ISFORMULA(Bestea!I30)),TRUE),FALSE),"MissingFormulaMsg",IF(NOT(AND(ISNUMBER(FIND("[",_xlfn.FORMULATEXT('#_Bestea'!I30))),ISNUMBER(FIND("!",_xlfn.FORMULATEXT('#_Bestea'!I30))))),AND(ISNUMBER(FIND("[",_xlfn.FORMULATEXT(Bestea!I30))),ISNUMBER(FIND("!",_xlfn.FORMULATEXT(Bestea!I30)))),FALSE),"ExternalRefsMsg",IF(ISNUMBER('#_Bestea'!I30),IF(ABS('#_Bestea'!I30-Bestea!I30)&gt;0.00001,TRUE,FALSE),IF('#_Bestea'!I30&lt;&gt;Bestea!I30,TRUE,FALSE)),IF(ISNUMBER('#_Bestea'!I30),IF('#_Bestea'!I30&gt;Bestea!I30,"TooLow","TooHigh"),"WrongAnswer"),NOT(_xlfn.ISFORMULA('#_Bestea'!I30)),"PerfectMsg",IF((LEN(SUBSTITUTE(SUBSTITUTE(SUBSTITUTE(SUBSTITUTE(SUBSTITUTE(SUBSTITUTE(SUBSTITUTE(SUBSTITUTE(SUBSTITUTE(SUBSTITUTE(SUBSTITUTE(SUBSTITUTE(SUBSTITUTE(SUBSTITUTE(SUBSTITUTE(SUBSTITUTE(SUBSTITUTE(SUBSTITUTE(SUBSTITUTE(SUBSTITUTE(SUBSTITUTE(SUBSTITUTE(SUBSTITUTE(SUBSTITUTE(IF(_xlfn.ISFORMULA(Bestea!I30),_xlfn.FORMULATEXT(Bestea!I30),Bestea!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I30),_xlfn.FORMULATEXT(Bestea!I30),Bestea!I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I30),_xlfn.FORMULATEXT('#_Bestea'!I30),'#_Bestea'!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I30),_xlfn.FORMULATEXT('#_Bestea'!I30),'#_Bestea'!I30),"9","#"),"8","#"),"7","#"),"6","#"),"5","#"),"4","#"),"3","#"),"2","#"),"1","#"),"0","#"),CHAR(10),""),"$","")," ",""),",","@"),"&gt;","@"),"&lt;","@"),"=","@"),")","@"),"(","@"),"^","@"),"/","@"),"+","@"),"*","@"),"-","@"),"@#","")))/2,TRUE,FALSE),"HardCodeMsg",IF(LEN(IF(_xlfn.ISFORMULA(Bestea!I30),_xlfn.FORMULATEXT(Bestea!I30),Bestea!I30))-LEN(SUBSTITUTE(IF(_xlfn.ISFORMULA(Bestea!I30),_xlfn.FORMULATEXT(Bestea!I30),Bestea!I30),"""",""))&gt;LEN(IF(_xlfn.ISFORMULA('#_Bestea'!I30),_xlfn.FORMULATEXT('#_Bestea'!I30),'#_Bestea'!I30))-LEN(SUBSTITUTE(IF(_xlfn.ISFORMULA('#_Bestea'!I30),_xlfn.FORMULATEXT('#_Bestea'!I30),'#_Bestea'!I30),"""","")),TRUE,FALSE),"HardQuoteMsg",IF(LEN(IF(_xlfn.ISFORMULA(Bestea!I30),_xlfn.FORMULATEXT(Bestea!I30),Bestea!I30))-LEN(SUBSTITUTE(IF(_xlfn.ISFORMULA(Bestea!I30),_xlfn.FORMULATEXT(Bestea!I30),Bestea!I30),"$",""))&lt;0.5*(LEN(IF(_xlfn.ISFORMULA('#_Bestea'!I30),_xlfn.FORMULATEXT('#_Bestea'!I30),'#_Bestea'!I30))-LEN(SUBSTITUTE(IF(_xlfn.ISFORMULA('#_Bestea'!I30),_xlfn.FORMULATEXT('#_Bestea'!I30),'#_Bestea'!I30),"$",""))),TRUE,FALSE),"MissingAbsMsg",TRUE,"PerfectMsg")</f>
        <v/>
      </c>
      <c r="J30" s="269" t="str">
        <f ca="1">_xlfn.IFS(ISBLANK(Bestea!J30),"",IF(NOT(ISNA('#_Bestea'!J30)),IF(ISNA(Bestea!J30),TRUE,FALSE),FALSE),"StuNAMsg",IF(AND(ISNA('#_Bestea'!J30),ISNA(Bestea!J30)),TRUE,FALSE),"PerfectMsg",IF(NOT(ISERROR('#_Bestea'!J30)),IF(ISERROR(Bestea!J30),TRUE,FALSE),FALSE),"StuErrorMsg",IF(TYPE('#_Bestea'!J30)&lt;&gt;TYPE(Bestea!J30),TRUE,FALSE),"WrongTypeMsg",IF(_xlfn.ISFORMULA('#_Bestea'!J30),IF(NOT(_xlfn.ISFORMULA(Bestea!J30)),TRUE),FALSE),"MissingFormulaMsg",IF(NOT(AND(ISNUMBER(FIND("[",_xlfn.FORMULATEXT('#_Bestea'!J30))),ISNUMBER(FIND("!",_xlfn.FORMULATEXT('#_Bestea'!J30))))),AND(ISNUMBER(FIND("[",_xlfn.FORMULATEXT(Bestea!J30))),ISNUMBER(FIND("!",_xlfn.FORMULATEXT(Bestea!J30)))),FALSE),"ExternalRefsMsg",IF(ISNUMBER('#_Bestea'!J30),IF(ABS('#_Bestea'!J30-Bestea!J30)&gt;0.00001,TRUE,FALSE),IF('#_Bestea'!J30&lt;&gt;Bestea!J30,TRUE,FALSE)),IF(ISNUMBER('#_Bestea'!J30),IF('#_Bestea'!J30&gt;Bestea!J30,"TooLow","TooHigh"),"WrongAnswer"),NOT(_xlfn.ISFORMULA('#_Bestea'!J30)),"PerfectMsg",IF((LEN(SUBSTITUTE(SUBSTITUTE(SUBSTITUTE(SUBSTITUTE(SUBSTITUTE(SUBSTITUTE(SUBSTITUTE(SUBSTITUTE(SUBSTITUTE(SUBSTITUTE(SUBSTITUTE(SUBSTITUTE(SUBSTITUTE(SUBSTITUTE(SUBSTITUTE(SUBSTITUTE(SUBSTITUTE(SUBSTITUTE(SUBSTITUTE(SUBSTITUTE(SUBSTITUTE(SUBSTITUTE(SUBSTITUTE(SUBSTITUTE(IF(_xlfn.ISFORMULA(Bestea!J30),_xlfn.FORMULATEXT(Bestea!J30),Bestea!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J30),_xlfn.FORMULATEXT(Bestea!J30),Bestea!J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J30),_xlfn.FORMULATEXT('#_Bestea'!J30),'#_Bestea'!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J30),_xlfn.FORMULATEXT('#_Bestea'!J30),'#_Bestea'!J30),"9","#"),"8","#"),"7","#"),"6","#"),"5","#"),"4","#"),"3","#"),"2","#"),"1","#"),"0","#"),CHAR(10),""),"$","")," ",""),",","@"),"&gt;","@"),"&lt;","@"),"=","@"),")","@"),"(","@"),"^","@"),"/","@"),"+","@"),"*","@"),"-","@"),"@#","")))/2,TRUE,FALSE),"HardCodeMsg",IF(LEN(IF(_xlfn.ISFORMULA(Bestea!J30),_xlfn.FORMULATEXT(Bestea!J30),Bestea!J30))-LEN(SUBSTITUTE(IF(_xlfn.ISFORMULA(Bestea!J30),_xlfn.FORMULATEXT(Bestea!J30),Bestea!J30),"""",""))&gt;LEN(IF(_xlfn.ISFORMULA('#_Bestea'!J30),_xlfn.FORMULATEXT('#_Bestea'!J30),'#_Bestea'!J30))-LEN(SUBSTITUTE(IF(_xlfn.ISFORMULA('#_Bestea'!J30),_xlfn.FORMULATEXT('#_Bestea'!J30),'#_Bestea'!J30),"""","")),TRUE,FALSE),"HardQuoteMsg",IF(LEN(IF(_xlfn.ISFORMULA(Bestea!J30),_xlfn.FORMULATEXT(Bestea!J30),Bestea!J30))-LEN(SUBSTITUTE(IF(_xlfn.ISFORMULA(Bestea!J30),_xlfn.FORMULATEXT(Bestea!J30),Bestea!J30),"$",""))&lt;0.5*(LEN(IF(_xlfn.ISFORMULA('#_Bestea'!J30),_xlfn.FORMULATEXT('#_Bestea'!J30),'#_Bestea'!J30))-LEN(SUBSTITUTE(IF(_xlfn.ISFORMULA('#_Bestea'!J30),_xlfn.FORMULATEXT('#_Bestea'!J30),'#_Bestea'!J30),"$",""))),TRUE,FALSE),"MissingAbsMsg",TRUE,"PerfectMsg")</f>
        <v/>
      </c>
      <c r="K30" s="270" t="str">
        <f ca="1">_xlfn.IFS(ISBLANK(Bestea!K30),"",IF(NOT(ISNA('#_Bestea'!K30)),IF(ISNA(Bestea!K30),TRUE,FALSE),FALSE),"StuNAMsg",IF(AND(ISNA('#_Bestea'!K30),ISNA(Bestea!K30)),TRUE,FALSE),"PerfectMsg",IF(NOT(ISERROR('#_Bestea'!K30)),IF(ISERROR(Bestea!K30),TRUE,FALSE),FALSE),"StuErrorMsg",IF(TYPE('#_Bestea'!K30)&lt;&gt;TYPE(Bestea!K30),TRUE,FALSE),"WrongTypeMsg",IF(_xlfn.ISFORMULA('#_Bestea'!K30),IF(NOT(_xlfn.ISFORMULA(Bestea!K30)),TRUE),FALSE),"MissingFormulaMsg",IF(NOT(AND(ISNUMBER(FIND("[",_xlfn.FORMULATEXT('#_Bestea'!K30))),ISNUMBER(FIND("!",_xlfn.FORMULATEXT('#_Bestea'!K30))))),AND(ISNUMBER(FIND("[",_xlfn.FORMULATEXT(Bestea!K30))),ISNUMBER(FIND("!",_xlfn.FORMULATEXT(Bestea!K30)))),FALSE),"ExternalRefsMsg",IF(ISNUMBER('#_Bestea'!K30),IF(ABS('#_Bestea'!K30-Bestea!K30)&gt;0.00001,TRUE,FALSE),IF('#_Bestea'!K30&lt;&gt;Bestea!K30,TRUE,FALSE)),IF(ISNUMBER('#_Bestea'!K30),IF('#_Bestea'!K30&gt;Bestea!K30,"TooLow","TooHigh"),"WrongAnswer"),NOT(_xlfn.ISFORMULA('#_Bestea'!K30)),"PerfectMsg",IF((LEN(SUBSTITUTE(SUBSTITUTE(SUBSTITUTE(SUBSTITUTE(SUBSTITUTE(SUBSTITUTE(SUBSTITUTE(SUBSTITUTE(SUBSTITUTE(SUBSTITUTE(SUBSTITUTE(SUBSTITUTE(SUBSTITUTE(SUBSTITUTE(SUBSTITUTE(SUBSTITUTE(SUBSTITUTE(SUBSTITUTE(SUBSTITUTE(SUBSTITUTE(SUBSTITUTE(SUBSTITUTE(SUBSTITUTE(SUBSTITUTE(IF(_xlfn.ISFORMULA(Bestea!K30),_xlfn.FORMULATEXT(Bestea!K30),Bestea!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K30),_xlfn.FORMULATEXT(Bestea!K30),Bestea!K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K30),_xlfn.FORMULATEXT('#_Bestea'!K30),'#_Bestea'!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K30),_xlfn.FORMULATEXT('#_Bestea'!K30),'#_Bestea'!K30),"9","#"),"8","#"),"7","#"),"6","#"),"5","#"),"4","#"),"3","#"),"2","#"),"1","#"),"0","#"),CHAR(10),""),"$","")," ",""),",","@"),"&gt;","@"),"&lt;","@"),"=","@"),")","@"),"(","@"),"^","@"),"/","@"),"+","@"),"*","@"),"-","@"),"@#","")))/2,TRUE,FALSE),"HardCodeMsg",IF(LEN(IF(_xlfn.ISFORMULA(Bestea!K30),_xlfn.FORMULATEXT(Bestea!K30),Bestea!K30))-LEN(SUBSTITUTE(IF(_xlfn.ISFORMULA(Bestea!K30),_xlfn.FORMULATEXT(Bestea!K30),Bestea!K30),"""",""))&gt;LEN(IF(_xlfn.ISFORMULA('#_Bestea'!K30),_xlfn.FORMULATEXT('#_Bestea'!K30),'#_Bestea'!K30))-LEN(SUBSTITUTE(IF(_xlfn.ISFORMULA('#_Bestea'!K30),_xlfn.FORMULATEXT('#_Bestea'!K30),'#_Bestea'!K30),"""","")),TRUE,FALSE),"HardQuoteMsg",IF(LEN(IF(_xlfn.ISFORMULA(Bestea!K30),_xlfn.FORMULATEXT(Bestea!K30),Bestea!K30))-LEN(SUBSTITUTE(IF(_xlfn.ISFORMULA(Bestea!K30),_xlfn.FORMULATEXT(Bestea!K30),Bestea!K30),"$",""))&lt;0.5*(LEN(IF(_xlfn.ISFORMULA('#_Bestea'!K30),_xlfn.FORMULATEXT('#_Bestea'!K30),'#_Bestea'!K30))-LEN(SUBSTITUTE(IF(_xlfn.ISFORMULA('#_Bestea'!K30),_xlfn.FORMULATEXT('#_Bestea'!K30),'#_Bestea'!K30),"$",""))),TRUE,FALSE),"MissingAbsMsg",TRUE,"PerfectMsg")</f>
        <v/>
      </c>
      <c r="L30" s="254" t="str">
        <f ca="1">_xlfn.IFS(ISBLANK(Bestea!L30),"",IF(NOT(ISNA('#_Bestea'!L30)),IF(ISNA(Bestea!L30),TRUE,FALSE),FALSE),"StuNAMsg",IF(AND(ISNA('#_Bestea'!L30),ISNA(Bestea!L30)),TRUE,FALSE),"PerfectMsg",IF(NOT(ISERROR('#_Bestea'!L30)),IF(ISERROR(Bestea!L30),TRUE,FALSE),FALSE),"StuErrorMsg",IF(TYPE('#_Bestea'!L30)&lt;&gt;TYPE(Bestea!L30),TRUE,FALSE),"WrongTypeMsg",IF(_xlfn.ISFORMULA('#_Bestea'!L30),IF(NOT(_xlfn.ISFORMULA(Bestea!L30)),TRUE),FALSE),"MissingFormulaMsg",IF(NOT(AND(ISNUMBER(FIND("[",_xlfn.FORMULATEXT('#_Bestea'!L30))),ISNUMBER(FIND("!",_xlfn.FORMULATEXT('#_Bestea'!L30))))),AND(ISNUMBER(FIND("[",_xlfn.FORMULATEXT(Bestea!L30))),ISNUMBER(FIND("!",_xlfn.FORMULATEXT(Bestea!L30)))),FALSE),"ExternalRefsMsg",IF(ISNUMBER('#_Bestea'!L30),IF(ABS('#_Bestea'!L30-Bestea!L30)&gt;0.00001,TRUE,FALSE),IF('#_Bestea'!L30&lt;&gt;Bestea!L30,TRUE,FALSE)),IF(ISNUMBER('#_Bestea'!L30),IF('#_Bestea'!L30&gt;Bestea!L30,"TooLow","TooHigh"),"WrongAnswer"),NOT(_xlfn.ISFORMULA('#_Bestea'!L30)),"PerfectMsg",IF((LEN(SUBSTITUTE(SUBSTITUTE(SUBSTITUTE(SUBSTITUTE(SUBSTITUTE(SUBSTITUTE(SUBSTITUTE(SUBSTITUTE(SUBSTITUTE(SUBSTITUTE(SUBSTITUTE(SUBSTITUTE(SUBSTITUTE(SUBSTITUTE(SUBSTITUTE(SUBSTITUTE(SUBSTITUTE(SUBSTITUTE(SUBSTITUTE(SUBSTITUTE(SUBSTITUTE(SUBSTITUTE(SUBSTITUTE(SUBSTITUTE(IF(_xlfn.ISFORMULA(Bestea!L30),_xlfn.FORMULATEXT(Bestea!L30),Bestea!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L30),_xlfn.FORMULATEXT(Bestea!L30),Bestea!L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L30),_xlfn.FORMULATEXT('#_Bestea'!L30),'#_Bestea'!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L30),_xlfn.FORMULATEXT('#_Bestea'!L30),'#_Bestea'!L30),"9","#"),"8","#"),"7","#"),"6","#"),"5","#"),"4","#"),"3","#"),"2","#"),"1","#"),"0","#"),CHAR(10),""),"$","")," ",""),",","@"),"&gt;","@"),"&lt;","@"),"=","@"),")","@"),"(","@"),"^","@"),"/","@"),"+","@"),"*","@"),"-","@"),"@#","")))/2,TRUE,FALSE),"HardCodeMsg",IF(LEN(IF(_xlfn.ISFORMULA(Bestea!L30),_xlfn.FORMULATEXT(Bestea!L30),Bestea!L30))-LEN(SUBSTITUTE(IF(_xlfn.ISFORMULA(Bestea!L30),_xlfn.FORMULATEXT(Bestea!L30),Bestea!L30),"""",""))&gt;LEN(IF(_xlfn.ISFORMULA('#_Bestea'!L30),_xlfn.FORMULATEXT('#_Bestea'!L30),'#_Bestea'!L30))-LEN(SUBSTITUTE(IF(_xlfn.ISFORMULA('#_Bestea'!L30),_xlfn.FORMULATEXT('#_Bestea'!L30),'#_Bestea'!L30),"""","")),TRUE,FALSE),"HardQuoteMsg",IF(LEN(IF(_xlfn.ISFORMULA(Bestea!L30),_xlfn.FORMULATEXT(Bestea!L30),Bestea!L30))-LEN(SUBSTITUTE(IF(_xlfn.ISFORMULA(Bestea!L30),_xlfn.FORMULATEXT(Bestea!L30),Bestea!L30),"$",""))&lt;0.5*(LEN(IF(_xlfn.ISFORMULA('#_Bestea'!L30),_xlfn.FORMULATEXT('#_Bestea'!L30),'#_Bestea'!L30))-LEN(SUBSTITUTE(IF(_xlfn.ISFORMULA('#_Bestea'!L30),_xlfn.FORMULATEXT('#_Bestea'!L30),'#_Bestea'!L30),"$",""))),TRUE,FALSE),"MissingAbsMsg",TRUE,"PerfectMsg")</f>
        <v/>
      </c>
      <c r="N30" s="218">
        <v>0</v>
      </c>
      <c r="O30" s="271" t="str">
        <f ca="1">_xlfn.IFS(ISBLANK(Bestea!O30),"",IF(NOT(ISNA('#_Bestea'!O30)),IF(ISNA(Bestea!O30),TRUE,FALSE),FALSE),"StuNAMsg",IF(AND(ISNA('#_Bestea'!O30),ISNA(Bestea!O30)),TRUE,FALSE),"PerfectMsg",IF(NOT(ISERROR('#_Bestea'!O30)),IF(ISERROR(Bestea!O30),TRUE,FALSE),FALSE),"StuErrorMsg",IF(TYPE('#_Bestea'!O30)&lt;&gt;TYPE(Bestea!O30),TRUE,FALSE),"WrongTypeMsg",IF(_xlfn.ISFORMULA('#_Bestea'!O30),IF(NOT(_xlfn.ISFORMULA(Bestea!O30)),TRUE),FALSE),"MissingFormulaMsg",IF(NOT(AND(ISNUMBER(FIND("[",_xlfn.FORMULATEXT('#_Bestea'!O30))),ISNUMBER(FIND("!",_xlfn.FORMULATEXT('#_Bestea'!O30))))),AND(ISNUMBER(FIND("[",_xlfn.FORMULATEXT(Bestea!O30))),ISNUMBER(FIND("!",_xlfn.FORMULATEXT(Bestea!O30)))),FALSE),"ExternalRefsMsg",IF(ISNUMBER('#_Bestea'!O30),IF(ABS('#_Bestea'!O30-Bestea!O30)&gt;0.00001,TRUE,FALSE),IF('#_Bestea'!O30&lt;&gt;Bestea!O30,TRUE,FALSE)),IF(ISNUMBER('#_Bestea'!O30),IF('#_Bestea'!O30&gt;Bestea!O30,"TooLow","TooHigh"),"WrongAnswer"),NOT(_xlfn.ISFORMULA('#_Bestea'!O30)),"PerfectMsg",IF((LEN(SUBSTITUTE(SUBSTITUTE(SUBSTITUTE(SUBSTITUTE(SUBSTITUTE(SUBSTITUTE(SUBSTITUTE(SUBSTITUTE(SUBSTITUTE(SUBSTITUTE(SUBSTITUTE(SUBSTITUTE(SUBSTITUTE(SUBSTITUTE(SUBSTITUTE(SUBSTITUTE(SUBSTITUTE(SUBSTITUTE(SUBSTITUTE(SUBSTITUTE(SUBSTITUTE(SUBSTITUTE(SUBSTITUTE(SUBSTITUTE(IF(_xlfn.ISFORMULA(Bestea!O30),_xlfn.FORMULATEXT(Bestea!O30),Bestea!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O30),_xlfn.FORMULATEXT(Bestea!O30),Bestea!O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O30),_xlfn.FORMULATEXT('#_Bestea'!O30),'#_Bestea'!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O30),_xlfn.FORMULATEXT('#_Bestea'!O30),'#_Bestea'!O30),"9","#"),"8","#"),"7","#"),"6","#"),"5","#"),"4","#"),"3","#"),"2","#"),"1","#"),"0","#"),CHAR(10),""),"$","")," ",""),",","@"),"&gt;","@"),"&lt;","@"),"=","@"),")","@"),"(","@"),"^","@"),"/","@"),"+","@"),"*","@"),"-","@"),"@#","")))/2,TRUE,FALSE),"HardCodeMsg",IF(LEN(IF(_xlfn.ISFORMULA(Bestea!O30),_xlfn.FORMULATEXT(Bestea!O30),Bestea!O30))-LEN(SUBSTITUTE(IF(_xlfn.ISFORMULA(Bestea!O30),_xlfn.FORMULATEXT(Bestea!O30),Bestea!O30),"""",""))&gt;LEN(IF(_xlfn.ISFORMULA('#_Bestea'!O30),_xlfn.FORMULATEXT('#_Bestea'!O30),'#_Bestea'!O30))-LEN(SUBSTITUTE(IF(_xlfn.ISFORMULA('#_Bestea'!O30),_xlfn.FORMULATEXT('#_Bestea'!O30),'#_Bestea'!O30),"""","")),TRUE,FALSE),"HardQuoteMsg",IF(LEN(IF(_xlfn.ISFORMULA(Bestea!O30),_xlfn.FORMULATEXT(Bestea!O30),Bestea!O30))-LEN(SUBSTITUTE(IF(_xlfn.ISFORMULA(Bestea!O30),_xlfn.FORMULATEXT(Bestea!O30),Bestea!O30),"$",""))&lt;0.5*(LEN(IF(_xlfn.ISFORMULA('#_Bestea'!O30),_xlfn.FORMULATEXT('#_Bestea'!O30),'#_Bestea'!O30))-LEN(SUBSTITUTE(IF(_xlfn.ISFORMULA('#_Bestea'!O30),_xlfn.FORMULATEXT('#_Bestea'!O30),'#_Bestea'!O30),"$",""))),TRUE,FALSE),"MissingAbsMsg",TRUE,"PerfectMsg")</f>
        <v/>
      </c>
      <c r="Z30" s="217"/>
      <c r="AA30" s="217"/>
      <c r="AB30" s="217"/>
      <c r="AC30" s="217"/>
    </row>
    <row r="31" spans="2:29" x14ac:dyDescent="0.15">
      <c r="C31" s="225"/>
      <c r="Z31" s="217"/>
      <c r="AA31" s="217"/>
      <c r="AB31" s="217"/>
      <c r="AC31" s="217"/>
    </row>
    <row r="32" spans="2:29" s="218" customFormat="1" x14ac:dyDescent="0.15">
      <c r="B32" s="215"/>
      <c r="C32" s="224"/>
      <c r="D32" s="226">
        <v>0</v>
      </c>
      <c r="E32" s="215"/>
      <c r="F32" s="215"/>
      <c r="G32" s="262"/>
      <c r="H32" s="262"/>
      <c r="I32" s="262"/>
      <c r="J32" s="262"/>
      <c r="K32" s="262"/>
      <c r="L32" s="262"/>
      <c r="T32" s="220"/>
      <c r="V32" s="219"/>
      <c r="W32" s="219"/>
      <c r="X32" s="219"/>
      <c r="Z32" s="217"/>
      <c r="AA32" s="217"/>
      <c r="AB32" s="217"/>
      <c r="AC32" s="217"/>
    </row>
    <row r="33" spans="2:29" s="218" customFormat="1" x14ac:dyDescent="0.15">
      <c r="B33" s="215"/>
      <c r="C33" s="224">
        <v>0</v>
      </c>
      <c r="D33" s="219" t="str">
        <f ca="1">_xlfn.IFS(ISBLANK(Bestea!D33),"",IF(NOT(ISNA('#_Bestea'!D33)),IF(ISNA(Bestea!D33),TRUE,FALSE),FALSE),"StuNAMsg",IF(AND(ISNA('#_Bestea'!D33),ISNA(Bestea!D33)),TRUE,FALSE),"PerfectMsg",IF(NOT(ISERROR('#_Bestea'!D33)),IF(ISERROR(Bestea!D33),TRUE,FALSE),FALSE),"StuErrorMsg",IF(TYPE('#_Bestea'!D33)&lt;&gt;TYPE(Bestea!D33),TRUE,FALSE),"WrongTypeMsg",IF(_xlfn.ISFORMULA('#_Bestea'!D33),IF(NOT(_xlfn.ISFORMULA(Bestea!D33)),TRUE),FALSE),"MissingFormulaMsg",IF(NOT(AND(ISNUMBER(FIND("[",_xlfn.FORMULATEXT('#_Bestea'!D33))),ISNUMBER(FIND("!",_xlfn.FORMULATEXT('#_Bestea'!D33))))),AND(ISNUMBER(FIND("[",_xlfn.FORMULATEXT(Bestea!D33))),ISNUMBER(FIND("!",_xlfn.FORMULATEXT(Bestea!D33)))),FALSE),"ExternalRefsMsg",IF(ISNUMBER('#_Bestea'!D33),IF(ABS('#_Bestea'!D33-Bestea!D33)&gt;0.00001,TRUE,FALSE),IF('#_Bestea'!D33&lt;&gt;Bestea!D33,TRUE,FALSE)),IF(ISNUMBER('#_Bestea'!D33),IF('#_Bestea'!D33&gt;Bestea!D33,"TooLow","TooHigh"),"WrongAnswer"),NOT(_xlfn.ISFORMULA('#_Bestea'!D33)),"PerfectMsg",IF((LEN(SUBSTITUTE(SUBSTITUTE(SUBSTITUTE(SUBSTITUTE(SUBSTITUTE(SUBSTITUTE(SUBSTITUTE(SUBSTITUTE(SUBSTITUTE(SUBSTITUTE(SUBSTITUTE(SUBSTITUTE(SUBSTITUTE(SUBSTITUTE(SUBSTITUTE(SUBSTITUTE(SUBSTITUTE(SUBSTITUTE(SUBSTITUTE(SUBSTITUTE(SUBSTITUTE(SUBSTITUTE(SUBSTITUTE(SUBSTITUTE(IF(_xlfn.ISFORMULA(Bestea!D33),_xlfn.FORMULATEXT(Bestea!D33),Bestea!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D33),_xlfn.FORMULATEXT(Bestea!D33),Bestea!D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D33),_xlfn.FORMULATEXT('#_Bestea'!D33),'#_Bestea'!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D33),_xlfn.FORMULATEXT('#_Bestea'!D33),'#_Bestea'!D33),"9","#"),"8","#"),"7","#"),"6","#"),"5","#"),"4","#"),"3","#"),"2","#"),"1","#"),"0","#"),CHAR(10),""),"$","")," ",""),",","@"),"&gt;","@"),"&lt;","@"),"=","@"),")","@"),"(","@"),"^","@"),"/","@"),"+","@"),"*","@"),"-","@"),"@#","")))/2,TRUE,FALSE),"HardCodeMsg",IF(LEN(IF(_xlfn.ISFORMULA(Bestea!D33),_xlfn.FORMULATEXT(Bestea!D33),Bestea!D33))-LEN(SUBSTITUTE(IF(_xlfn.ISFORMULA(Bestea!D33),_xlfn.FORMULATEXT(Bestea!D33),Bestea!D33),"""",""))&gt;LEN(IF(_xlfn.ISFORMULA('#_Bestea'!D33),_xlfn.FORMULATEXT('#_Bestea'!D33),'#_Bestea'!D33))-LEN(SUBSTITUTE(IF(_xlfn.ISFORMULA('#_Bestea'!D33),_xlfn.FORMULATEXT('#_Bestea'!D33),'#_Bestea'!D33),"""","")),TRUE,FALSE),"HardQuoteMsg",IF(LEN(IF(_xlfn.ISFORMULA(Bestea!D33),_xlfn.FORMULATEXT(Bestea!D33),Bestea!D33))-LEN(SUBSTITUTE(IF(_xlfn.ISFORMULA(Bestea!D33),_xlfn.FORMULATEXT(Bestea!D33),Bestea!D33),"$",""))&lt;0.5*(LEN(IF(_xlfn.ISFORMULA('#_Bestea'!D33),_xlfn.FORMULATEXT('#_Bestea'!D33),'#_Bestea'!D33))-LEN(SUBSTITUTE(IF(_xlfn.ISFORMULA('#_Bestea'!D33),_xlfn.FORMULATEXT('#_Bestea'!D33),'#_Bestea'!D33),"$",""))),TRUE,FALSE),"MissingAbsMsg",TRUE,"PerfectMsg")</f>
        <v/>
      </c>
      <c r="E33" s="267" t="str">
        <f ca="1">_xlfn.IFS(ISBLANK(Bestea!E33),"",IF(NOT(ISNA('#_Bestea'!E33)),IF(ISNA(Bestea!E33),TRUE,FALSE),FALSE),"StuNAMsg",IF(AND(ISNA('#_Bestea'!E33),ISNA(Bestea!E33)),TRUE,FALSE),"PerfectMsg",IF(NOT(ISERROR('#_Bestea'!E33)),IF(ISERROR(Bestea!E33),TRUE,FALSE),FALSE),"StuErrorMsg",IF(TYPE('#_Bestea'!E33)&lt;&gt;TYPE(Bestea!E33),TRUE,FALSE),"WrongTypeMsg",IF(_xlfn.ISFORMULA('#_Bestea'!E33),IF(NOT(_xlfn.ISFORMULA(Bestea!E33)),TRUE),FALSE),"MissingFormulaMsg",IF(NOT(AND(ISNUMBER(FIND("[",_xlfn.FORMULATEXT('#_Bestea'!E33))),ISNUMBER(FIND("!",_xlfn.FORMULATEXT('#_Bestea'!E33))))),AND(ISNUMBER(FIND("[",_xlfn.FORMULATEXT(Bestea!E33))),ISNUMBER(FIND("!",_xlfn.FORMULATEXT(Bestea!E33)))),FALSE),"ExternalRefsMsg",IF(ISNUMBER('#_Bestea'!E33),IF(ABS('#_Bestea'!E33-Bestea!E33)&gt;0.00001,TRUE,FALSE),IF('#_Bestea'!E33&lt;&gt;Bestea!E33,TRUE,FALSE)),IF(ISNUMBER('#_Bestea'!E33),IF('#_Bestea'!E33&gt;Bestea!E33,"TooLow","TooHigh"),"WrongAnswer"),NOT(_xlfn.ISFORMULA('#_Bestea'!E33)),"PerfectMsg",IF((LEN(SUBSTITUTE(SUBSTITUTE(SUBSTITUTE(SUBSTITUTE(SUBSTITUTE(SUBSTITUTE(SUBSTITUTE(SUBSTITUTE(SUBSTITUTE(SUBSTITUTE(SUBSTITUTE(SUBSTITUTE(SUBSTITUTE(SUBSTITUTE(SUBSTITUTE(SUBSTITUTE(SUBSTITUTE(SUBSTITUTE(SUBSTITUTE(SUBSTITUTE(SUBSTITUTE(SUBSTITUTE(SUBSTITUTE(SUBSTITUTE(IF(_xlfn.ISFORMULA(Bestea!E33),_xlfn.FORMULATEXT(Bestea!E33),Bestea!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E33),_xlfn.FORMULATEXT(Bestea!E33),Bestea!E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E33),_xlfn.FORMULATEXT('#_Bestea'!E33),'#_Bestea'!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E33),_xlfn.FORMULATEXT('#_Bestea'!E33),'#_Bestea'!E33),"9","#"),"8","#"),"7","#"),"6","#"),"5","#"),"4","#"),"3","#"),"2","#"),"1","#"),"0","#"),CHAR(10),""),"$","")," ",""),",","@"),"&gt;","@"),"&lt;","@"),"=","@"),")","@"),"(","@"),"^","@"),"/","@"),"+","@"),"*","@"),"-","@"),"@#","")))/2,TRUE,FALSE),"HardCodeMsg",IF(LEN(IF(_xlfn.ISFORMULA(Bestea!E33),_xlfn.FORMULATEXT(Bestea!E33),Bestea!E33))-LEN(SUBSTITUTE(IF(_xlfn.ISFORMULA(Bestea!E33),_xlfn.FORMULATEXT(Bestea!E33),Bestea!E33),"""",""))&gt;LEN(IF(_xlfn.ISFORMULA('#_Bestea'!E33),_xlfn.FORMULATEXT('#_Bestea'!E33),'#_Bestea'!E33))-LEN(SUBSTITUTE(IF(_xlfn.ISFORMULA('#_Bestea'!E33),_xlfn.FORMULATEXT('#_Bestea'!E33),'#_Bestea'!E33),"""","")),TRUE,FALSE),"HardQuoteMsg",IF(LEN(IF(_xlfn.ISFORMULA(Bestea!E33),_xlfn.FORMULATEXT(Bestea!E33),Bestea!E33))-LEN(SUBSTITUTE(IF(_xlfn.ISFORMULA(Bestea!E33),_xlfn.FORMULATEXT(Bestea!E33),Bestea!E33),"$",""))&lt;0.5*(LEN(IF(_xlfn.ISFORMULA('#_Bestea'!E33),_xlfn.FORMULATEXT('#_Bestea'!E33),'#_Bestea'!E33))-LEN(SUBSTITUTE(IF(_xlfn.ISFORMULA('#_Bestea'!E33),_xlfn.FORMULATEXT('#_Bestea'!E33),'#_Bestea'!E33),"$",""))),TRUE,FALSE),"MissingAbsMsg",TRUE,"PerfectMsg")</f>
        <v/>
      </c>
      <c r="F33" s="268">
        <v>0</v>
      </c>
      <c r="G33" s="268" t="str">
        <f ca="1">_xlfn.IFS(ISBLANK(Bestea!G33),"",IF(NOT(ISNA('#_Bestea'!G33)),IF(ISNA(Bestea!G33),TRUE,FALSE),FALSE),"StuNAMsg",IF(AND(ISNA('#_Bestea'!G33),ISNA(Bestea!G33)),TRUE,FALSE),"PerfectMsg",IF(NOT(ISERROR('#_Bestea'!G33)),IF(ISERROR(Bestea!G33),TRUE,FALSE),FALSE),"StuErrorMsg",IF(TYPE('#_Bestea'!G33)&lt;&gt;TYPE(Bestea!G33),TRUE,FALSE),"WrongTypeMsg",IF(_xlfn.ISFORMULA('#_Bestea'!G33),IF(NOT(_xlfn.ISFORMULA(Bestea!G33)),TRUE),FALSE),"MissingFormulaMsg",IF(NOT(AND(ISNUMBER(FIND("[",_xlfn.FORMULATEXT('#_Bestea'!G33))),ISNUMBER(FIND("!",_xlfn.FORMULATEXT('#_Bestea'!G33))))),AND(ISNUMBER(FIND("[",_xlfn.FORMULATEXT(Bestea!G33))),ISNUMBER(FIND("!",_xlfn.FORMULATEXT(Bestea!G33)))),FALSE),"ExternalRefsMsg",IF(ISNUMBER('#_Bestea'!G33),IF(ABS('#_Bestea'!G33-Bestea!G33)&gt;0.00001,TRUE,FALSE),IF('#_Bestea'!G33&lt;&gt;Bestea!G33,TRUE,FALSE)),IF(ISNUMBER('#_Bestea'!G33),IF('#_Bestea'!G33&gt;Bestea!G33,"TooLow","TooHigh"),"WrongAnswer"),NOT(_xlfn.ISFORMULA('#_Bestea'!G33)),"PerfectMsg",IF((LEN(SUBSTITUTE(SUBSTITUTE(SUBSTITUTE(SUBSTITUTE(SUBSTITUTE(SUBSTITUTE(SUBSTITUTE(SUBSTITUTE(SUBSTITUTE(SUBSTITUTE(SUBSTITUTE(SUBSTITUTE(SUBSTITUTE(SUBSTITUTE(SUBSTITUTE(SUBSTITUTE(SUBSTITUTE(SUBSTITUTE(SUBSTITUTE(SUBSTITUTE(SUBSTITUTE(SUBSTITUTE(SUBSTITUTE(SUBSTITUTE(IF(_xlfn.ISFORMULA(Bestea!G33),_xlfn.FORMULATEXT(Bestea!G33),Bestea!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G33),_xlfn.FORMULATEXT(Bestea!G33),Bestea!G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G33),_xlfn.FORMULATEXT('#_Bestea'!G33),'#_Bestea'!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G33),_xlfn.FORMULATEXT('#_Bestea'!G33),'#_Bestea'!G33),"9","#"),"8","#"),"7","#"),"6","#"),"5","#"),"4","#"),"3","#"),"2","#"),"1","#"),"0","#"),CHAR(10),""),"$","")," ",""),",","@"),"&gt;","@"),"&lt;","@"),"=","@"),")","@"),"(","@"),"^","@"),"/","@"),"+","@"),"*","@"),"-","@"),"@#","")))/2,TRUE,FALSE),"HardCodeMsg",IF(LEN(IF(_xlfn.ISFORMULA(Bestea!G33),_xlfn.FORMULATEXT(Bestea!G33),Bestea!G33))-LEN(SUBSTITUTE(IF(_xlfn.ISFORMULA(Bestea!G33),_xlfn.FORMULATEXT(Bestea!G33),Bestea!G33),"""",""))&gt;LEN(IF(_xlfn.ISFORMULA('#_Bestea'!G33),_xlfn.FORMULATEXT('#_Bestea'!G33),'#_Bestea'!G33))-LEN(SUBSTITUTE(IF(_xlfn.ISFORMULA('#_Bestea'!G33),_xlfn.FORMULATEXT('#_Bestea'!G33),'#_Bestea'!G33),"""","")),TRUE,FALSE),"HardQuoteMsg",IF(LEN(IF(_xlfn.ISFORMULA(Bestea!G33),_xlfn.FORMULATEXT(Bestea!G33),Bestea!G33))-LEN(SUBSTITUTE(IF(_xlfn.ISFORMULA(Bestea!G33),_xlfn.FORMULATEXT(Bestea!G33),Bestea!G33),"$",""))&lt;0.5*(LEN(IF(_xlfn.ISFORMULA('#_Bestea'!G33),_xlfn.FORMULATEXT('#_Bestea'!G33),'#_Bestea'!G33))-LEN(SUBSTITUTE(IF(_xlfn.ISFORMULA('#_Bestea'!G33),_xlfn.FORMULATEXT('#_Bestea'!G33),'#_Bestea'!G33),"$",""))),TRUE,FALSE),"MissingAbsMsg",TRUE,"PerfectMsg")</f>
        <v/>
      </c>
      <c r="H33" s="269" t="str">
        <f ca="1">_xlfn.IFS(ISBLANK(Bestea!H33),"",IF(NOT(ISNA('#_Bestea'!H33)),IF(ISNA(Bestea!H33),TRUE,FALSE),FALSE),"StuNAMsg",IF(AND(ISNA('#_Bestea'!H33),ISNA(Bestea!H33)),TRUE,FALSE),"PerfectMsg",IF(NOT(ISERROR('#_Bestea'!H33)),IF(ISERROR(Bestea!H33),TRUE,FALSE),FALSE),"StuErrorMsg",IF(TYPE('#_Bestea'!H33)&lt;&gt;TYPE(Bestea!H33),TRUE,FALSE),"WrongTypeMsg",IF(_xlfn.ISFORMULA('#_Bestea'!H33),IF(NOT(_xlfn.ISFORMULA(Bestea!H33)),TRUE),FALSE),"MissingFormulaMsg",IF(NOT(AND(ISNUMBER(FIND("[",_xlfn.FORMULATEXT('#_Bestea'!H33))),ISNUMBER(FIND("!",_xlfn.FORMULATEXT('#_Bestea'!H33))))),AND(ISNUMBER(FIND("[",_xlfn.FORMULATEXT(Bestea!H33))),ISNUMBER(FIND("!",_xlfn.FORMULATEXT(Bestea!H33)))),FALSE),"ExternalRefsMsg",IF(ISNUMBER('#_Bestea'!H33),IF(ABS('#_Bestea'!H33-Bestea!H33)&gt;0.00001,TRUE,FALSE),IF('#_Bestea'!H33&lt;&gt;Bestea!H33,TRUE,FALSE)),IF(ISNUMBER('#_Bestea'!H33),IF('#_Bestea'!H33&gt;Bestea!H33,"TooLow","TooHigh"),"WrongAnswer"),NOT(_xlfn.ISFORMULA('#_Bestea'!H33)),"PerfectMsg",IF((LEN(SUBSTITUTE(SUBSTITUTE(SUBSTITUTE(SUBSTITUTE(SUBSTITUTE(SUBSTITUTE(SUBSTITUTE(SUBSTITUTE(SUBSTITUTE(SUBSTITUTE(SUBSTITUTE(SUBSTITUTE(SUBSTITUTE(SUBSTITUTE(SUBSTITUTE(SUBSTITUTE(SUBSTITUTE(SUBSTITUTE(SUBSTITUTE(SUBSTITUTE(SUBSTITUTE(SUBSTITUTE(SUBSTITUTE(SUBSTITUTE(IF(_xlfn.ISFORMULA(Bestea!H33),_xlfn.FORMULATEXT(Bestea!H33),Bestea!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H33),_xlfn.FORMULATEXT(Bestea!H33),Bestea!H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H33),_xlfn.FORMULATEXT('#_Bestea'!H33),'#_Bestea'!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H33),_xlfn.FORMULATEXT('#_Bestea'!H33),'#_Bestea'!H33),"9","#"),"8","#"),"7","#"),"6","#"),"5","#"),"4","#"),"3","#"),"2","#"),"1","#"),"0","#"),CHAR(10),""),"$","")," ",""),",","@"),"&gt;","@"),"&lt;","@"),"=","@"),")","@"),"(","@"),"^","@"),"/","@"),"+","@"),"*","@"),"-","@"),"@#","")))/2,TRUE,FALSE),"HardCodeMsg",IF(LEN(IF(_xlfn.ISFORMULA(Bestea!H33),_xlfn.FORMULATEXT(Bestea!H33),Bestea!H33))-LEN(SUBSTITUTE(IF(_xlfn.ISFORMULA(Bestea!H33),_xlfn.FORMULATEXT(Bestea!H33),Bestea!H33),"""",""))&gt;LEN(IF(_xlfn.ISFORMULA('#_Bestea'!H33),_xlfn.FORMULATEXT('#_Bestea'!H33),'#_Bestea'!H33))-LEN(SUBSTITUTE(IF(_xlfn.ISFORMULA('#_Bestea'!H33),_xlfn.FORMULATEXT('#_Bestea'!H33),'#_Bestea'!H33),"""","")),TRUE,FALSE),"HardQuoteMsg",IF(LEN(IF(_xlfn.ISFORMULA(Bestea!H33),_xlfn.FORMULATEXT(Bestea!H33),Bestea!H33))-LEN(SUBSTITUTE(IF(_xlfn.ISFORMULA(Bestea!H33),_xlfn.FORMULATEXT(Bestea!H33),Bestea!H33),"$",""))&lt;0.5*(LEN(IF(_xlfn.ISFORMULA('#_Bestea'!H33),_xlfn.FORMULATEXT('#_Bestea'!H33),'#_Bestea'!H33))-LEN(SUBSTITUTE(IF(_xlfn.ISFORMULA('#_Bestea'!H33),_xlfn.FORMULATEXT('#_Bestea'!H33),'#_Bestea'!H33),"$",""))),TRUE,FALSE),"MissingAbsMsg",TRUE,"PerfectMsg")</f>
        <v/>
      </c>
      <c r="I33" s="269" t="str">
        <f ca="1">_xlfn.IFS(ISBLANK(Bestea!I33),"",IF(NOT(ISNA('#_Bestea'!I33)),IF(ISNA(Bestea!I33),TRUE,FALSE),FALSE),"StuNAMsg",IF(AND(ISNA('#_Bestea'!I33),ISNA(Bestea!I33)),TRUE,FALSE),"PerfectMsg",IF(NOT(ISERROR('#_Bestea'!I33)),IF(ISERROR(Bestea!I33),TRUE,FALSE),FALSE),"StuErrorMsg",IF(TYPE('#_Bestea'!I33)&lt;&gt;TYPE(Bestea!I33),TRUE,FALSE),"WrongTypeMsg",IF(_xlfn.ISFORMULA('#_Bestea'!I33),IF(NOT(_xlfn.ISFORMULA(Bestea!I33)),TRUE),FALSE),"MissingFormulaMsg",IF(NOT(AND(ISNUMBER(FIND("[",_xlfn.FORMULATEXT('#_Bestea'!I33))),ISNUMBER(FIND("!",_xlfn.FORMULATEXT('#_Bestea'!I33))))),AND(ISNUMBER(FIND("[",_xlfn.FORMULATEXT(Bestea!I33))),ISNUMBER(FIND("!",_xlfn.FORMULATEXT(Bestea!I33)))),FALSE),"ExternalRefsMsg",IF(ISNUMBER('#_Bestea'!I33),IF(ABS('#_Bestea'!I33-Bestea!I33)&gt;0.00001,TRUE,FALSE),IF('#_Bestea'!I33&lt;&gt;Bestea!I33,TRUE,FALSE)),IF(ISNUMBER('#_Bestea'!I33),IF('#_Bestea'!I33&gt;Bestea!I33,"TooLow","TooHigh"),"WrongAnswer"),NOT(_xlfn.ISFORMULA('#_Bestea'!I33)),"PerfectMsg",IF((LEN(SUBSTITUTE(SUBSTITUTE(SUBSTITUTE(SUBSTITUTE(SUBSTITUTE(SUBSTITUTE(SUBSTITUTE(SUBSTITUTE(SUBSTITUTE(SUBSTITUTE(SUBSTITUTE(SUBSTITUTE(SUBSTITUTE(SUBSTITUTE(SUBSTITUTE(SUBSTITUTE(SUBSTITUTE(SUBSTITUTE(SUBSTITUTE(SUBSTITUTE(SUBSTITUTE(SUBSTITUTE(SUBSTITUTE(SUBSTITUTE(IF(_xlfn.ISFORMULA(Bestea!I33),_xlfn.FORMULATEXT(Bestea!I33),Bestea!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I33),_xlfn.FORMULATEXT(Bestea!I33),Bestea!I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I33),_xlfn.FORMULATEXT('#_Bestea'!I33),'#_Bestea'!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I33),_xlfn.FORMULATEXT('#_Bestea'!I33),'#_Bestea'!I33),"9","#"),"8","#"),"7","#"),"6","#"),"5","#"),"4","#"),"3","#"),"2","#"),"1","#"),"0","#"),CHAR(10),""),"$","")," ",""),",","@"),"&gt;","@"),"&lt;","@"),"=","@"),")","@"),"(","@"),"^","@"),"/","@"),"+","@"),"*","@"),"-","@"),"@#","")))/2,TRUE,FALSE),"HardCodeMsg",IF(LEN(IF(_xlfn.ISFORMULA(Bestea!I33),_xlfn.FORMULATEXT(Bestea!I33),Bestea!I33))-LEN(SUBSTITUTE(IF(_xlfn.ISFORMULA(Bestea!I33),_xlfn.FORMULATEXT(Bestea!I33),Bestea!I33),"""",""))&gt;LEN(IF(_xlfn.ISFORMULA('#_Bestea'!I33),_xlfn.FORMULATEXT('#_Bestea'!I33),'#_Bestea'!I33))-LEN(SUBSTITUTE(IF(_xlfn.ISFORMULA('#_Bestea'!I33),_xlfn.FORMULATEXT('#_Bestea'!I33),'#_Bestea'!I33),"""","")),TRUE,FALSE),"HardQuoteMsg",IF(LEN(IF(_xlfn.ISFORMULA(Bestea!I33),_xlfn.FORMULATEXT(Bestea!I33),Bestea!I33))-LEN(SUBSTITUTE(IF(_xlfn.ISFORMULA(Bestea!I33),_xlfn.FORMULATEXT(Bestea!I33),Bestea!I33),"$",""))&lt;0.5*(LEN(IF(_xlfn.ISFORMULA('#_Bestea'!I33),_xlfn.FORMULATEXT('#_Bestea'!I33),'#_Bestea'!I33))-LEN(SUBSTITUTE(IF(_xlfn.ISFORMULA('#_Bestea'!I33),_xlfn.FORMULATEXT('#_Bestea'!I33),'#_Bestea'!I33),"$",""))),TRUE,FALSE),"MissingAbsMsg",TRUE,"PerfectMsg")</f>
        <v/>
      </c>
      <c r="J33" s="269" t="str">
        <f ca="1">_xlfn.IFS(ISBLANK(Bestea!J33),"",IF(NOT(ISNA('#_Bestea'!J33)),IF(ISNA(Bestea!J33),TRUE,FALSE),FALSE),"StuNAMsg",IF(AND(ISNA('#_Bestea'!J33),ISNA(Bestea!J33)),TRUE,FALSE),"PerfectMsg",IF(NOT(ISERROR('#_Bestea'!J33)),IF(ISERROR(Bestea!J33),TRUE,FALSE),FALSE),"StuErrorMsg",IF(TYPE('#_Bestea'!J33)&lt;&gt;TYPE(Bestea!J33),TRUE,FALSE),"WrongTypeMsg",IF(_xlfn.ISFORMULA('#_Bestea'!J33),IF(NOT(_xlfn.ISFORMULA(Bestea!J33)),TRUE),FALSE),"MissingFormulaMsg",IF(NOT(AND(ISNUMBER(FIND("[",_xlfn.FORMULATEXT('#_Bestea'!J33))),ISNUMBER(FIND("!",_xlfn.FORMULATEXT('#_Bestea'!J33))))),AND(ISNUMBER(FIND("[",_xlfn.FORMULATEXT(Bestea!J33))),ISNUMBER(FIND("!",_xlfn.FORMULATEXT(Bestea!J33)))),FALSE),"ExternalRefsMsg",IF(ISNUMBER('#_Bestea'!J33),IF(ABS('#_Bestea'!J33-Bestea!J33)&gt;0.00001,TRUE,FALSE),IF('#_Bestea'!J33&lt;&gt;Bestea!J33,TRUE,FALSE)),IF(ISNUMBER('#_Bestea'!J33),IF('#_Bestea'!J33&gt;Bestea!J33,"TooLow","TooHigh"),"WrongAnswer"),NOT(_xlfn.ISFORMULA('#_Bestea'!J33)),"PerfectMsg",IF((LEN(SUBSTITUTE(SUBSTITUTE(SUBSTITUTE(SUBSTITUTE(SUBSTITUTE(SUBSTITUTE(SUBSTITUTE(SUBSTITUTE(SUBSTITUTE(SUBSTITUTE(SUBSTITUTE(SUBSTITUTE(SUBSTITUTE(SUBSTITUTE(SUBSTITUTE(SUBSTITUTE(SUBSTITUTE(SUBSTITUTE(SUBSTITUTE(SUBSTITUTE(SUBSTITUTE(SUBSTITUTE(SUBSTITUTE(SUBSTITUTE(IF(_xlfn.ISFORMULA(Bestea!J33),_xlfn.FORMULATEXT(Bestea!J33),Bestea!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J33),_xlfn.FORMULATEXT(Bestea!J33),Bestea!J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J33),_xlfn.FORMULATEXT('#_Bestea'!J33),'#_Bestea'!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J33),_xlfn.FORMULATEXT('#_Bestea'!J33),'#_Bestea'!J33),"9","#"),"8","#"),"7","#"),"6","#"),"5","#"),"4","#"),"3","#"),"2","#"),"1","#"),"0","#"),CHAR(10),""),"$","")," ",""),",","@"),"&gt;","@"),"&lt;","@"),"=","@"),")","@"),"(","@"),"^","@"),"/","@"),"+","@"),"*","@"),"-","@"),"@#","")))/2,TRUE,FALSE),"HardCodeMsg",IF(LEN(IF(_xlfn.ISFORMULA(Bestea!J33),_xlfn.FORMULATEXT(Bestea!J33),Bestea!J33))-LEN(SUBSTITUTE(IF(_xlfn.ISFORMULA(Bestea!J33),_xlfn.FORMULATEXT(Bestea!J33),Bestea!J33),"""",""))&gt;LEN(IF(_xlfn.ISFORMULA('#_Bestea'!J33),_xlfn.FORMULATEXT('#_Bestea'!J33),'#_Bestea'!J33))-LEN(SUBSTITUTE(IF(_xlfn.ISFORMULA('#_Bestea'!J33),_xlfn.FORMULATEXT('#_Bestea'!J33),'#_Bestea'!J33),"""","")),TRUE,FALSE),"HardQuoteMsg",IF(LEN(IF(_xlfn.ISFORMULA(Bestea!J33),_xlfn.FORMULATEXT(Bestea!J33),Bestea!J33))-LEN(SUBSTITUTE(IF(_xlfn.ISFORMULA(Bestea!J33),_xlfn.FORMULATEXT(Bestea!J33),Bestea!J33),"$",""))&lt;0.5*(LEN(IF(_xlfn.ISFORMULA('#_Bestea'!J33),_xlfn.FORMULATEXT('#_Bestea'!J33),'#_Bestea'!J33))-LEN(SUBSTITUTE(IF(_xlfn.ISFORMULA('#_Bestea'!J33),_xlfn.FORMULATEXT('#_Bestea'!J33),'#_Bestea'!J33),"$",""))),TRUE,FALSE),"MissingAbsMsg",TRUE,"PerfectMsg")</f>
        <v/>
      </c>
      <c r="K33" s="270" t="str">
        <f ca="1">_xlfn.IFS(ISBLANK(Bestea!K33),"",IF(NOT(ISNA('#_Bestea'!K33)),IF(ISNA(Bestea!K33),TRUE,FALSE),FALSE),"StuNAMsg",IF(AND(ISNA('#_Bestea'!K33),ISNA(Bestea!K33)),TRUE,FALSE),"PerfectMsg",IF(NOT(ISERROR('#_Bestea'!K33)),IF(ISERROR(Bestea!K33),TRUE,FALSE),FALSE),"StuErrorMsg",IF(TYPE('#_Bestea'!K33)&lt;&gt;TYPE(Bestea!K33),TRUE,FALSE),"WrongTypeMsg",IF(_xlfn.ISFORMULA('#_Bestea'!K33),IF(NOT(_xlfn.ISFORMULA(Bestea!K33)),TRUE),FALSE),"MissingFormulaMsg",IF(NOT(AND(ISNUMBER(FIND("[",_xlfn.FORMULATEXT('#_Bestea'!K33))),ISNUMBER(FIND("!",_xlfn.FORMULATEXT('#_Bestea'!K33))))),AND(ISNUMBER(FIND("[",_xlfn.FORMULATEXT(Bestea!K33))),ISNUMBER(FIND("!",_xlfn.FORMULATEXT(Bestea!K33)))),FALSE),"ExternalRefsMsg",IF(ISNUMBER('#_Bestea'!K33),IF(ABS('#_Bestea'!K33-Bestea!K33)&gt;0.00001,TRUE,FALSE),IF('#_Bestea'!K33&lt;&gt;Bestea!K33,TRUE,FALSE)),IF(ISNUMBER('#_Bestea'!K33),IF('#_Bestea'!K33&gt;Bestea!K33,"TooLow","TooHigh"),"WrongAnswer"),NOT(_xlfn.ISFORMULA('#_Bestea'!K33)),"PerfectMsg",IF((LEN(SUBSTITUTE(SUBSTITUTE(SUBSTITUTE(SUBSTITUTE(SUBSTITUTE(SUBSTITUTE(SUBSTITUTE(SUBSTITUTE(SUBSTITUTE(SUBSTITUTE(SUBSTITUTE(SUBSTITUTE(SUBSTITUTE(SUBSTITUTE(SUBSTITUTE(SUBSTITUTE(SUBSTITUTE(SUBSTITUTE(SUBSTITUTE(SUBSTITUTE(SUBSTITUTE(SUBSTITUTE(SUBSTITUTE(SUBSTITUTE(IF(_xlfn.ISFORMULA(Bestea!K33),_xlfn.FORMULATEXT(Bestea!K33),Bestea!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K33),_xlfn.FORMULATEXT(Bestea!K33),Bestea!K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K33),_xlfn.FORMULATEXT('#_Bestea'!K33),'#_Bestea'!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K33),_xlfn.FORMULATEXT('#_Bestea'!K33),'#_Bestea'!K33),"9","#"),"8","#"),"7","#"),"6","#"),"5","#"),"4","#"),"3","#"),"2","#"),"1","#"),"0","#"),CHAR(10),""),"$","")," ",""),",","@"),"&gt;","@"),"&lt;","@"),"=","@"),")","@"),"(","@"),"^","@"),"/","@"),"+","@"),"*","@"),"-","@"),"@#","")))/2,TRUE,FALSE),"HardCodeMsg",IF(LEN(IF(_xlfn.ISFORMULA(Bestea!K33),_xlfn.FORMULATEXT(Bestea!K33),Bestea!K33))-LEN(SUBSTITUTE(IF(_xlfn.ISFORMULA(Bestea!K33),_xlfn.FORMULATEXT(Bestea!K33),Bestea!K33),"""",""))&gt;LEN(IF(_xlfn.ISFORMULA('#_Bestea'!K33),_xlfn.FORMULATEXT('#_Bestea'!K33),'#_Bestea'!K33))-LEN(SUBSTITUTE(IF(_xlfn.ISFORMULA('#_Bestea'!K33),_xlfn.FORMULATEXT('#_Bestea'!K33),'#_Bestea'!K33),"""","")),TRUE,FALSE),"HardQuoteMsg",IF(LEN(IF(_xlfn.ISFORMULA(Bestea!K33),_xlfn.FORMULATEXT(Bestea!K33),Bestea!K33))-LEN(SUBSTITUTE(IF(_xlfn.ISFORMULA(Bestea!K33),_xlfn.FORMULATEXT(Bestea!K33),Bestea!K33),"$",""))&lt;0.5*(LEN(IF(_xlfn.ISFORMULA('#_Bestea'!K33),_xlfn.FORMULATEXT('#_Bestea'!K33),'#_Bestea'!K33))-LEN(SUBSTITUTE(IF(_xlfn.ISFORMULA('#_Bestea'!K33),_xlfn.FORMULATEXT('#_Bestea'!K33),'#_Bestea'!K33),"$",""))),TRUE,FALSE),"MissingAbsMsg",TRUE,"PerfectMsg")</f>
        <v/>
      </c>
      <c r="L33" s="254" t="str">
        <f ca="1">_xlfn.IFS(ISBLANK(Bestea!L33),"",IF(NOT(ISNA('#_Bestea'!L33)),IF(ISNA(Bestea!L33),TRUE,FALSE),FALSE),"StuNAMsg",IF(AND(ISNA('#_Bestea'!L33),ISNA(Bestea!L33)),TRUE,FALSE),"PerfectMsg",IF(NOT(ISERROR('#_Bestea'!L33)),IF(ISERROR(Bestea!L33),TRUE,FALSE),FALSE),"StuErrorMsg",IF(TYPE('#_Bestea'!L33)&lt;&gt;TYPE(Bestea!L33),TRUE,FALSE),"WrongTypeMsg",IF(_xlfn.ISFORMULA('#_Bestea'!L33),IF(NOT(_xlfn.ISFORMULA(Bestea!L33)),TRUE),FALSE),"MissingFormulaMsg",IF(NOT(AND(ISNUMBER(FIND("[",_xlfn.FORMULATEXT('#_Bestea'!L33))),ISNUMBER(FIND("!",_xlfn.FORMULATEXT('#_Bestea'!L33))))),AND(ISNUMBER(FIND("[",_xlfn.FORMULATEXT(Bestea!L33))),ISNUMBER(FIND("!",_xlfn.FORMULATEXT(Bestea!L33)))),FALSE),"ExternalRefsMsg",IF(ISNUMBER('#_Bestea'!L33),IF(ABS('#_Bestea'!L33-Bestea!L33)&gt;0.00001,TRUE,FALSE),IF('#_Bestea'!L33&lt;&gt;Bestea!L33,TRUE,FALSE)),IF(ISNUMBER('#_Bestea'!L33),IF('#_Bestea'!L33&gt;Bestea!L33,"TooLow","TooHigh"),"WrongAnswer"),NOT(_xlfn.ISFORMULA('#_Bestea'!L33)),"PerfectMsg",IF((LEN(SUBSTITUTE(SUBSTITUTE(SUBSTITUTE(SUBSTITUTE(SUBSTITUTE(SUBSTITUTE(SUBSTITUTE(SUBSTITUTE(SUBSTITUTE(SUBSTITUTE(SUBSTITUTE(SUBSTITUTE(SUBSTITUTE(SUBSTITUTE(SUBSTITUTE(SUBSTITUTE(SUBSTITUTE(SUBSTITUTE(SUBSTITUTE(SUBSTITUTE(SUBSTITUTE(SUBSTITUTE(SUBSTITUTE(SUBSTITUTE(IF(_xlfn.ISFORMULA(Bestea!L33),_xlfn.FORMULATEXT(Bestea!L33),Bestea!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L33),_xlfn.FORMULATEXT(Bestea!L33),Bestea!L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L33),_xlfn.FORMULATEXT('#_Bestea'!L33),'#_Bestea'!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L33),_xlfn.FORMULATEXT('#_Bestea'!L33),'#_Bestea'!L33),"9","#"),"8","#"),"7","#"),"6","#"),"5","#"),"4","#"),"3","#"),"2","#"),"1","#"),"0","#"),CHAR(10),""),"$","")," ",""),",","@"),"&gt;","@"),"&lt;","@"),"=","@"),")","@"),"(","@"),"^","@"),"/","@"),"+","@"),"*","@"),"-","@"),"@#","")))/2,TRUE,FALSE),"HardCodeMsg",IF(LEN(IF(_xlfn.ISFORMULA(Bestea!L33),_xlfn.FORMULATEXT(Bestea!L33),Bestea!L33))-LEN(SUBSTITUTE(IF(_xlfn.ISFORMULA(Bestea!L33),_xlfn.FORMULATEXT(Bestea!L33),Bestea!L33),"""",""))&gt;LEN(IF(_xlfn.ISFORMULA('#_Bestea'!L33),_xlfn.FORMULATEXT('#_Bestea'!L33),'#_Bestea'!L33))-LEN(SUBSTITUTE(IF(_xlfn.ISFORMULA('#_Bestea'!L33),_xlfn.FORMULATEXT('#_Bestea'!L33),'#_Bestea'!L33),"""","")),TRUE,FALSE),"HardQuoteMsg",IF(LEN(IF(_xlfn.ISFORMULA(Bestea!L33),_xlfn.FORMULATEXT(Bestea!L33),Bestea!L33))-LEN(SUBSTITUTE(IF(_xlfn.ISFORMULA(Bestea!L33),_xlfn.FORMULATEXT(Bestea!L33),Bestea!L33),"$",""))&lt;0.5*(LEN(IF(_xlfn.ISFORMULA('#_Bestea'!L33),_xlfn.FORMULATEXT('#_Bestea'!L33),'#_Bestea'!L33))-LEN(SUBSTITUTE(IF(_xlfn.ISFORMULA('#_Bestea'!L33),_xlfn.FORMULATEXT('#_Bestea'!L33),'#_Bestea'!L33),"$",""))),TRUE,FALSE),"MissingAbsMsg",TRUE,"PerfectMsg")</f>
        <v/>
      </c>
      <c r="T33" s="220"/>
      <c r="V33" s="219"/>
      <c r="W33" s="219"/>
      <c r="X33" s="219"/>
      <c r="Z33" s="217"/>
      <c r="AA33" s="217"/>
      <c r="AB33" s="217"/>
      <c r="AC33" s="217"/>
    </row>
    <row r="34" spans="2:29" s="218" customFormat="1" x14ac:dyDescent="0.15">
      <c r="B34" s="215"/>
      <c r="C34" s="217"/>
      <c r="E34" s="227"/>
      <c r="M34" s="215"/>
      <c r="T34" s="220"/>
      <c r="V34" s="219"/>
      <c r="W34" s="219"/>
      <c r="X34" s="219"/>
      <c r="Z34" s="217"/>
      <c r="AA34" s="217"/>
      <c r="AB34" s="217"/>
      <c r="AC34" s="217"/>
    </row>
    <row r="35" spans="2:29" s="218" customFormat="1" ht="25" customHeight="1" x14ac:dyDescent="0.15">
      <c r="B35" s="215"/>
      <c r="K35" s="228"/>
      <c r="L35" s="229"/>
      <c r="M35" s="228"/>
      <c r="T35" s="220"/>
      <c r="V35" s="219"/>
      <c r="W35" s="219"/>
      <c r="X35" s="219"/>
      <c r="Z35" s="217"/>
      <c r="AA35" s="217"/>
      <c r="AB35" s="217"/>
      <c r="AC35" s="217"/>
    </row>
    <row r="36" spans="2:29" s="218" customFormat="1" ht="32" customHeight="1" x14ac:dyDescent="0.15">
      <c r="B36" s="215"/>
      <c r="E36" s="230">
        <v>0</v>
      </c>
      <c r="F36" s="230"/>
      <c r="J36" s="230">
        <v>0</v>
      </c>
      <c r="K36" s="230"/>
      <c r="O36" s="272">
        <v>0</v>
      </c>
      <c r="P36" s="272"/>
      <c r="Q36" s="272"/>
      <c r="R36" s="219"/>
      <c r="T36" s="220"/>
      <c r="V36" s="219"/>
      <c r="W36" s="219"/>
      <c r="X36" s="219"/>
      <c r="Z36" s="217"/>
      <c r="AA36" s="217"/>
      <c r="AB36" s="217"/>
      <c r="AC36" s="217"/>
    </row>
    <row r="37" spans="2:29" s="218" customFormat="1" ht="83" customHeight="1" x14ac:dyDescent="0.15">
      <c r="B37" s="215"/>
      <c r="E37" s="273">
        <v>0</v>
      </c>
      <c r="F37" s="274">
        <v>0</v>
      </c>
      <c r="G37" s="274"/>
      <c r="H37" s="275"/>
      <c r="J37" s="273">
        <v>0</v>
      </c>
      <c r="K37" s="274">
        <v>0</v>
      </c>
      <c r="L37" s="274"/>
      <c r="M37" s="245"/>
      <c r="O37" s="274">
        <v>0</v>
      </c>
      <c r="P37" s="274"/>
      <c r="Q37" s="274"/>
      <c r="R37" s="276" t="str">
        <f ca="1">_xlfn.IFS(ISBLANK(Bestea!R37),"",IF(NOT(ISNA('#_Bestea'!R37)),IF(ISNA(Bestea!R37),TRUE,FALSE),FALSE),"StuNAMsg",IF(AND(ISNA('#_Bestea'!R37),ISNA(Bestea!R37)),TRUE,FALSE),"PerfectMsg",IF(NOT(ISERROR('#_Bestea'!R37)),IF(ISERROR(Bestea!R37),TRUE,FALSE),FALSE),"StuErrorMsg",IF(TYPE('#_Bestea'!R37)&lt;&gt;TYPE(Bestea!R37),TRUE,FALSE),"WrongTypeMsg",IF(_xlfn.ISFORMULA('#_Bestea'!R37),IF(NOT(_xlfn.ISFORMULA(Bestea!R37)),TRUE),FALSE),"MissingFormulaMsg",IF(NOT(AND(ISNUMBER(FIND("[",_xlfn.FORMULATEXT('#_Bestea'!R37))),ISNUMBER(FIND("!",_xlfn.FORMULATEXT('#_Bestea'!R37))))),AND(ISNUMBER(FIND("[",_xlfn.FORMULATEXT(Bestea!R37))),ISNUMBER(FIND("!",_xlfn.FORMULATEXT(Bestea!R37)))),FALSE),"ExternalRefsMsg",IF(ISNUMBER('#_Bestea'!R37),IF(ABS('#_Bestea'!R37-Bestea!R37)&gt;0.00001,TRUE,FALSE),IF('#_Bestea'!R37&lt;&gt;Bestea!R37,TRUE,FALSE)),IF(ISNUMBER('#_Bestea'!R37),IF('#_Bestea'!R37&gt;Bestea!R37,"TooLow","TooHigh"),"WrongAnswer"),NOT(_xlfn.ISFORMULA('#_Bestea'!R37)),"PerfectMsg",IF((LEN(SUBSTITUTE(SUBSTITUTE(SUBSTITUTE(SUBSTITUTE(SUBSTITUTE(SUBSTITUTE(SUBSTITUTE(SUBSTITUTE(SUBSTITUTE(SUBSTITUTE(SUBSTITUTE(SUBSTITUTE(SUBSTITUTE(SUBSTITUTE(SUBSTITUTE(SUBSTITUTE(SUBSTITUTE(SUBSTITUTE(SUBSTITUTE(SUBSTITUTE(SUBSTITUTE(SUBSTITUTE(SUBSTITUTE(SUBSTITUTE(IF(_xlfn.ISFORMULA(Bestea!R37),_xlfn.FORMULATEXT(Bestea!R37),Bestea!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R37),_xlfn.FORMULATEXT(Bestea!R37),Bestea!R37)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R37),_xlfn.FORMULATEXT('#_Bestea'!R37),'#_Bestea'!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R37),_xlfn.FORMULATEXT('#_Bestea'!R37),'#_Bestea'!R37),"9","#"),"8","#"),"7","#"),"6","#"),"5","#"),"4","#"),"3","#"),"2","#"),"1","#"),"0","#"),CHAR(10),""),"$","")," ",""),",","@"),"&gt;","@"),"&lt;","@"),"=","@"),")","@"),"(","@"),"^","@"),"/","@"),"+","@"),"*","@"),"-","@"),"@#","")))/2,TRUE,FALSE),"HardCodeMsg",IF(LEN(IF(_xlfn.ISFORMULA(Bestea!R37),_xlfn.FORMULATEXT(Bestea!R37),Bestea!R37))-LEN(SUBSTITUTE(IF(_xlfn.ISFORMULA(Bestea!R37),_xlfn.FORMULATEXT(Bestea!R37),Bestea!R37),"""",""))&gt;LEN(IF(_xlfn.ISFORMULA('#_Bestea'!R37),_xlfn.FORMULATEXT('#_Bestea'!R37),'#_Bestea'!R37))-LEN(SUBSTITUTE(IF(_xlfn.ISFORMULA('#_Bestea'!R37),_xlfn.FORMULATEXT('#_Bestea'!R37),'#_Bestea'!R37),"""","")),TRUE,FALSE),"HardQuoteMsg",IF(LEN(IF(_xlfn.ISFORMULA(Bestea!R37),_xlfn.FORMULATEXT(Bestea!R37),Bestea!R37))-LEN(SUBSTITUTE(IF(_xlfn.ISFORMULA(Bestea!R37),_xlfn.FORMULATEXT(Bestea!R37),Bestea!R37),"$",""))&lt;0.5*(LEN(IF(_xlfn.ISFORMULA('#_Bestea'!R37),_xlfn.FORMULATEXT('#_Bestea'!R37),'#_Bestea'!R37))-LEN(SUBSTITUTE(IF(_xlfn.ISFORMULA('#_Bestea'!R37),_xlfn.FORMULATEXT('#_Bestea'!R37),'#_Bestea'!R37),"$",""))),TRUE,FALSE),"MissingAbsMsg",TRUE,"PerfectMsg")</f>
        <v/>
      </c>
      <c r="T37" s="220"/>
      <c r="V37" s="219"/>
      <c r="W37" s="219"/>
      <c r="X37" s="231">
        <v>0</v>
      </c>
      <c r="Z37" s="217"/>
      <c r="AA37" s="217"/>
      <c r="AB37" s="217"/>
      <c r="AC37" s="217"/>
    </row>
    <row r="38" spans="2:29" s="218" customFormat="1" ht="95" customHeight="1" x14ac:dyDescent="0.15">
      <c r="B38" s="215"/>
      <c r="C38" s="219"/>
      <c r="E38" s="273">
        <v>0</v>
      </c>
      <c r="F38" s="274">
        <v>0</v>
      </c>
      <c r="G38" s="274"/>
      <c r="H38" s="275"/>
      <c r="J38" s="273">
        <v>0</v>
      </c>
      <c r="K38" s="274">
        <v>0</v>
      </c>
      <c r="L38" s="274"/>
      <c r="M38" s="277"/>
      <c r="O38" s="274">
        <v>0</v>
      </c>
      <c r="P38" s="274"/>
      <c r="Q38" s="274"/>
      <c r="R38" s="276" t="str">
        <f ca="1">_xlfn.IFS(ISBLANK(Bestea!R38),"",IF(NOT(ISNA('#_Bestea'!R38)),IF(ISNA(Bestea!R38),TRUE,FALSE),FALSE),"StuNAMsg",IF(AND(ISNA('#_Bestea'!R38),ISNA(Bestea!R38)),TRUE,FALSE),"PerfectMsg",IF(NOT(ISERROR('#_Bestea'!R38)),IF(ISERROR(Bestea!R38),TRUE,FALSE),FALSE),"StuErrorMsg",IF(TYPE('#_Bestea'!R38)&lt;&gt;TYPE(Bestea!R38),TRUE,FALSE),"WrongTypeMsg",IF(_xlfn.ISFORMULA('#_Bestea'!R38),IF(NOT(_xlfn.ISFORMULA(Bestea!R38)),TRUE),FALSE),"MissingFormulaMsg",IF(NOT(AND(ISNUMBER(FIND("[",_xlfn.FORMULATEXT('#_Bestea'!R38))),ISNUMBER(FIND("!",_xlfn.FORMULATEXT('#_Bestea'!R38))))),AND(ISNUMBER(FIND("[",_xlfn.FORMULATEXT(Bestea!R38))),ISNUMBER(FIND("!",_xlfn.FORMULATEXT(Bestea!R38)))),FALSE),"ExternalRefsMsg",IF(ISNUMBER('#_Bestea'!R38),IF(ABS('#_Bestea'!R38-Bestea!R38)&gt;0.00001,TRUE,FALSE),IF('#_Bestea'!R38&lt;&gt;Bestea!R38,TRUE,FALSE)),IF(ISNUMBER('#_Bestea'!R38),IF('#_Bestea'!R38&gt;Bestea!R38,"TooLow","TooHigh"),"WrongAnswer"),NOT(_xlfn.ISFORMULA('#_Bestea'!R38)),"PerfectMsg",IF((LEN(SUBSTITUTE(SUBSTITUTE(SUBSTITUTE(SUBSTITUTE(SUBSTITUTE(SUBSTITUTE(SUBSTITUTE(SUBSTITUTE(SUBSTITUTE(SUBSTITUTE(SUBSTITUTE(SUBSTITUTE(SUBSTITUTE(SUBSTITUTE(SUBSTITUTE(SUBSTITUTE(SUBSTITUTE(SUBSTITUTE(SUBSTITUTE(SUBSTITUTE(SUBSTITUTE(SUBSTITUTE(SUBSTITUTE(SUBSTITUTE(IF(_xlfn.ISFORMULA(Bestea!R38),_xlfn.FORMULATEXT(Bestea!R38),Bestea!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R38),_xlfn.FORMULATEXT(Bestea!R38),Bestea!R38)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R38),_xlfn.FORMULATEXT('#_Bestea'!R38),'#_Bestea'!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R38),_xlfn.FORMULATEXT('#_Bestea'!R38),'#_Bestea'!R38),"9","#"),"8","#"),"7","#"),"6","#"),"5","#"),"4","#"),"3","#"),"2","#"),"1","#"),"0","#"),CHAR(10),""),"$","")," ",""),",","@"),"&gt;","@"),"&lt;","@"),"=","@"),")","@"),"(","@"),"^","@"),"/","@"),"+","@"),"*","@"),"-","@"),"@#","")))/2,TRUE,FALSE),"HardCodeMsg",IF(LEN(IF(_xlfn.ISFORMULA(Bestea!R38),_xlfn.FORMULATEXT(Bestea!R38),Bestea!R38))-LEN(SUBSTITUTE(IF(_xlfn.ISFORMULA(Bestea!R38),_xlfn.FORMULATEXT(Bestea!R38),Bestea!R38),"""",""))&gt;LEN(IF(_xlfn.ISFORMULA('#_Bestea'!R38),_xlfn.FORMULATEXT('#_Bestea'!R38),'#_Bestea'!R38))-LEN(SUBSTITUTE(IF(_xlfn.ISFORMULA('#_Bestea'!R38),_xlfn.FORMULATEXT('#_Bestea'!R38),'#_Bestea'!R38),"""","")),TRUE,FALSE),"HardQuoteMsg",IF(LEN(IF(_xlfn.ISFORMULA(Bestea!R38),_xlfn.FORMULATEXT(Bestea!R38),Bestea!R38))-LEN(SUBSTITUTE(IF(_xlfn.ISFORMULA(Bestea!R38),_xlfn.FORMULATEXT(Bestea!R38),Bestea!R38),"$",""))&lt;0.5*(LEN(IF(_xlfn.ISFORMULA('#_Bestea'!R38),_xlfn.FORMULATEXT('#_Bestea'!R38),'#_Bestea'!R38))-LEN(SUBSTITUTE(IF(_xlfn.ISFORMULA('#_Bestea'!R38),_xlfn.FORMULATEXT('#_Bestea'!R38),'#_Bestea'!R38),"$",""))),TRUE,FALSE),"MissingAbsMsg",TRUE,"PerfectMsg")</f>
        <v/>
      </c>
      <c r="T38" s="220"/>
      <c r="V38" s="219"/>
      <c r="W38" s="219"/>
      <c r="X38" s="231">
        <v>0</v>
      </c>
      <c r="Z38" s="217"/>
      <c r="AA38" s="217"/>
      <c r="AB38" s="217"/>
      <c r="AC38" s="217"/>
    </row>
    <row r="39" spans="2:29" s="218" customFormat="1" ht="90" customHeight="1" x14ac:dyDescent="0.15">
      <c r="B39" s="215"/>
      <c r="C39" s="219"/>
      <c r="E39" s="273">
        <v>0</v>
      </c>
      <c r="F39" s="274">
        <v>0</v>
      </c>
      <c r="G39" s="274"/>
      <c r="H39" s="245"/>
      <c r="J39" s="273">
        <v>0</v>
      </c>
      <c r="K39" s="274">
        <v>0</v>
      </c>
      <c r="L39" s="274"/>
      <c r="M39" s="245"/>
      <c r="O39" s="274">
        <v>0</v>
      </c>
      <c r="P39" s="274"/>
      <c r="Q39" s="274"/>
      <c r="R39" s="278" t="str">
        <f ca="1">_xlfn.IFS(ISBLANK(Bestea!R39),"",IF(NOT(ISNA('#_Bestea'!R39)),IF(ISNA(Bestea!R39),TRUE,FALSE),FALSE),"StuNAMsg",IF(AND(ISNA('#_Bestea'!R39),ISNA(Bestea!R39)),TRUE,FALSE),"PerfectMsg",IF(NOT(ISERROR('#_Bestea'!R39)),IF(ISERROR(Bestea!R39),TRUE,FALSE),FALSE),"StuErrorMsg",IF(TYPE('#_Bestea'!R39)&lt;&gt;TYPE(Bestea!R39),TRUE,FALSE),"WrongTypeMsg",IF(_xlfn.ISFORMULA('#_Bestea'!R39),IF(NOT(_xlfn.ISFORMULA(Bestea!R39)),TRUE),FALSE),"MissingFormulaMsg",IF(NOT(AND(ISNUMBER(FIND("[",_xlfn.FORMULATEXT('#_Bestea'!R39))),ISNUMBER(FIND("!",_xlfn.FORMULATEXT('#_Bestea'!R39))))),AND(ISNUMBER(FIND("[",_xlfn.FORMULATEXT(Bestea!R39))),ISNUMBER(FIND("!",_xlfn.FORMULATEXT(Bestea!R39)))),FALSE),"ExternalRefsMsg",IF(ISNUMBER('#_Bestea'!R39),IF(ABS('#_Bestea'!R39-Bestea!R39)&gt;0.00001,TRUE,FALSE),IF('#_Bestea'!R39&lt;&gt;Bestea!R39,TRUE,FALSE)),IF(ISNUMBER('#_Bestea'!R39),IF('#_Bestea'!R39&gt;Bestea!R39,"TooLow","TooHigh"),"WrongAnswer"),NOT(_xlfn.ISFORMULA('#_Bestea'!R39)),"PerfectMsg",IF((LEN(SUBSTITUTE(SUBSTITUTE(SUBSTITUTE(SUBSTITUTE(SUBSTITUTE(SUBSTITUTE(SUBSTITUTE(SUBSTITUTE(SUBSTITUTE(SUBSTITUTE(SUBSTITUTE(SUBSTITUTE(SUBSTITUTE(SUBSTITUTE(SUBSTITUTE(SUBSTITUTE(SUBSTITUTE(SUBSTITUTE(SUBSTITUTE(SUBSTITUTE(SUBSTITUTE(SUBSTITUTE(SUBSTITUTE(SUBSTITUTE(IF(_xlfn.ISFORMULA(Bestea!R39),_xlfn.FORMULATEXT(Bestea!R39),Bestea!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R39),_xlfn.FORMULATEXT(Bestea!R39),Bestea!R39)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R39),_xlfn.FORMULATEXT('#_Bestea'!R39),'#_Bestea'!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R39),_xlfn.FORMULATEXT('#_Bestea'!R39),'#_Bestea'!R39),"9","#"),"8","#"),"7","#"),"6","#"),"5","#"),"4","#"),"3","#"),"2","#"),"1","#"),"0","#"),CHAR(10),""),"$","")," ",""),",","@"),"&gt;","@"),"&lt;","@"),"=","@"),")","@"),"(","@"),"^","@"),"/","@"),"+","@"),"*","@"),"-","@"),"@#","")))/2,TRUE,FALSE),"HardCodeMsg",IF(LEN(IF(_xlfn.ISFORMULA(Bestea!R39),_xlfn.FORMULATEXT(Bestea!R39),Bestea!R39))-LEN(SUBSTITUTE(IF(_xlfn.ISFORMULA(Bestea!R39),_xlfn.FORMULATEXT(Bestea!R39),Bestea!R39),"""",""))&gt;LEN(IF(_xlfn.ISFORMULA('#_Bestea'!R39),_xlfn.FORMULATEXT('#_Bestea'!R39),'#_Bestea'!R39))-LEN(SUBSTITUTE(IF(_xlfn.ISFORMULA('#_Bestea'!R39),_xlfn.FORMULATEXT('#_Bestea'!R39),'#_Bestea'!R39),"""","")),TRUE,FALSE),"HardQuoteMsg",IF(LEN(IF(_xlfn.ISFORMULA(Bestea!R39),_xlfn.FORMULATEXT(Bestea!R39),Bestea!R39))-LEN(SUBSTITUTE(IF(_xlfn.ISFORMULA(Bestea!R39),_xlfn.FORMULATEXT(Bestea!R39),Bestea!R39),"$",""))&lt;0.5*(LEN(IF(_xlfn.ISFORMULA('#_Bestea'!R39),_xlfn.FORMULATEXT('#_Bestea'!R39),'#_Bestea'!R39))-LEN(SUBSTITUTE(IF(_xlfn.ISFORMULA('#_Bestea'!R39),_xlfn.FORMULATEXT('#_Bestea'!R39),'#_Bestea'!R39),"$",""))),TRUE,FALSE),"MissingAbsMsg",TRUE,"PerfectMsg")</f>
        <v/>
      </c>
      <c r="T39" s="220"/>
      <c r="V39" s="219"/>
      <c r="W39" s="219"/>
      <c r="X39" s="231">
        <v>0</v>
      </c>
      <c r="Z39" s="217"/>
      <c r="AA39" s="217"/>
      <c r="AB39" s="217"/>
      <c r="AC39" s="217"/>
    </row>
    <row r="40" spans="2:29" s="218" customFormat="1" ht="94" customHeight="1" x14ac:dyDescent="0.15">
      <c r="B40" s="215"/>
      <c r="C40" s="219"/>
      <c r="E40" s="215"/>
      <c r="F40" s="215"/>
      <c r="G40" s="215"/>
      <c r="H40" s="279" t="str">
        <f ca="1">_xlfn.IFS(ISBLANK(Bestea!H40),"",IF(NOT(ISNA('#_Bestea'!H40)),IF(ISNA(Bestea!H40),TRUE,FALSE),FALSE),"StuNAMsg",IF(AND(ISNA('#_Bestea'!H40),ISNA(Bestea!H40)),TRUE,FALSE),"PerfectMsg",IF(NOT(ISERROR('#_Bestea'!H40)),IF(ISERROR(Bestea!H40),TRUE,FALSE),FALSE),"StuErrorMsg",IF(TYPE('#_Bestea'!H40)&lt;&gt;TYPE(Bestea!H40),TRUE,FALSE),"WrongTypeMsg",IF(_xlfn.ISFORMULA('#_Bestea'!H40),IF(NOT(_xlfn.ISFORMULA(Bestea!H40)),TRUE),FALSE),"MissingFormulaMsg",IF(NOT(AND(ISNUMBER(FIND("[",_xlfn.FORMULATEXT('#_Bestea'!H40))),ISNUMBER(FIND("!",_xlfn.FORMULATEXT('#_Bestea'!H40))))),AND(ISNUMBER(FIND("[",_xlfn.FORMULATEXT(Bestea!H40))),ISNUMBER(FIND("!",_xlfn.FORMULATEXT(Bestea!H40)))),FALSE),"ExternalRefsMsg",IF(ISNUMBER('#_Bestea'!H40),IF(ABS('#_Bestea'!H40-Bestea!H40)&gt;0.00001,TRUE,FALSE),IF('#_Bestea'!H40&lt;&gt;Bestea!H40,TRUE,FALSE)),IF(ISNUMBER('#_Bestea'!H40),IF('#_Bestea'!H40&gt;Bestea!H40,"TooLow","TooHigh"),"WrongAnswer"),NOT(_xlfn.ISFORMULA('#_Bestea'!H40)),"PerfectMsg",IF((LEN(SUBSTITUTE(SUBSTITUTE(SUBSTITUTE(SUBSTITUTE(SUBSTITUTE(SUBSTITUTE(SUBSTITUTE(SUBSTITUTE(SUBSTITUTE(SUBSTITUTE(SUBSTITUTE(SUBSTITUTE(SUBSTITUTE(SUBSTITUTE(SUBSTITUTE(SUBSTITUTE(SUBSTITUTE(SUBSTITUTE(SUBSTITUTE(SUBSTITUTE(SUBSTITUTE(SUBSTITUTE(SUBSTITUTE(SUBSTITUTE(IF(_xlfn.ISFORMULA(Bestea!H40),_xlfn.FORMULATEXT(Bestea!H40),Bestea!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H40),_xlfn.FORMULATEXT(Bestea!H40),Bestea!H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H40),_xlfn.FORMULATEXT('#_Bestea'!H40),'#_Bestea'!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H40),_xlfn.FORMULATEXT('#_Bestea'!H40),'#_Bestea'!H40),"9","#"),"8","#"),"7","#"),"6","#"),"5","#"),"4","#"),"3","#"),"2","#"),"1","#"),"0","#"),CHAR(10),""),"$","")," ",""),",","@"),"&gt;","@"),"&lt;","@"),"=","@"),")","@"),"(","@"),"^","@"),"/","@"),"+","@"),"*","@"),"-","@"),"@#","")))/2,TRUE,FALSE),"HardCodeMsg",IF(LEN(IF(_xlfn.ISFORMULA(Bestea!H40),_xlfn.FORMULATEXT(Bestea!H40),Bestea!H40))-LEN(SUBSTITUTE(IF(_xlfn.ISFORMULA(Bestea!H40),_xlfn.FORMULATEXT(Bestea!H40),Bestea!H40),"""",""))&gt;LEN(IF(_xlfn.ISFORMULA('#_Bestea'!H40),_xlfn.FORMULATEXT('#_Bestea'!H40),'#_Bestea'!H40))-LEN(SUBSTITUTE(IF(_xlfn.ISFORMULA('#_Bestea'!H40),_xlfn.FORMULATEXT('#_Bestea'!H40),'#_Bestea'!H40),"""","")),TRUE,FALSE),"HardQuoteMsg",IF(LEN(IF(_xlfn.ISFORMULA(Bestea!H40),_xlfn.FORMULATEXT(Bestea!H40),Bestea!H40))-LEN(SUBSTITUTE(IF(_xlfn.ISFORMULA(Bestea!H40),_xlfn.FORMULATEXT(Bestea!H40),Bestea!H40),"$",""))&lt;0.5*(LEN(IF(_xlfn.ISFORMULA('#_Bestea'!H40),_xlfn.FORMULATEXT('#_Bestea'!H40),'#_Bestea'!H40))-LEN(SUBSTITUTE(IF(_xlfn.ISFORMULA('#_Bestea'!H40),_xlfn.FORMULATEXT('#_Bestea'!H40),'#_Bestea'!H40),"$",""))),TRUE,FALSE),"MissingAbsMsg",TRUE,"PerfectMsg")</f>
        <v>WrongAnswer</v>
      </c>
      <c r="I40" s="218">
        <v>0</v>
      </c>
      <c r="J40" s="280">
        <v>0</v>
      </c>
      <c r="K40" s="274">
        <v>0</v>
      </c>
      <c r="L40" s="274"/>
      <c r="M40" s="275"/>
      <c r="O40" s="274">
        <v>0</v>
      </c>
      <c r="P40" s="274"/>
      <c r="Q40" s="274"/>
      <c r="R40" s="276" t="str">
        <f ca="1">_xlfn.IFS(ISBLANK(Bestea!R40),"",IF(NOT(ISNA('#_Bestea'!R40)),IF(ISNA(Bestea!R40),TRUE,FALSE),FALSE),"StuNAMsg",IF(AND(ISNA('#_Bestea'!R40),ISNA(Bestea!R40)),TRUE,FALSE),"PerfectMsg",IF(NOT(ISERROR('#_Bestea'!R40)),IF(ISERROR(Bestea!R40),TRUE,FALSE),FALSE),"StuErrorMsg",IF(TYPE('#_Bestea'!R40)&lt;&gt;TYPE(Bestea!R40),TRUE,FALSE),"WrongTypeMsg",IF(_xlfn.ISFORMULA('#_Bestea'!R40),IF(NOT(_xlfn.ISFORMULA(Bestea!R40)),TRUE),FALSE),"MissingFormulaMsg",IF(NOT(AND(ISNUMBER(FIND("[",_xlfn.FORMULATEXT('#_Bestea'!R40))),ISNUMBER(FIND("!",_xlfn.FORMULATEXT('#_Bestea'!R40))))),AND(ISNUMBER(FIND("[",_xlfn.FORMULATEXT(Bestea!R40))),ISNUMBER(FIND("!",_xlfn.FORMULATEXT(Bestea!R40)))),FALSE),"ExternalRefsMsg",IF(ISNUMBER('#_Bestea'!R40),IF(ABS('#_Bestea'!R40-Bestea!R40)&gt;0.00001,TRUE,FALSE),IF('#_Bestea'!R40&lt;&gt;Bestea!R40,TRUE,FALSE)),IF(ISNUMBER('#_Bestea'!R40),IF('#_Bestea'!R40&gt;Bestea!R40,"TooLow","TooHigh"),"WrongAnswer"),NOT(_xlfn.ISFORMULA('#_Bestea'!R40)),"PerfectMsg",IF((LEN(SUBSTITUTE(SUBSTITUTE(SUBSTITUTE(SUBSTITUTE(SUBSTITUTE(SUBSTITUTE(SUBSTITUTE(SUBSTITUTE(SUBSTITUTE(SUBSTITUTE(SUBSTITUTE(SUBSTITUTE(SUBSTITUTE(SUBSTITUTE(SUBSTITUTE(SUBSTITUTE(SUBSTITUTE(SUBSTITUTE(SUBSTITUTE(SUBSTITUTE(SUBSTITUTE(SUBSTITUTE(SUBSTITUTE(SUBSTITUTE(IF(_xlfn.ISFORMULA(Bestea!R40),_xlfn.FORMULATEXT(Bestea!R40),Bestea!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R40),_xlfn.FORMULATEXT(Bestea!R40),Bestea!R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R40),_xlfn.FORMULATEXT('#_Bestea'!R40),'#_Bestea'!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R40),_xlfn.FORMULATEXT('#_Bestea'!R40),'#_Bestea'!R40),"9","#"),"8","#"),"7","#"),"6","#"),"5","#"),"4","#"),"3","#"),"2","#"),"1","#"),"0","#"),CHAR(10),""),"$","")," ",""),",","@"),"&gt;","@"),"&lt;","@"),"=","@"),")","@"),"(","@"),"^","@"),"/","@"),"+","@"),"*","@"),"-","@"),"@#","")))/2,TRUE,FALSE),"HardCodeMsg",IF(LEN(IF(_xlfn.ISFORMULA(Bestea!R40),_xlfn.FORMULATEXT(Bestea!R40),Bestea!R40))-LEN(SUBSTITUTE(IF(_xlfn.ISFORMULA(Bestea!R40),_xlfn.FORMULATEXT(Bestea!R40),Bestea!R40),"""",""))&gt;LEN(IF(_xlfn.ISFORMULA('#_Bestea'!R40),_xlfn.FORMULATEXT('#_Bestea'!R40),'#_Bestea'!R40))-LEN(SUBSTITUTE(IF(_xlfn.ISFORMULA('#_Bestea'!R40),_xlfn.FORMULATEXT('#_Bestea'!R40),'#_Bestea'!R40),"""","")),TRUE,FALSE),"HardQuoteMsg",IF(LEN(IF(_xlfn.ISFORMULA(Bestea!R40),_xlfn.FORMULATEXT(Bestea!R40),Bestea!R40))-LEN(SUBSTITUTE(IF(_xlfn.ISFORMULA(Bestea!R40),_xlfn.FORMULATEXT(Bestea!R40),Bestea!R40),"$",""))&lt;0.5*(LEN(IF(_xlfn.ISFORMULA('#_Bestea'!R40),_xlfn.FORMULATEXT('#_Bestea'!R40),'#_Bestea'!R40))-LEN(SUBSTITUTE(IF(_xlfn.ISFORMULA('#_Bestea'!R40),_xlfn.FORMULATEXT('#_Bestea'!R40),'#_Bestea'!R40),"$",""))),TRUE,FALSE),"MissingAbsMsg",TRUE,"PerfectMsg")</f>
        <v/>
      </c>
      <c r="T40" s="220"/>
      <c r="V40" s="219"/>
      <c r="W40" s="219"/>
      <c r="X40" s="231">
        <v>0</v>
      </c>
      <c r="Z40" s="217"/>
      <c r="AA40" s="217"/>
      <c r="AB40" s="217"/>
      <c r="AC40" s="217"/>
    </row>
    <row r="41" spans="2:29" s="218" customFormat="1" ht="99" customHeight="1" x14ac:dyDescent="0.15">
      <c r="B41" s="215"/>
      <c r="C41" s="219"/>
      <c r="J41" s="273">
        <v>0</v>
      </c>
      <c r="K41" s="274">
        <v>0</v>
      </c>
      <c r="L41" s="274"/>
      <c r="M41" s="275"/>
      <c r="O41" s="274">
        <v>0</v>
      </c>
      <c r="P41" s="274"/>
      <c r="Q41" s="274"/>
      <c r="R41" s="276" t="str">
        <f ca="1">_xlfn.IFS(ISBLANK(Bestea!R41),"",IF(NOT(ISNA('#_Bestea'!R41)),IF(ISNA(Bestea!R41),TRUE,FALSE),FALSE),"StuNAMsg",IF(AND(ISNA('#_Bestea'!R41),ISNA(Bestea!R41)),TRUE,FALSE),"PerfectMsg",IF(NOT(ISERROR('#_Bestea'!R41)),IF(ISERROR(Bestea!R41),TRUE,FALSE),FALSE),"StuErrorMsg",IF(TYPE('#_Bestea'!R41)&lt;&gt;TYPE(Bestea!R41),TRUE,FALSE),"WrongTypeMsg",IF(_xlfn.ISFORMULA('#_Bestea'!R41),IF(NOT(_xlfn.ISFORMULA(Bestea!R41)),TRUE),FALSE),"MissingFormulaMsg",IF(NOT(AND(ISNUMBER(FIND("[",_xlfn.FORMULATEXT('#_Bestea'!R41))),ISNUMBER(FIND("!",_xlfn.FORMULATEXT('#_Bestea'!R41))))),AND(ISNUMBER(FIND("[",_xlfn.FORMULATEXT(Bestea!R41))),ISNUMBER(FIND("!",_xlfn.FORMULATEXT(Bestea!R41)))),FALSE),"ExternalRefsMsg",IF(ISNUMBER('#_Bestea'!R41),IF(ABS('#_Bestea'!R41-Bestea!R41)&gt;0.00001,TRUE,FALSE),IF('#_Bestea'!R41&lt;&gt;Bestea!R41,TRUE,FALSE)),IF(ISNUMBER('#_Bestea'!R41),IF('#_Bestea'!R41&gt;Bestea!R41,"TooLow","TooHigh"),"WrongAnswer"),NOT(_xlfn.ISFORMULA('#_Bestea'!R41)),"PerfectMsg",IF((LEN(SUBSTITUTE(SUBSTITUTE(SUBSTITUTE(SUBSTITUTE(SUBSTITUTE(SUBSTITUTE(SUBSTITUTE(SUBSTITUTE(SUBSTITUTE(SUBSTITUTE(SUBSTITUTE(SUBSTITUTE(SUBSTITUTE(SUBSTITUTE(SUBSTITUTE(SUBSTITUTE(SUBSTITUTE(SUBSTITUTE(SUBSTITUTE(SUBSTITUTE(SUBSTITUTE(SUBSTITUTE(SUBSTITUTE(SUBSTITUTE(IF(_xlfn.ISFORMULA(Bestea!R41),_xlfn.FORMULATEXT(Bestea!R41),Bestea!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R41),_xlfn.FORMULATEXT(Bestea!R41),Bestea!R41),"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R41),_xlfn.FORMULATEXT('#_Bestea'!R41),'#_Bestea'!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R41),_xlfn.FORMULATEXT('#_Bestea'!R41),'#_Bestea'!R41),"9","#"),"8","#"),"7","#"),"6","#"),"5","#"),"4","#"),"3","#"),"2","#"),"1","#"),"0","#"),CHAR(10),""),"$","")," ",""),",","@"),"&gt;","@"),"&lt;","@"),"=","@"),")","@"),"(","@"),"^","@"),"/","@"),"+","@"),"*","@"),"-","@"),"@#","")))/2,TRUE,FALSE),"HardCodeMsg",IF(LEN(IF(_xlfn.ISFORMULA(Bestea!R41),_xlfn.FORMULATEXT(Bestea!R41),Bestea!R41))-LEN(SUBSTITUTE(IF(_xlfn.ISFORMULA(Bestea!R41),_xlfn.FORMULATEXT(Bestea!R41),Bestea!R41),"""",""))&gt;LEN(IF(_xlfn.ISFORMULA('#_Bestea'!R41),_xlfn.FORMULATEXT('#_Bestea'!R41),'#_Bestea'!R41))-LEN(SUBSTITUTE(IF(_xlfn.ISFORMULA('#_Bestea'!R41),_xlfn.FORMULATEXT('#_Bestea'!R41),'#_Bestea'!R41),"""","")),TRUE,FALSE),"HardQuoteMsg",IF(LEN(IF(_xlfn.ISFORMULA(Bestea!R41),_xlfn.FORMULATEXT(Bestea!R41),Bestea!R41))-LEN(SUBSTITUTE(IF(_xlfn.ISFORMULA(Bestea!R41),_xlfn.FORMULATEXT(Bestea!R41),Bestea!R41),"$",""))&lt;0.5*(LEN(IF(_xlfn.ISFORMULA('#_Bestea'!R41),_xlfn.FORMULATEXT('#_Bestea'!R41),'#_Bestea'!R41))-LEN(SUBSTITUTE(IF(_xlfn.ISFORMULA('#_Bestea'!R41),_xlfn.FORMULATEXT('#_Bestea'!R41),'#_Bestea'!R41),"$",""))),TRUE,FALSE),"MissingAbsMsg",TRUE,"PerfectMsg")</f>
        <v/>
      </c>
      <c r="T41" s="220"/>
      <c r="V41" s="219"/>
      <c r="W41" s="219"/>
      <c r="X41" s="219"/>
      <c r="Z41" s="217"/>
      <c r="AA41" s="217"/>
      <c r="AB41" s="217"/>
      <c r="AC41" s="217"/>
    </row>
    <row r="42" spans="2:29" s="218" customFormat="1" ht="34" customHeight="1" x14ac:dyDescent="0.15">
      <c r="B42" s="215"/>
      <c r="C42" s="219"/>
      <c r="M42" s="279" t="str">
        <f ca="1">_xlfn.IFS(ISBLANK(Bestea!M42),"",IF(NOT(ISNA('#_Bestea'!M42)),IF(ISNA(Bestea!M42),TRUE,FALSE),FALSE),"StuNAMsg",IF(AND(ISNA('#_Bestea'!M42),ISNA(Bestea!M42)),TRUE,FALSE),"PerfectMsg",IF(NOT(ISERROR('#_Bestea'!M42)),IF(ISERROR(Bestea!M42),TRUE,FALSE),FALSE),"StuErrorMsg",IF(TYPE('#_Bestea'!M42)&lt;&gt;TYPE(Bestea!M42),TRUE,FALSE),"WrongTypeMsg",IF(_xlfn.ISFORMULA('#_Bestea'!M42),IF(NOT(_xlfn.ISFORMULA(Bestea!M42)),TRUE),FALSE),"MissingFormulaMsg",IF(NOT(AND(ISNUMBER(FIND("[",_xlfn.FORMULATEXT('#_Bestea'!M42))),ISNUMBER(FIND("!",_xlfn.FORMULATEXT('#_Bestea'!M42))))),AND(ISNUMBER(FIND("[",_xlfn.FORMULATEXT(Bestea!M42))),ISNUMBER(FIND("!",_xlfn.FORMULATEXT(Bestea!M42)))),FALSE),"ExternalRefsMsg",IF(ISNUMBER('#_Bestea'!M42),IF(ABS('#_Bestea'!M42-Bestea!M42)&gt;0.00001,TRUE,FALSE),IF('#_Bestea'!M42&lt;&gt;Bestea!M42,TRUE,FALSE)),IF(ISNUMBER('#_Bestea'!M42),IF('#_Bestea'!M42&gt;Bestea!M42,"TooLow","TooHigh"),"WrongAnswer"),NOT(_xlfn.ISFORMULA('#_Bestea'!M42)),"PerfectMsg",IF((LEN(SUBSTITUTE(SUBSTITUTE(SUBSTITUTE(SUBSTITUTE(SUBSTITUTE(SUBSTITUTE(SUBSTITUTE(SUBSTITUTE(SUBSTITUTE(SUBSTITUTE(SUBSTITUTE(SUBSTITUTE(SUBSTITUTE(SUBSTITUTE(SUBSTITUTE(SUBSTITUTE(SUBSTITUTE(SUBSTITUTE(SUBSTITUTE(SUBSTITUTE(SUBSTITUTE(SUBSTITUTE(SUBSTITUTE(SUBSTITUTE(IF(_xlfn.ISFORMULA(Bestea!M42),_xlfn.FORMULATEXT(Bestea!M42),Bestea!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estea!M42),_xlfn.FORMULATEXT(Bestea!M42),Bestea!M42),"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estea'!M42),_xlfn.FORMULATEXT('#_Bestea'!M42),'#_Bestea'!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estea'!M42),_xlfn.FORMULATEXT('#_Bestea'!M42),'#_Bestea'!M42),"9","#"),"8","#"),"7","#"),"6","#"),"5","#"),"4","#"),"3","#"),"2","#"),"1","#"),"0","#"),CHAR(10),""),"$","")," ",""),",","@"),"&gt;","@"),"&lt;","@"),"=","@"),")","@"),"(","@"),"^","@"),"/","@"),"+","@"),"*","@"),"-","@"),"@#","")))/2,TRUE,FALSE),"HardCodeMsg",IF(LEN(IF(_xlfn.ISFORMULA(Bestea!M42),_xlfn.FORMULATEXT(Bestea!M42),Bestea!M42))-LEN(SUBSTITUTE(IF(_xlfn.ISFORMULA(Bestea!M42),_xlfn.FORMULATEXT(Bestea!M42),Bestea!M42),"""",""))&gt;LEN(IF(_xlfn.ISFORMULA('#_Bestea'!M42),_xlfn.FORMULATEXT('#_Bestea'!M42),'#_Bestea'!M42))-LEN(SUBSTITUTE(IF(_xlfn.ISFORMULA('#_Bestea'!M42),_xlfn.FORMULATEXT('#_Bestea'!M42),'#_Bestea'!M42),"""","")),TRUE,FALSE),"HardQuoteMsg",IF(LEN(IF(_xlfn.ISFORMULA(Bestea!M42),_xlfn.FORMULATEXT(Bestea!M42),Bestea!M42))-LEN(SUBSTITUTE(IF(_xlfn.ISFORMULA(Bestea!M42),_xlfn.FORMULATEXT(Bestea!M42),Bestea!M42),"$",""))&lt;0.5*(LEN(IF(_xlfn.ISFORMULA('#_Bestea'!M42),_xlfn.FORMULATEXT('#_Bestea'!M42),'#_Bestea'!M42))-LEN(SUBSTITUTE(IF(_xlfn.ISFORMULA('#_Bestea'!M42),_xlfn.FORMULATEXT('#_Bestea'!M42),'#_Bestea'!M42),"$",""))),TRUE,FALSE),"MissingAbsMsg",TRUE,"PerfectMsg")</f>
        <v>WrongAnswer</v>
      </c>
      <c r="N42" s="218">
        <v>0</v>
      </c>
      <c r="T42" s="220"/>
      <c r="V42" s="219"/>
      <c r="W42" s="219"/>
      <c r="X42" s="219"/>
      <c r="Z42" s="217"/>
      <c r="AA42" s="217"/>
      <c r="AB42" s="217"/>
      <c r="AC42" s="217"/>
    </row>
    <row r="43" spans="2:29" s="218" customFormat="1" x14ac:dyDescent="0.15">
      <c r="B43" s="215"/>
      <c r="C43" s="219"/>
      <c r="E43" s="217"/>
      <c r="J43" s="217"/>
      <c r="T43" s="220"/>
      <c r="V43" s="219"/>
      <c r="W43" s="219"/>
      <c r="X43" s="219"/>
      <c r="Z43" s="217"/>
      <c r="AA43" s="217"/>
      <c r="AB43" s="217"/>
      <c r="AC43" s="217"/>
    </row>
    <row r="44" spans="2:29" s="218" customFormat="1" x14ac:dyDescent="0.15">
      <c r="B44" s="215"/>
      <c r="C44" s="219"/>
      <c r="T44" s="220"/>
      <c r="V44" s="219"/>
      <c r="W44" s="219"/>
      <c r="X44" s="219"/>
      <c r="Z44" s="217"/>
      <c r="AA44" s="217"/>
      <c r="AB44" s="217"/>
      <c r="AC44" s="217"/>
    </row>
    <row r="45" spans="2:29" s="218" customFormat="1" x14ac:dyDescent="0.15">
      <c r="B45" s="215"/>
      <c r="C45" s="219"/>
      <c r="G45" s="219"/>
      <c r="T45" s="220"/>
      <c r="V45" s="219"/>
      <c r="W45" s="219"/>
      <c r="X45" s="219"/>
      <c r="Z45" s="217"/>
      <c r="AA45" s="217"/>
      <c r="AB45" s="217"/>
      <c r="AC45" s="217"/>
    </row>
    <row r="46" spans="2:29" s="218" customFormat="1" x14ac:dyDescent="0.15">
      <c r="B46" s="215"/>
      <c r="C46" s="219"/>
      <c r="T46" s="220"/>
      <c r="V46" s="219"/>
      <c r="W46" s="219"/>
      <c r="X46" s="219"/>
      <c r="Z46" s="217"/>
      <c r="AA46" s="217"/>
      <c r="AB46" s="217"/>
      <c r="AC46" s="217"/>
    </row>
    <row r="47" spans="2:29" s="218" customFormat="1" x14ac:dyDescent="0.15">
      <c r="B47" s="215"/>
      <c r="C47" s="219"/>
      <c r="T47" s="220"/>
      <c r="V47" s="219"/>
      <c r="W47" s="219"/>
      <c r="X47" s="219"/>
      <c r="Z47" s="217"/>
      <c r="AA47" s="217"/>
      <c r="AB47" s="217"/>
      <c r="AC47" s="217"/>
    </row>
    <row r="48" spans="2:29" s="218" customFormat="1" x14ac:dyDescent="0.15">
      <c r="B48" s="215"/>
      <c r="D48" s="219"/>
      <c r="U48" s="220"/>
      <c r="V48" s="219"/>
      <c r="W48" s="219"/>
      <c r="X48" s="219"/>
      <c r="Z48" s="217"/>
      <c r="AA48" s="217"/>
      <c r="AB48" s="217"/>
      <c r="AC48" s="217"/>
    </row>
    <row r="49" spans="3:29" x14ac:dyDescent="0.15">
      <c r="C49" s="218"/>
      <c r="D49" s="232"/>
      <c r="F49" s="217"/>
      <c r="G49" s="219"/>
      <c r="H49" s="219"/>
      <c r="I49" s="219"/>
      <c r="J49" s="219"/>
      <c r="K49" s="219"/>
      <c r="L49" s="219"/>
      <c r="M49" s="218"/>
      <c r="N49" s="218"/>
      <c r="O49" s="266"/>
      <c r="R49" s="218"/>
      <c r="S49" s="218"/>
      <c r="T49" s="220"/>
      <c r="U49" s="218"/>
      <c r="V49" s="219"/>
      <c r="X49" s="219"/>
      <c r="Y49" s="218"/>
      <c r="Z49" s="217"/>
      <c r="AA49" s="217"/>
      <c r="AB49" s="217"/>
      <c r="AC49" s="217"/>
    </row>
    <row r="50" spans="3:29" x14ac:dyDescent="0.15">
      <c r="C50" s="218"/>
      <c r="D50" s="264"/>
      <c r="E50" s="265"/>
      <c r="F50" s="265"/>
      <c r="G50" s="265"/>
      <c r="H50" s="264"/>
      <c r="I50" s="221"/>
      <c r="J50" s="221"/>
      <c r="K50" s="264"/>
      <c r="L50" s="264"/>
      <c r="N50" s="218"/>
      <c r="O50" s="266"/>
      <c r="R50" s="218"/>
      <c r="S50" s="218"/>
      <c r="T50" s="218"/>
      <c r="U50" s="218"/>
      <c r="V50" s="221"/>
      <c r="W50" s="243"/>
      <c r="X50" s="221"/>
      <c r="Y50" s="218"/>
      <c r="Z50" s="217"/>
      <c r="AA50" s="217"/>
      <c r="AB50" s="217"/>
      <c r="AC50" s="217"/>
    </row>
    <row r="51" spans="3:29" x14ac:dyDescent="0.15">
      <c r="C51" s="218"/>
      <c r="D51" s="219"/>
      <c r="E51" s="219"/>
      <c r="F51" s="219"/>
      <c r="G51" s="219"/>
      <c r="H51" s="212"/>
      <c r="I51" s="281"/>
      <c r="J51" s="212"/>
      <c r="K51" s="234"/>
      <c r="L51" s="236"/>
      <c r="N51" s="218"/>
      <c r="O51" s="266"/>
      <c r="R51" s="218"/>
      <c r="S51" s="218"/>
      <c r="T51" s="221"/>
      <c r="U51" s="233"/>
      <c r="V51" s="233"/>
      <c r="W51" s="233"/>
      <c r="X51" s="233"/>
      <c r="Y51" s="218"/>
      <c r="Z51" s="217"/>
      <c r="AA51" s="217"/>
      <c r="AB51" s="217"/>
      <c r="AC51" s="217"/>
    </row>
    <row r="52" spans="3:29" x14ac:dyDescent="0.15">
      <c r="C52" s="218"/>
      <c r="D52" s="219"/>
      <c r="E52" s="219"/>
      <c r="F52" s="219"/>
      <c r="G52" s="219"/>
      <c r="H52" s="212"/>
      <c r="I52" s="281"/>
      <c r="J52" s="212"/>
      <c r="K52" s="234"/>
      <c r="L52" s="236"/>
      <c r="M52" s="218"/>
      <c r="R52" s="218"/>
      <c r="S52" s="218"/>
      <c r="T52" s="234"/>
      <c r="U52" s="235"/>
      <c r="V52" s="235"/>
      <c r="W52" s="235"/>
      <c r="X52" s="235"/>
      <c r="Y52" s="218"/>
      <c r="Z52" s="217"/>
      <c r="AA52" s="217"/>
      <c r="AB52" s="217"/>
      <c r="AC52" s="217"/>
    </row>
    <row r="53" spans="3:29" ht="18" customHeight="1" x14ac:dyDescent="0.15">
      <c r="C53" s="218"/>
      <c r="D53" s="219"/>
      <c r="E53" s="219"/>
      <c r="F53" s="219"/>
      <c r="G53" s="219"/>
      <c r="H53" s="212"/>
      <c r="M53" s="218"/>
      <c r="R53" s="218"/>
      <c r="S53" s="218"/>
      <c r="T53" s="234"/>
      <c r="U53" s="235"/>
      <c r="V53" s="235"/>
      <c r="W53" s="235"/>
      <c r="X53" s="235"/>
      <c r="Y53" s="218"/>
      <c r="Z53" s="217"/>
      <c r="AA53" s="217"/>
      <c r="AB53" s="217"/>
      <c r="AC53" s="217"/>
    </row>
    <row r="54" spans="3:29" x14ac:dyDescent="0.15">
      <c r="C54" s="218"/>
      <c r="D54" s="219"/>
      <c r="G54" s="219"/>
      <c r="H54" s="219"/>
      <c r="I54" s="219"/>
      <c r="J54" s="219"/>
      <c r="K54" s="219"/>
      <c r="L54" s="219"/>
      <c r="M54" s="219"/>
      <c r="R54" s="218"/>
      <c r="S54" s="218"/>
      <c r="T54" s="234"/>
      <c r="U54" s="235"/>
      <c r="V54" s="235"/>
      <c r="W54" s="235"/>
      <c r="X54" s="235"/>
      <c r="Y54" s="218"/>
      <c r="Z54" s="217"/>
      <c r="AA54" s="217"/>
      <c r="AB54" s="217"/>
      <c r="AC54" s="217"/>
    </row>
    <row r="55" spans="3:29" x14ac:dyDescent="0.15">
      <c r="C55" s="218"/>
      <c r="D55" s="219"/>
      <c r="E55" s="219"/>
      <c r="F55" s="219"/>
      <c r="G55" s="219"/>
      <c r="H55" s="212"/>
      <c r="I55" s="281"/>
      <c r="J55" s="212"/>
      <c r="K55" s="234"/>
      <c r="L55" s="236"/>
      <c r="M55" s="218"/>
      <c r="R55" s="218"/>
      <c r="S55" s="218"/>
      <c r="T55" s="234"/>
      <c r="U55" s="235"/>
      <c r="V55" s="235"/>
      <c r="W55" s="235"/>
      <c r="X55" s="235"/>
      <c r="Y55" s="218"/>
      <c r="Z55" s="217"/>
      <c r="AA55" s="217"/>
      <c r="AB55" s="217"/>
      <c r="AC55" s="217"/>
    </row>
    <row r="56" spans="3:29" ht="15" customHeight="1" x14ac:dyDescent="0.15">
      <c r="C56" s="218"/>
      <c r="D56" s="219"/>
      <c r="E56" s="219"/>
      <c r="F56" s="219"/>
      <c r="M56" s="218"/>
      <c r="R56" s="218"/>
      <c r="S56" s="218"/>
      <c r="T56" s="234"/>
      <c r="U56" s="235"/>
      <c r="V56" s="235"/>
      <c r="W56" s="235"/>
      <c r="X56" s="235"/>
      <c r="Y56" s="218"/>
      <c r="Z56" s="217"/>
      <c r="AA56" s="217"/>
      <c r="AB56" s="217"/>
      <c r="AC56" s="217"/>
    </row>
    <row r="57" spans="3:29" x14ac:dyDescent="0.15">
      <c r="C57" s="218"/>
      <c r="D57" s="219"/>
      <c r="E57" s="219"/>
      <c r="F57" s="219"/>
      <c r="G57" s="219"/>
      <c r="H57" s="212"/>
      <c r="I57" s="212"/>
      <c r="J57" s="212"/>
      <c r="K57" s="234"/>
      <c r="L57" s="236"/>
      <c r="M57" s="218"/>
      <c r="O57" s="217"/>
      <c r="P57" s="217"/>
      <c r="T57" s="234"/>
      <c r="U57" s="235"/>
      <c r="V57" s="235"/>
      <c r="W57" s="235"/>
      <c r="X57" s="235"/>
      <c r="Y57" s="218"/>
      <c r="Z57" s="217"/>
      <c r="AA57" s="217"/>
      <c r="AB57" s="217"/>
      <c r="AC57" s="217"/>
    </row>
    <row r="58" spans="3:29" x14ac:dyDescent="0.15">
      <c r="C58" s="218"/>
      <c r="D58" s="232"/>
      <c r="F58" s="219"/>
      <c r="G58" s="219"/>
      <c r="H58" s="219"/>
      <c r="I58" s="219"/>
      <c r="J58" s="219"/>
      <c r="K58" s="219"/>
      <c r="L58" s="219"/>
      <c r="M58" s="218"/>
      <c r="O58" s="217"/>
      <c r="P58" s="217"/>
      <c r="R58" s="219"/>
      <c r="T58" s="234"/>
      <c r="U58" s="235"/>
      <c r="V58" s="235"/>
      <c r="W58" s="235"/>
      <c r="X58" s="235"/>
      <c r="Y58" s="218"/>
      <c r="Z58" s="217"/>
      <c r="AA58" s="217"/>
      <c r="AB58" s="217"/>
      <c r="AC58" s="217"/>
    </row>
    <row r="59" spans="3:29" x14ac:dyDescent="0.15">
      <c r="C59" s="218"/>
      <c r="D59" s="221"/>
      <c r="E59" s="265"/>
      <c r="F59" s="265"/>
      <c r="G59" s="265"/>
      <c r="H59" s="264"/>
      <c r="I59" s="221"/>
      <c r="J59" s="264"/>
      <c r="K59" s="264"/>
      <c r="L59" s="264"/>
      <c r="O59" s="217"/>
      <c r="P59" s="217"/>
      <c r="R59" s="219"/>
      <c r="T59" s="234"/>
      <c r="U59" s="235"/>
      <c r="V59" s="235"/>
      <c r="W59" s="235"/>
      <c r="X59" s="235"/>
      <c r="Y59" s="218"/>
      <c r="Z59" s="217"/>
      <c r="AA59" s="217"/>
      <c r="AB59" s="217"/>
      <c r="AC59" s="217"/>
    </row>
    <row r="60" spans="3:29" x14ac:dyDescent="0.15">
      <c r="C60" s="218"/>
      <c r="D60" s="219"/>
      <c r="E60" s="219"/>
      <c r="F60" s="219"/>
      <c r="G60" s="219"/>
      <c r="H60" s="212"/>
      <c r="I60" s="281"/>
      <c r="J60" s="212"/>
      <c r="K60" s="282"/>
      <c r="L60" s="283"/>
      <c r="O60" s="217"/>
      <c r="P60" s="217"/>
      <c r="R60" s="219"/>
      <c r="T60" s="234"/>
      <c r="U60" s="235"/>
      <c r="V60" s="235"/>
      <c r="W60" s="235"/>
      <c r="X60" s="235"/>
      <c r="Y60" s="218"/>
      <c r="Z60" s="217"/>
      <c r="AA60" s="217"/>
      <c r="AB60" s="217"/>
      <c r="AC60" s="217"/>
    </row>
    <row r="61" spans="3:29" ht="55" customHeight="1" x14ac:dyDescent="0.15">
      <c r="C61" s="218"/>
      <c r="D61" s="219"/>
      <c r="E61" s="219"/>
      <c r="F61" s="219"/>
      <c r="G61" s="219"/>
      <c r="H61" s="212"/>
      <c r="I61" s="281"/>
      <c r="J61" s="212"/>
      <c r="K61" s="282"/>
      <c r="L61" s="283"/>
      <c r="M61" s="218"/>
      <c r="O61" s="217"/>
      <c r="P61" s="217"/>
      <c r="R61" s="219"/>
      <c r="T61" s="234"/>
      <c r="U61" s="235"/>
      <c r="V61" s="235"/>
      <c r="W61" s="235"/>
      <c r="X61" s="235"/>
      <c r="Y61" s="218"/>
      <c r="Z61" s="217"/>
      <c r="AA61" s="217"/>
      <c r="AB61" s="217"/>
      <c r="AC61" s="217"/>
    </row>
    <row r="62" spans="3:29" x14ac:dyDescent="0.15">
      <c r="C62" s="218"/>
      <c r="D62" s="219"/>
      <c r="M62" s="218"/>
      <c r="O62" s="217"/>
      <c r="P62" s="217"/>
      <c r="R62" s="219"/>
      <c r="T62" s="234"/>
      <c r="U62" s="235"/>
      <c r="V62" s="235"/>
      <c r="W62" s="235"/>
      <c r="X62" s="235"/>
      <c r="Y62" s="218"/>
      <c r="Z62" s="217"/>
      <c r="AA62" s="217"/>
      <c r="AB62" s="217"/>
      <c r="AC62" s="217"/>
    </row>
    <row r="63" spans="3:29" x14ac:dyDescent="0.15">
      <c r="C63" s="218"/>
      <c r="D63" s="219"/>
      <c r="G63" s="219"/>
      <c r="H63" s="219"/>
      <c r="I63" s="219"/>
      <c r="J63" s="219"/>
      <c r="K63" s="219"/>
      <c r="L63" s="219"/>
      <c r="M63" s="218"/>
      <c r="O63" s="217"/>
      <c r="P63" s="217"/>
      <c r="R63" s="219"/>
      <c r="T63" s="234"/>
      <c r="U63" s="235"/>
      <c r="V63" s="235"/>
      <c r="W63" s="235"/>
      <c r="X63" s="235"/>
      <c r="Y63" s="218"/>
      <c r="Z63" s="217"/>
      <c r="AA63" s="217"/>
      <c r="AB63" s="217"/>
      <c r="AC63" s="217"/>
    </row>
    <row r="64" spans="3:29" x14ac:dyDescent="0.15">
      <c r="C64" s="218"/>
      <c r="D64" s="219"/>
      <c r="E64" s="219"/>
      <c r="F64" s="219"/>
      <c r="G64" s="219"/>
      <c r="H64" s="212"/>
      <c r="I64" s="281"/>
      <c r="J64" s="212"/>
      <c r="K64" s="282"/>
      <c r="L64" s="283"/>
      <c r="M64" s="218"/>
      <c r="O64" s="217"/>
      <c r="P64" s="217"/>
      <c r="R64" s="219"/>
      <c r="T64" s="234"/>
      <c r="U64" s="235"/>
      <c r="V64" s="235"/>
      <c r="W64" s="235"/>
      <c r="X64" s="235"/>
      <c r="Y64" s="218"/>
      <c r="Z64" s="217"/>
      <c r="AA64" s="217"/>
      <c r="AB64" s="217"/>
      <c r="AC64" s="217"/>
    </row>
    <row r="65" spans="3:29" x14ac:dyDescent="0.15">
      <c r="C65" s="218"/>
      <c r="D65" s="219"/>
      <c r="E65" s="219"/>
      <c r="F65" s="219"/>
      <c r="M65" s="218"/>
      <c r="O65" s="217"/>
      <c r="P65" s="217"/>
      <c r="R65" s="219"/>
      <c r="T65" s="234"/>
      <c r="U65" s="235"/>
      <c r="V65" s="235"/>
      <c r="W65" s="235"/>
      <c r="X65" s="235"/>
      <c r="Y65" s="218"/>
      <c r="Z65" s="217"/>
      <c r="AA65" s="217"/>
      <c r="AB65" s="217"/>
      <c r="AC65" s="217"/>
    </row>
    <row r="66" spans="3:29" x14ac:dyDescent="0.15">
      <c r="C66" s="218"/>
      <c r="D66" s="219"/>
      <c r="E66" s="219"/>
      <c r="F66" s="219"/>
      <c r="G66" s="219"/>
      <c r="H66" s="212"/>
      <c r="I66" s="212"/>
      <c r="J66" s="212"/>
      <c r="K66" s="234"/>
      <c r="L66" s="236"/>
      <c r="M66" s="218"/>
      <c r="O66" s="217"/>
      <c r="P66" s="217"/>
      <c r="R66" s="217"/>
      <c r="T66" s="234"/>
      <c r="U66" s="235"/>
      <c r="V66" s="235"/>
      <c r="W66" s="235"/>
      <c r="X66" s="235"/>
      <c r="Y66" s="218"/>
      <c r="Z66" s="217"/>
      <c r="AA66" s="217"/>
      <c r="AB66" s="217"/>
      <c r="AC66" s="217"/>
    </row>
    <row r="67" spans="3:29" x14ac:dyDescent="0.15">
      <c r="C67" s="218"/>
      <c r="D67" s="232"/>
      <c r="F67" s="219"/>
      <c r="J67" s="219"/>
      <c r="K67" s="219"/>
      <c r="L67" s="219"/>
      <c r="M67" s="218"/>
      <c r="O67" s="217"/>
      <c r="P67" s="217"/>
      <c r="R67" s="217"/>
      <c r="T67" s="234"/>
      <c r="U67" s="235"/>
      <c r="V67" s="235"/>
      <c r="W67" s="235"/>
      <c r="X67" s="235"/>
      <c r="Y67" s="218"/>
      <c r="Z67" s="217"/>
      <c r="AA67" s="217"/>
      <c r="AB67" s="217"/>
      <c r="AC67" s="217"/>
    </row>
    <row r="68" spans="3:29" x14ac:dyDescent="0.15">
      <c r="C68" s="218"/>
      <c r="D68" s="221"/>
      <c r="E68" s="265"/>
      <c r="F68" s="265"/>
      <c r="G68" s="265"/>
      <c r="H68" s="264"/>
      <c r="I68" s="221"/>
      <c r="J68" s="221"/>
      <c r="K68" s="221"/>
      <c r="L68" s="221"/>
      <c r="O68" s="217"/>
      <c r="P68" s="217"/>
      <c r="Q68" s="218"/>
      <c r="R68" s="217"/>
      <c r="T68" s="234"/>
      <c r="U68" s="235"/>
      <c r="V68" s="235"/>
      <c r="W68" s="235"/>
      <c r="X68" s="235"/>
      <c r="Y68" s="218"/>
      <c r="Z68" s="217"/>
      <c r="AA68" s="217"/>
      <c r="AB68" s="217"/>
      <c r="AC68" s="217"/>
    </row>
    <row r="69" spans="3:29" x14ac:dyDescent="0.15">
      <c r="C69" s="218"/>
      <c r="D69" s="219"/>
      <c r="E69" s="219"/>
      <c r="F69" s="219"/>
      <c r="G69" s="219"/>
      <c r="H69" s="284"/>
      <c r="I69" s="285"/>
      <c r="J69" s="284"/>
      <c r="K69" s="286"/>
      <c r="L69" s="287"/>
      <c r="O69" s="217"/>
      <c r="P69" s="217"/>
      <c r="Q69" s="218"/>
      <c r="R69" s="217"/>
      <c r="S69" s="218"/>
      <c r="T69" s="234"/>
      <c r="U69" s="235"/>
      <c r="V69" s="235"/>
      <c r="W69" s="235"/>
      <c r="X69" s="235"/>
      <c r="Y69" s="218"/>
      <c r="Z69" s="217"/>
      <c r="AA69" s="217"/>
      <c r="AB69" s="217"/>
      <c r="AC69" s="217"/>
    </row>
    <row r="70" spans="3:29" x14ac:dyDescent="0.15">
      <c r="C70" s="218"/>
      <c r="D70" s="219"/>
      <c r="E70" s="219"/>
      <c r="F70" s="219"/>
      <c r="G70" s="219"/>
      <c r="H70" s="284"/>
      <c r="I70" s="285"/>
      <c r="J70" s="284"/>
      <c r="K70" s="286"/>
      <c r="L70" s="287"/>
      <c r="M70" s="218"/>
      <c r="O70" s="217"/>
      <c r="P70" s="217"/>
      <c r="Q70" s="218"/>
      <c r="R70" s="217"/>
      <c r="S70" s="218"/>
      <c r="T70" s="234"/>
      <c r="U70" s="235"/>
      <c r="V70" s="235"/>
      <c r="W70" s="235"/>
      <c r="X70" s="235"/>
      <c r="Y70" s="218"/>
      <c r="Z70" s="217"/>
      <c r="AA70" s="217"/>
      <c r="AB70" s="217"/>
      <c r="AC70" s="217"/>
    </row>
    <row r="71" spans="3:29" x14ac:dyDescent="0.15">
      <c r="C71" s="218"/>
      <c r="D71" s="219"/>
      <c r="G71" s="217"/>
      <c r="M71" s="218"/>
      <c r="O71" s="217"/>
      <c r="P71" s="217"/>
      <c r="Q71" s="218"/>
      <c r="R71" s="217"/>
      <c r="T71" s="234"/>
      <c r="U71" s="235"/>
      <c r="V71" s="235"/>
      <c r="W71" s="235"/>
      <c r="X71" s="235"/>
      <c r="Y71" s="218"/>
      <c r="Z71" s="217"/>
      <c r="AA71" s="217"/>
      <c r="AB71" s="217"/>
      <c r="AC71" s="217"/>
    </row>
    <row r="72" spans="3:29" x14ac:dyDescent="0.15">
      <c r="C72" s="218"/>
      <c r="D72" s="219"/>
      <c r="G72" s="219"/>
      <c r="H72" s="219"/>
      <c r="I72" s="219"/>
      <c r="J72" s="219"/>
      <c r="K72" s="219"/>
      <c r="L72" s="219"/>
      <c r="M72" s="218"/>
      <c r="O72" s="217"/>
      <c r="P72" s="217"/>
      <c r="Q72" s="218"/>
      <c r="T72" s="234"/>
      <c r="U72" s="235"/>
      <c r="V72" s="235"/>
      <c r="W72" s="235"/>
      <c r="X72" s="235"/>
      <c r="Y72" s="218"/>
      <c r="Z72" s="217"/>
      <c r="AA72" s="217"/>
      <c r="AB72" s="217"/>
      <c r="AC72" s="217"/>
    </row>
    <row r="73" spans="3:29" x14ac:dyDescent="0.15">
      <c r="C73" s="218"/>
      <c r="D73" s="219"/>
      <c r="E73" s="219"/>
      <c r="F73" s="219"/>
      <c r="G73" s="219"/>
      <c r="H73" s="284"/>
      <c r="I73" s="285"/>
      <c r="J73" s="284"/>
      <c r="K73" s="286"/>
      <c r="L73" s="287"/>
      <c r="M73" s="218"/>
      <c r="O73" s="217"/>
      <c r="P73" s="217"/>
      <c r="Q73" s="218"/>
      <c r="T73" s="234"/>
      <c r="U73" s="235"/>
      <c r="V73" s="235"/>
      <c r="W73" s="235"/>
      <c r="X73" s="235"/>
      <c r="Y73" s="218"/>
      <c r="Z73" s="217"/>
      <c r="AA73" s="217"/>
      <c r="AB73" s="217"/>
      <c r="AC73" s="217"/>
    </row>
    <row r="74" spans="3:29" x14ac:dyDescent="0.15">
      <c r="C74" s="218"/>
      <c r="D74" s="219"/>
      <c r="E74" s="219"/>
      <c r="F74" s="219"/>
      <c r="M74" s="218"/>
      <c r="P74" s="218"/>
      <c r="Q74" s="218"/>
      <c r="T74" s="234"/>
      <c r="U74" s="235"/>
      <c r="V74" s="235"/>
      <c r="W74" s="235"/>
      <c r="X74" s="235"/>
      <c r="Y74" s="218"/>
      <c r="Z74" s="217"/>
      <c r="AA74" s="217"/>
      <c r="AB74" s="217"/>
      <c r="AC74" s="217"/>
    </row>
    <row r="75" spans="3:29" x14ac:dyDescent="0.15">
      <c r="C75" s="218"/>
      <c r="D75" s="219"/>
      <c r="E75" s="231"/>
      <c r="F75" s="227"/>
      <c r="G75" s="213"/>
      <c r="H75" s="213"/>
      <c r="I75" s="212"/>
      <c r="K75" s="234"/>
      <c r="L75" s="236"/>
      <c r="M75" s="218"/>
      <c r="P75" s="218"/>
      <c r="Q75" s="218"/>
      <c r="T75" s="234"/>
      <c r="U75" s="235"/>
      <c r="V75" s="235"/>
      <c r="W75" s="235"/>
      <c r="X75" s="235"/>
      <c r="Y75" s="218"/>
      <c r="Z75" s="217"/>
      <c r="AA75" s="217"/>
      <c r="AB75" s="217"/>
      <c r="AC75" s="217"/>
    </row>
    <row r="76" spans="3:29" x14ac:dyDescent="0.15">
      <c r="C76" s="218"/>
      <c r="D76" s="233"/>
      <c r="E76" s="219"/>
      <c r="F76" s="237"/>
      <c r="G76" s="238"/>
      <c r="J76" s="239"/>
      <c r="K76" s="219"/>
      <c r="L76" s="219"/>
      <c r="M76" s="236"/>
      <c r="P76" s="218"/>
      <c r="Q76" s="218"/>
      <c r="T76" s="234"/>
      <c r="U76" s="235"/>
      <c r="V76" s="235"/>
      <c r="W76" s="235"/>
      <c r="X76" s="235"/>
      <c r="Y76" s="218"/>
      <c r="Z76" s="217"/>
      <c r="AA76" s="217"/>
      <c r="AB76" s="217"/>
      <c r="AC76" s="217"/>
    </row>
    <row r="77" spans="3:29" x14ac:dyDescent="0.15">
      <c r="C77" s="218"/>
      <c r="D77" s="219"/>
      <c r="E77" s="219"/>
      <c r="F77" s="219"/>
      <c r="G77" s="218"/>
      <c r="H77" s="280"/>
      <c r="J77" s="217"/>
      <c r="K77" s="217"/>
      <c r="L77" s="217"/>
      <c r="M77" s="217"/>
      <c r="P77" s="218"/>
      <c r="Q77" s="218"/>
      <c r="T77" s="234"/>
      <c r="U77" s="235"/>
      <c r="V77" s="235"/>
      <c r="W77" s="235"/>
      <c r="X77" s="235"/>
      <c r="Y77" s="218"/>
      <c r="Z77" s="217"/>
      <c r="AA77" s="217"/>
      <c r="AB77" s="217"/>
      <c r="AC77" s="217"/>
    </row>
    <row r="78" spans="3:29" x14ac:dyDescent="0.15">
      <c r="C78" s="218"/>
      <c r="D78" s="218"/>
      <c r="E78" s="219"/>
      <c r="F78" s="240"/>
      <c r="G78" s="218"/>
      <c r="H78" s="218"/>
      <c r="L78" s="217"/>
      <c r="Q78" s="218"/>
      <c r="T78" s="234"/>
      <c r="U78" s="235"/>
      <c r="V78" s="235"/>
      <c r="W78" s="235"/>
      <c r="X78" s="235"/>
      <c r="Y78" s="218"/>
      <c r="Z78" s="217"/>
      <c r="AA78" s="217"/>
      <c r="AB78" s="217"/>
      <c r="AC78" s="217"/>
    </row>
    <row r="79" spans="3:29" x14ac:dyDescent="0.15">
      <c r="C79" s="218"/>
      <c r="Q79" s="218"/>
      <c r="T79" s="234"/>
      <c r="U79" s="235"/>
      <c r="V79" s="235"/>
      <c r="W79" s="235"/>
      <c r="X79" s="235"/>
      <c r="Y79" s="218"/>
      <c r="Z79" s="217"/>
      <c r="AA79" s="217"/>
      <c r="AB79" s="217"/>
      <c r="AC79" s="217"/>
    </row>
    <row r="80" spans="3:29" x14ac:dyDescent="0.15">
      <c r="C80" s="218"/>
      <c r="Q80" s="218"/>
      <c r="T80" s="234"/>
      <c r="U80" s="235"/>
      <c r="V80" s="235"/>
      <c r="W80" s="235"/>
      <c r="X80" s="235"/>
      <c r="Y80" s="218"/>
      <c r="Z80" s="217"/>
      <c r="AA80" s="217"/>
      <c r="AB80" s="217"/>
      <c r="AC80" s="217"/>
    </row>
    <row r="81" spans="3:29" x14ac:dyDescent="0.15">
      <c r="C81" s="218"/>
      <c r="D81" s="241"/>
      <c r="E81" s="217"/>
      <c r="I81" s="219"/>
      <c r="J81" s="218"/>
      <c r="K81" s="218"/>
      <c r="L81" s="242"/>
      <c r="Q81" s="218"/>
      <c r="T81" s="234"/>
      <c r="U81" s="235"/>
      <c r="V81" s="235"/>
      <c r="W81" s="235"/>
      <c r="X81" s="235"/>
      <c r="Y81" s="218"/>
      <c r="Z81" s="217"/>
      <c r="AA81" s="217"/>
      <c r="AB81" s="217"/>
      <c r="AC81" s="217"/>
    </row>
    <row r="82" spans="3:29" x14ac:dyDescent="0.15">
      <c r="C82" s="218"/>
      <c r="D82" s="221"/>
      <c r="E82" s="243"/>
      <c r="F82" s="243"/>
      <c r="G82" s="221"/>
      <c r="H82" s="221"/>
      <c r="I82" s="244"/>
      <c r="J82" s="244"/>
      <c r="K82" s="244"/>
      <c r="L82" s="244"/>
      <c r="Q82" s="218"/>
      <c r="T82" s="234"/>
      <c r="U82" s="235"/>
      <c r="V82" s="235"/>
      <c r="W82" s="235"/>
      <c r="X82" s="235"/>
      <c r="Y82" s="218"/>
      <c r="Z82" s="217"/>
      <c r="AA82" s="217"/>
      <c r="AB82" s="217"/>
      <c r="AC82" s="217"/>
    </row>
    <row r="83" spans="3:29" x14ac:dyDescent="0.15">
      <c r="C83" s="218"/>
      <c r="D83" s="249"/>
      <c r="E83" s="247"/>
      <c r="F83" s="245"/>
      <c r="G83" s="288"/>
      <c r="H83" s="277"/>
      <c r="I83" s="247"/>
      <c r="J83" s="245"/>
      <c r="K83" s="245"/>
      <c r="L83" s="277"/>
      <c r="N83" s="218"/>
      <c r="Q83" s="218"/>
      <c r="R83" s="218"/>
      <c r="S83" s="218"/>
      <c r="T83" s="234"/>
      <c r="U83" s="235"/>
      <c r="V83" s="235"/>
      <c r="W83" s="235"/>
      <c r="X83" s="235"/>
      <c r="Y83" s="218"/>
      <c r="Z83" s="217"/>
      <c r="AA83" s="217"/>
      <c r="AB83" s="217"/>
      <c r="AC83" s="217"/>
    </row>
    <row r="84" spans="3:29" x14ac:dyDescent="0.15">
      <c r="C84" s="218"/>
      <c r="D84" s="245"/>
      <c r="E84" s="218"/>
      <c r="F84" s="218"/>
      <c r="G84" s="218"/>
      <c r="H84" s="218"/>
      <c r="I84" s="219"/>
      <c r="J84" s="218"/>
      <c r="K84" s="218"/>
      <c r="L84" s="218"/>
      <c r="N84" s="218"/>
      <c r="O84" s="218"/>
      <c r="P84" s="218"/>
      <c r="Q84" s="218"/>
      <c r="R84" s="218"/>
      <c r="S84" s="218"/>
      <c r="T84" s="234"/>
      <c r="U84" s="235"/>
      <c r="V84" s="235"/>
      <c r="W84" s="235"/>
      <c r="X84" s="235"/>
      <c r="Y84" s="218"/>
      <c r="Z84" s="217"/>
      <c r="AA84" s="217"/>
      <c r="AB84" s="217"/>
      <c r="AC84" s="217"/>
    </row>
    <row r="85" spans="3:29" x14ac:dyDescent="0.15">
      <c r="C85" s="218"/>
      <c r="D85" s="219"/>
      <c r="E85" s="217"/>
      <c r="F85" s="217"/>
      <c r="G85" s="245"/>
      <c r="H85" s="277"/>
      <c r="I85" s="219"/>
      <c r="J85" s="218"/>
      <c r="K85" s="219"/>
      <c r="L85" s="277"/>
      <c r="N85" s="218"/>
      <c r="O85" s="218"/>
      <c r="P85" s="218"/>
      <c r="Q85" s="218"/>
      <c r="R85" s="218"/>
      <c r="S85" s="218"/>
      <c r="T85" s="234"/>
      <c r="U85" s="235"/>
      <c r="V85" s="235"/>
      <c r="W85" s="235"/>
      <c r="X85" s="235"/>
      <c r="Y85" s="218"/>
      <c r="Z85" s="217"/>
      <c r="AA85" s="217"/>
      <c r="AB85" s="217"/>
      <c r="AC85" s="217"/>
    </row>
    <row r="86" spans="3:29" x14ac:dyDescent="0.15">
      <c r="C86" s="218"/>
      <c r="D86" s="219"/>
      <c r="E86" s="217"/>
      <c r="F86" s="217"/>
      <c r="G86" s="245"/>
      <c r="H86" s="277"/>
      <c r="I86" s="219"/>
      <c r="J86" s="218"/>
      <c r="K86" s="219"/>
      <c r="L86" s="277"/>
      <c r="N86" s="218"/>
      <c r="O86" s="218"/>
      <c r="P86" s="218"/>
      <c r="Q86" s="218"/>
      <c r="R86" s="218"/>
      <c r="S86" s="218"/>
      <c r="T86" s="234"/>
      <c r="U86" s="235"/>
      <c r="V86" s="235"/>
      <c r="W86" s="235"/>
      <c r="X86" s="235"/>
      <c r="Y86" s="218"/>
      <c r="Z86" s="217"/>
      <c r="AA86" s="217"/>
      <c r="AB86" s="217"/>
      <c r="AC86" s="217"/>
    </row>
    <row r="87" spans="3:29" x14ac:dyDescent="0.15">
      <c r="C87" s="218"/>
      <c r="D87" s="218"/>
      <c r="E87" s="218"/>
      <c r="F87" s="218"/>
      <c r="G87" s="245"/>
      <c r="H87" s="277"/>
      <c r="I87" s="218"/>
      <c r="J87" s="218"/>
      <c r="K87" s="218"/>
      <c r="L87" s="277"/>
      <c r="N87" s="218"/>
      <c r="O87" s="218"/>
      <c r="P87" s="218"/>
      <c r="Q87" s="218"/>
      <c r="R87" s="218"/>
      <c r="S87" s="218"/>
      <c r="T87" s="234"/>
      <c r="U87" s="235"/>
      <c r="V87" s="235"/>
      <c r="W87" s="235"/>
      <c r="X87" s="235"/>
      <c r="Y87" s="218"/>
      <c r="Z87" s="217"/>
      <c r="AA87" s="217"/>
      <c r="AB87" s="217"/>
      <c r="AC87" s="217"/>
    </row>
    <row r="88" spans="3:29" x14ac:dyDescent="0.15">
      <c r="C88" s="218"/>
      <c r="N88" s="218"/>
      <c r="O88" s="218"/>
      <c r="P88" s="218"/>
      <c r="Q88" s="218"/>
      <c r="R88" s="218"/>
      <c r="S88" s="218"/>
      <c r="T88" s="234"/>
      <c r="U88" s="235"/>
      <c r="V88" s="235"/>
      <c r="W88" s="235"/>
      <c r="X88" s="235"/>
      <c r="Y88" s="218"/>
      <c r="Z88" s="217"/>
      <c r="AA88" s="217"/>
      <c r="AB88" s="217"/>
      <c r="AC88" s="217"/>
    </row>
    <row r="89" spans="3:29" x14ac:dyDescent="0.15">
      <c r="C89" s="218"/>
      <c r="N89" s="218"/>
      <c r="O89" s="218"/>
      <c r="P89" s="218"/>
      <c r="Q89" s="218"/>
      <c r="R89" s="218"/>
      <c r="S89" s="218"/>
      <c r="T89" s="234"/>
      <c r="U89" s="235"/>
      <c r="V89" s="235"/>
      <c r="W89" s="235"/>
      <c r="X89" s="235"/>
      <c r="Y89" s="218"/>
      <c r="Z89" s="217"/>
      <c r="AA89" s="217"/>
      <c r="AB89" s="217"/>
      <c r="AC89" s="217"/>
    </row>
    <row r="90" spans="3:29" x14ac:dyDescent="0.15">
      <c r="C90" s="218"/>
      <c r="D90" s="241"/>
      <c r="E90" s="217"/>
      <c r="I90" s="219"/>
      <c r="J90" s="218"/>
      <c r="K90" s="234"/>
      <c r="L90" s="236"/>
      <c r="M90" s="218"/>
      <c r="N90" s="218"/>
      <c r="O90" s="218"/>
      <c r="P90" s="218"/>
      <c r="Q90" s="218"/>
      <c r="R90" s="218"/>
      <c r="S90" s="218"/>
      <c r="T90" s="234"/>
      <c r="U90" s="235"/>
      <c r="V90" s="235"/>
      <c r="W90" s="235"/>
      <c r="X90" s="235"/>
      <c r="Y90" s="218"/>
      <c r="Z90" s="217"/>
      <c r="AA90" s="217"/>
      <c r="AB90" s="217"/>
      <c r="AC90" s="217"/>
    </row>
    <row r="91" spans="3:29" x14ac:dyDescent="0.15">
      <c r="C91" s="218"/>
      <c r="D91" s="221"/>
      <c r="E91" s="243"/>
      <c r="F91" s="243"/>
      <c r="G91" s="221"/>
      <c r="H91" s="244"/>
      <c r="I91" s="244"/>
      <c r="J91" s="221"/>
      <c r="K91" s="234"/>
      <c r="L91" s="236"/>
      <c r="M91" s="218"/>
      <c r="N91" s="218"/>
      <c r="O91" s="218"/>
      <c r="P91" s="218"/>
      <c r="Q91" s="218"/>
      <c r="R91" s="218"/>
      <c r="S91" s="218"/>
      <c r="T91" s="234"/>
      <c r="U91" s="235"/>
      <c r="V91" s="235"/>
      <c r="W91" s="235"/>
      <c r="X91" s="235"/>
      <c r="Y91" s="218"/>
      <c r="Z91" s="217"/>
      <c r="AA91" s="217"/>
      <c r="AB91" s="217"/>
      <c r="AC91" s="217"/>
    </row>
    <row r="92" spans="3:29" x14ac:dyDescent="0.15">
      <c r="C92" s="218"/>
      <c r="D92" s="219"/>
      <c r="E92" s="217"/>
      <c r="F92" s="219"/>
      <c r="G92" s="219"/>
      <c r="H92" s="219"/>
      <c r="I92" s="277"/>
      <c r="J92" s="289"/>
      <c r="N92" s="218"/>
      <c r="O92" s="218"/>
      <c r="P92" s="218"/>
      <c r="Q92" s="218"/>
      <c r="R92" s="218"/>
      <c r="S92" s="218"/>
      <c r="T92" s="234"/>
      <c r="U92" s="235"/>
      <c r="V92" s="235"/>
      <c r="W92" s="235"/>
      <c r="X92" s="235"/>
      <c r="Y92" s="218"/>
      <c r="Z92" s="217"/>
      <c r="AA92" s="217"/>
      <c r="AB92" s="217"/>
      <c r="AC92" s="217"/>
    </row>
    <row r="93" spans="3:29" x14ac:dyDescent="0.15">
      <c r="C93" s="218"/>
      <c r="D93" s="219"/>
      <c r="E93" s="217"/>
      <c r="F93" s="219"/>
      <c r="G93" s="219"/>
      <c r="H93" s="218"/>
      <c r="I93" s="245"/>
      <c r="J93" s="218"/>
      <c r="N93" s="218"/>
      <c r="O93" s="218"/>
      <c r="P93" s="218"/>
      <c r="Q93" s="218"/>
      <c r="R93" s="218"/>
      <c r="S93" s="218"/>
      <c r="T93" s="234"/>
      <c r="U93" s="235"/>
      <c r="V93" s="235"/>
      <c r="W93" s="235"/>
      <c r="X93" s="235"/>
      <c r="Y93" s="218"/>
      <c r="Z93" s="217"/>
      <c r="AA93" s="217"/>
      <c r="AB93" s="217"/>
      <c r="AC93" s="217"/>
    </row>
    <row r="94" spans="3:29" x14ac:dyDescent="0.15">
      <c r="C94" s="218"/>
      <c r="D94" s="219"/>
      <c r="F94" s="217"/>
      <c r="G94" s="219"/>
      <c r="H94" s="218"/>
      <c r="I94" s="245"/>
      <c r="J94" s="218"/>
      <c r="N94" s="218"/>
      <c r="O94" s="218"/>
      <c r="P94" s="218"/>
      <c r="Q94" s="218"/>
      <c r="R94" s="218"/>
      <c r="S94" s="218"/>
      <c r="T94" s="234"/>
      <c r="U94" s="235"/>
      <c r="V94" s="235"/>
      <c r="W94" s="235"/>
      <c r="X94" s="235"/>
      <c r="Y94" s="218"/>
      <c r="Z94" s="217"/>
      <c r="AA94" s="217"/>
      <c r="AB94" s="217"/>
      <c r="AC94" s="217"/>
    </row>
    <row r="95" spans="3:29" x14ac:dyDescent="0.15">
      <c r="C95" s="218"/>
      <c r="D95" s="219"/>
      <c r="F95" s="217"/>
      <c r="G95" s="219"/>
      <c r="H95" s="218"/>
      <c r="I95" s="245"/>
      <c r="J95" s="218"/>
      <c r="N95" s="218"/>
      <c r="O95" s="218"/>
      <c r="P95" s="218"/>
      <c r="Q95" s="218"/>
      <c r="R95" s="218"/>
      <c r="S95" s="218"/>
      <c r="T95" s="234"/>
      <c r="U95" s="235"/>
      <c r="V95" s="235"/>
      <c r="W95" s="235"/>
      <c r="X95" s="235"/>
      <c r="Y95" s="218"/>
      <c r="Z95" s="217"/>
      <c r="AA95" s="217"/>
      <c r="AB95" s="217"/>
      <c r="AC95" s="217"/>
    </row>
    <row r="96" spans="3:29" x14ac:dyDescent="0.15">
      <c r="C96" s="218"/>
      <c r="D96" s="219"/>
      <c r="F96" s="217"/>
      <c r="G96" s="219"/>
      <c r="H96" s="218"/>
      <c r="I96" s="245"/>
      <c r="J96" s="218"/>
      <c r="N96" s="218"/>
      <c r="O96" s="218"/>
      <c r="P96" s="218"/>
      <c r="Q96" s="218"/>
      <c r="R96" s="218"/>
      <c r="S96" s="218"/>
      <c r="T96" s="234"/>
      <c r="U96" s="235"/>
      <c r="V96" s="235"/>
      <c r="W96" s="235"/>
      <c r="X96" s="235"/>
      <c r="Y96" s="218"/>
      <c r="Z96" s="217"/>
      <c r="AA96" s="217"/>
      <c r="AB96" s="217"/>
      <c r="AC96" s="217"/>
    </row>
    <row r="97" spans="3:29" x14ac:dyDescent="0.15">
      <c r="C97" s="218"/>
      <c r="D97" s="219"/>
      <c r="F97" s="217"/>
      <c r="G97" s="219"/>
      <c r="H97" s="218"/>
      <c r="I97" s="245"/>
      <c r="J97" s="218"/>
      <c r="N97" s="218"/>
      <c r="O97" s="218"/>
      <c r="P97" s="218"/>
      <c r="Q97" s="218"/>
      <c r="R97" s="218"/>
      <c r="S97" s="218"/>
      <c r="T97" s="234"/>
      <c r="U97" s="235"/>
      <c r="V97" s="235"/>
      <c r="W97" s="235"/>
      <c r="X97" s="235"/>
      <c r="Y97" s="218"/>
      <c r="Z97" s="217"/>
      <c r="AA97" s="217"/>
      <c r="AB97" s="217"/>
      <c r="AC97" s="217"/>
    </row>
    <row r="98" spans="3:29" x14ac:dyDescent="0.15">
      <c r="C98" s="218"/>
      <c r="D98" s="219"/>
      <c r="E98" s="217"/>
      <c r="F98" s="217"/>
      <c r="G98" s="219"/>
      <c r="H98" s="218"/>
      <c r="I98" s="245"/>
      <c r="J98" s="218"/>
      <c r="N98" s="218"/>
      <c r="O98" s="218"/>
      <c r="P98" s="218"/>
      <c r="Q98" s="218"/>
      <c r="R98" s="218"/>
      <c r="S98" s="218"/>
      <c r="T98" s="234"/>
      <c r="U98" s="235"/>
      <c r="V98" s="235"/>
      <c r="W98" s="235"/>
      <c r="X98" s="235"/>
      <c r="Y98" s="218"/>
      <c r="Z98" s="217"/>
      <c r="AA98" s="217"/>
      <c r="AB98" s="217"/>
      <c r="AC98" s="217"/>
    </row>
    <row r="99" spans="3:29" x14ac:dyDescent="0.15">
      <c r="C99" s="218"/>
      <c r="D99" s="219"/>
      <c r="E99" s="217"/>
      <c r="F99" s="217"/>
      <c r="G99" s="219"/>
      <c r="H99" s="218"/>
      <c r="I99" s="245"/>
      <c r="J99" s="218"/>
      <c r="N99" s="218"/>
      <c r="O99" s="218"/>
      <c r="P99" s="218"/>
      <c r="Q99" s="218"/>
      <c r="R99" s="218"/>
      <c r="S99" s="218"/>
      <c r="T99" s="234"/>
      <c r="U99" s="235"/>
      <c r="V99" s="235"/>
      <c r="W99" s="235"/>
      <c r="X99" s="235"/>
      <c r="Y99" s="218"/>
      <c r="Z99" s="217"/>
      <c r="AA99" s="217"/>
      <c r="AB99" s="217"/>
      <c r="AC99" s="217"/>
    </row>
    <row r="100" spans="3:29" x14ac:dyDescent="0.15">
      <c r="C100" s="218"/>
      <c r="D100" s="219"/>
      <c r="E100" s="217"/>
      <c r="F100" s="217"/>
      <c r="G100" s="219"/>
      <c r="H100" s="218"/>
      <c r="I100" s="245"/>
      <c r="J100" s="218"/>
      <c r="N100" s="218"/>
      <c r="O100" s="218"/>
      <c r="P100" s="218"/>
      <c r="Q100" s="218"/>
      <c r="R100" s="218"/>
      <c r="S100" s="218"/>
      <c r="T100" s="234"/>
      <c r="U100" s="235"/>
      <c r="V100" s="235"/>
      <c r="W100" s="235"/>
      <c r="X100" s="235"/>
      <c r="Y100" s="218"/>
      <c r="Z100" s="217"/>
      <c r="AA100" s="217"/>
      <c r="AB100" s="217"/>
      <c r="AC100" s="217"/>
    </row>
    <row r="101" spans="3:29" x14ac:dyDescent="0.15">
      <c r="C101" s="218"/>
      <c r="D101" s="219"/>
      <c r="E101" s="217"/>
      <c r="F101" s="217"/>
      <c r="G101" s="219"/>
      <c r="H101" s="218"/>
      <c r="I101" s="245"/>
      <c r="J101" s="218"/>
      <c r="N101" s="218"/>
      <c r="O101" s="218"/>
      <c r="P101" s="218"/>
      <c r="Q101" s="218"/>
      <c r="R101" s="218"/>
      <c r="S101" s="218"/>
      <c r="T101" s="234"/>
      <c r="U101" s="235"/>
      <c r="V101" s="235"/>
      <c r="W101" s="235"/>
      <c r="X101" s="235"/>
      <c r="Y101" s="218"/>
      <c r="Z101" s="217"/>
      <c r="AA101" s="217"/>
      <c r="AB101" s="217"/>
      <c r="AC101" s="217"/>
    </row>
    <row r="102" spans="3:29" x14ac:dyDescent="0.15">
      <c r="C102" s="218"/>
      <c r="M102" s="218"/>
      <c r="N102" s="218"/>
      <c r="O102" s="218"/>
      <c r="P102" s="218"/>
      <c r="Q102" s="218"/>
      <c r="R102" s="218"/>
      <c r="S102" s="218"/>
      <c r="T102" s="234"/>
      <c r="U102" s="235"/>
      <c r="V102" s="235"/>
      <c r="W102" s="235"/>
      <c r="X102" s="235"/>
      <c r="Y102" s="218"/>
      <c r="Z102" s="217"/>
      <c r="AA102" s="217"/>
      <c r="AB102" s="217"/>
      <c r="AC102" s="217"/>
    </row>
    <row r="103" spans="3:29" x14ac:dyDescent="0.15">
      <c r="C103" s="218"/>
      <c r="M103" s="218"/>
      <c r="N103" s="218"/>
      <c r="O103" s="218"/>
      <c r="P103" s="218"/>
      <c r="Q103" s="218"/>
      <c r="R103" s="218"/>
      <c r="S103" s="218"/>
      <c r="T103" s="234"/>
      <c r="U103" s="235"/>
      <c r="V103" s="235"/>
      <c r="W103" s="235"/>
      <c r="X103" s="235"/>
      <c r="Y103" s="218"/>
      <c r="Z103" s="217"/>
      <c r="AA103" s="217"/>
      <c r="AB103" s="217"/>
      <c r="AC103" s="217"/>
    </row>
    <row r="104" spans="3:29" x14ac:dyDescent="0.15">
      <c r="C104" s="218"/>
      <c r="D104" s="222"/>
      <c r="E104" s="245"/>
      <c r="F104" s="245"/>
      <c r="G104" s="245"/>
      <c r="H104" s="214"/>
      <c r="I104" s="245"/>
      <c r="J104" s="245"/>
      <c r="K104" s="245"/>
      <c r="L104" s="245"/>
      <c r="M104" s="246"/>
      <c r="N104" s="218"/>
      <c r="O104" s="218"/>
      <c r="P104" s="218"/>
      <c r="Q104" s="218"/>
      <c r="R104" s="218"/>
      <c r="S104" s="218"/>
      <c r="T104" s="234"/>
      <c r="U104" s="235"/>
      <c r="V104" s="235"/>
      <c r="W104" s="235"/>
      <c r="X104" s="235"/>
      <c r="Y104" s="218"/>
      <c r="Z104" s="217"/>
      <c r="AA104" s="217"/>
      <c r="AB104" s="217"/>
      <c r="AC104" s="217"/>
    </row>
    <row r="105" spans="3:29" ht="24" customHeight="1" x14ac:dyDescent="0.15">
      <c r="C105" s="218"/>
      <c r="D105" s="245"/>
      <c r="E105" s="247"/>
      <c r="F105" s="248"/>
      <c r="G105" s="244"/>
      <c r="H105" s="245"/>
      <c r="I105" s="246"/>
      <c r="J105" s="214"/>
      <c r="K105" s="214"/>
      <c r="L105" s="249"/>
      <c r="M105" s="244"/>
      <c r="N105" s="218"/>
      <c r="O105" s="218"/>
      <c r="P105" s="218"/>
      <c r="Q105" s="218"/>
      <c r="R105" s="218"/>
      <c r="S105" s="218"/>
      <c r="T105" s="234"/>
      <c r="U105" s="235"/>
      <c r="V105" s="235"/>
      <c r="W105" s="235"/>
      <c r="X105" s="235"/>
      <c r="Y105" s="218"/>
      <c r="Z105" s="217"/>
      <c r="AA105" s="217"/>
      <c r="AB105" s="217"/>
      <c r="AC105" s="217"/>
    </row>
    <row r="106" spans="3:29" ht="24" customHeight="1" x14ac:dyDescent="0.15">
      <c r="C106" s="218"/>
      <c r="D106" s="239"/>
      <c r="E106" s="288"/>
      <c r="F106" s="290"/>
      <c r="G106" s="290"/>
      <c r="H106" s="291"/>
      <c r="I106" s="291"/>
      <c r="J106" s="247"/>
      <c r="K106" s="291"/>
      <c r="L106" s="291"/>
      <c r="M106" s="275"/>
      <c r="N106" s="218"/>
      <c r="O106" s="218"/>
      <c r="P106" s="218"/>
      <c r="Q106" s="218"/>
      <c r="R106" s="218"/>
      <c r="S106" s="218"/>
      <c r="T106" s="234"/>
      <c r="U106" s="235"/>
      <c r="V106" s="235"/>
      <c r="W106" s="235"/>
      <c r="X106" s="235"/>
      <c r="Y106" s="218"/>
      <c r="Z106" s="217"/>
      <c r="AA106" s="217"/>
      <c r="AB106" s="217"/>
      <c r="AC106" s="217"/>
    </row>
    <row r="107" spans="3:29" ht="24" customHeight="1" x14ac:dyDescent="0.15">
      <c r="C107" s="218"/>
      <c r="D107" s="239"/>
      <c r="E107" s="288"/>
      <c r="F107" s="290"/>
      <c r="G107" s="290"/>
      <c r="H107" s="291"/>
      <c r="I107" s="291"/>
      <c r="J107" s="247"/>
      <c r="K107" s="291"/>
      <c r="L107" s="291"/>
      <c r="M107" s="275"/>
      <c r="N107" s="218"/>
      <c r="O107" s="218"/>
      <c r="P107" s="218"/>
      <c r="Q107" s="218"/>
      <c r="R107" s="218"/>
      <c r="S107" s="218"/>
      <c r="T107" s="234"/>
      <c r="U107" s="235"/>
      <c r="V107" s="235"/>
      <c r="W107" s="235"/>
      <c r="X107" s="235"/>
      <c r="Y107" s="218"/>
      <c r="Z107" s="217"/>
      <c r="AA107" s="217"/>
      <c r="AB107" s="217"/>
      <c r="AC107" s="217"/>
    </row>
    <row r="108" spans="3:29" x14ac:dyDescent="0.15">
      <c r="C108" s="218"/>
      <c r="D108" s="219"/>
      <c r="E108" s="219"/>
      <c r="F108" s="219"/>
      <c r="G108" s="219"/>
      <c r="H108" s="212"/>
      <c r="I108" s="212"/>
      <c r="J108" s="212"/>
      <c r="K108" s="234"/>
      <c r="L108" s="236"/>
      <c r="M108" s="218"/>
      <c r="N108" s="218"/>
      <c r="O108" s="218"/>
      <c r="P108" s="218"/>
      <c r="Q108" s="218"/>
      <c r="R108" s="218"/>
      <c r="S108" s="218"/>
      <c r="T108" s="234"/>
      <c r="U108" s="235"/>
      <c r="V108" s="235"/>
      <c r="W108" s="235"/>
      <c r="X108" s="235"/>
      <c r="Y108" s="218"/>
      <c r="Z108" s="217"/>
      <c r="AA108" s="217"/>
      <c r="AB108" s="217"/>
      <c r="AC108" s="217"/>
    </row>
    <row r="109" spans="3:29" x14ac:dyDescent="0.15">
      <c r="C109" s="218"/>
      <c r="D109" s="241"/>
      <c r="E109" s="219"/>
      <c r="F109" s="219"/>
      <c r="G109" s="219"/>
      <c r="H109" s="212"/>
      <c r="I109" s="212"/>
      <c r="J109" s="219"/>
      <c r="K109" s="219"/>
      <c r="L109" s="219"/>
      <c r="M109" s="218"/>
      <c r="N109" s="218"/>
      <c r="O109" s="218"/>
      <c r="P109" s="218"/>
      <c r="Q109" s="218"/>
      <c r="R109" s="218"/>
      <c r="S109" s="218"/>
      <c r="T109" s="234"/>
      <c r="U109" s="235"/>
      <c r="V109" s="235"/>
      <c r="W109" s="235"/>
      <c r="X109" s="235"/>
      <c r="Y109" s="218"/>
      <c r="Z109" s="217"/>
      <c r="AA109" s="217"/>
      <c r="AB109" s="217"/>
      <c r="AC109" s="217"/>
    </row>
    <row r="110" spans="3:29" x14ac:dyDescent="0.15">
      <c r="C110" s="218"/>
      <c r="D110" s="219"/>
      <c r="E110" s="219"/>
      <c r="F110" s="248"/>
      <c r="G110" s="244"/>
      <c r="H110" s="245"/>
      <c r="I110" s="246"/>
      <c r="J110" s="214"/>
      <c r="K110" s="214"/>
      <c r="L110" s="249"/>
      <c r="M110" s="221"/>
      <c r="N110" s="218"/>
      <c r="O110" s="218"/>
      <c r="P110" s="218"/>
      <c r="Q110" s="218"/>
      <c r="R110" s="218"/>
      <c r="S110" s="218"/>
      <c r="T110" s="234"/>
      <c r="U110" s="235"/>
      <c r="V110" s="235"/>
      <c r="W110" s="235"/>
      <c r="X110" s="235"/>
      <c r="Y110" s="218"/>
      <c r="Z110" s="217"/>
      <c r="AA110" s="217"/>
      <c r="AB110" s="217"/>
      <c r="AC110" s="217"/>
    </row>
    <row r="111" spans="3:29" x14ac:dyDescent="0.15">
      <c r="C111" s="218"/>
      <c r="D111" s="239"/>
      <c r="E111" s="280"/>
      <c r="F111" s="290"/>
      <c r="G111" s="290"/>
      <c r="H111" s="291"/>
      <c r="I111" s="291"/>
      <c r="J111" s="247"/>
      <c r="K111" s="291"/>
      <c r="L111" s="291"/>
      <c r="M111" s="275"/>
      <c r="N111" s="218"/>
      <c r="O111" s="218"/>
      <c r="P111" s="218"/>
      <c r="Q111" s="218"/>
      <c r="R111" s="218"/>
      <c r="S111" s="218"/>
      <c r="T111" s="234"/>
      <c r="U111" s="235"/>
      <c r="V111" s="235"/>
      <c r="W111" s="235"/>
      <c r="X111" s="235"/>
      <c r="Y111" s="218"/>
      <c r="Z111" s="217"/>
      <c r="AA111" s="217"/>
      <c r="AB111" s="217"/>
      <c r="AC111" s="217"/>
    </row>
    <row r="112" spans="3:29" x14ac:dyDescent="0.15">
      <c r="C112" s="218"/>
      <c r="D112" s="219"/>
      <c r="E112" s="217"/>
      <c r="F112" s="217"/>
      <c r="G112" s="219"/>
      <c r="H112" s="219"/>
      <c r="I112" s="219"/>
      <c r="J112" s="218"/>
      <c r="K112" s="218"/>
      <c r="L112" s="218"/>
      <c r="M112" s="218"/>
      <c r="N112" s="218"/>
      <c r="O112" s="218"/>
      <c r="P112" s="218"/>
      <c r="Q112" s="218"/>
      <c r="R112" s="218"/>
      <c r="S112" s="218"/>
      <c r="T112" s="234"/>
      <c r="U112" s="235"/>
      <c r="V112" s="235"/>
      <c r="W112" s="235"/>
      <c r="X112" s="235"/>
      <c r="Y112" s="218"/>
      <c r="Z112" s="217"/>
      <c r="AA112" s="217"/>
      <c r="AB112" s="217"/>
      <c r="AC112" s="217"/>
    </row>
    <row r="113" spans="3:29" x14ac:dyDescent="0.15">
      <c r="C113" s="218"/>
      <c r="D113" s="219"/>
      <c r="E113" s="217"/>
      <c r="F113" s="217"/>
      <c r="G113" s="219"/>
      <c r="H113" s="219"/>
      <c r="I113" s="219"/>
      <c r="J113" s="218"/>
      <c r="K113" s="218"/>
      <c r="L113" s="218"/>
      <c r="M113" s="218"/>
      <c r="N113" s="218"/>
      <c r="O113" s="218"/>
      <c r="P113" s="218"/>
      <c r="Q113" s="218"/>
      <c r="R113" s="218"/>
      <c r="S113" s="218"/>
      <c r="T113" s="234"/>
      <c r="U113" s="235"/>
      <c r="V113" s="235"/>
      <c r="W113" s="235"/>
      <c r="X113" s="235"/>
      <c r="Y113" s="218"/>
      <c r="Z113" s="217"/>
      <c r="AA113" s="217"/>
      <c r="AB113" s="217"/>
      <c r="AC113" s="217"/>
    </row>
    <row r="114" spans="3:29" x14ac:dyDescent="0.15">
      <c r="C114" s="218"/>
      <c r="D114" s="241"/>
      <c r="E114" s="217"/>
      <c r="F114" s="217"/>
      <c r="G114" s="219"/>
      <c r="H114" s="219"/>
      <c r="I114" s="219"/>
      <c r="J114" s="218"/>
      <c r="K114" s="226"/>
      <c r="Q114" s="218"/>
      <c r="S114" s="218"/>
      <c r="T114" s="234"/>
      <c r="U114" s="235"/>
      <c r="V114" s="235"/>
      <c r="W114" s="235"/>
      <c r="X114" s="235"/>
      <c r="Y114" s="218"/>
      <c r="Z114" s="217"/>
      <c r="AA114" s="217"/>
      <c r="AB114" s="217"/>
      <c r="AC114" s="217"/>
    </row>
    <row r="115" spans="3:29" x14ac:dyDescent="0.15">
      <c r="C115" s="218"/>
      <c r="D115" s="221"/>
      <c r="E115" s="243"/>
      <c r="F115" s="221"/>
      <c r="G115" s="221"/>
      <c r="H115" s="221"/>
      <c r="I115" s="221"/>
      <c r="J115" s="218"/>
      <c r="K115" s="217"/>
      <c r="L115" s="250"/>
      <c r="M115" s="219"/>
      <c r="S115" s="218"/>
      <c r="T115" s="234"/>
      <c r="U115" s="235"/>
      <c r="V115" s="235"/>
      <c r="W115" s="235"/>
      <c r="X115" s="235"/>
      <c r="Y115" s="218"/>
      <c r="Z115" s="217"/>
      <c r="AA115" s="217"/>
      <c r="AB115" s="217"/>
      <c r="AC115" s="217"/>
    </row>
    <row r="116" spans="3:29" x14ac:dyDescent="0.15">
      <c r="C116" s="218"/>
      <c r="D116" s="251"/>
      <c r="E116" s="217"/>
      <c r="F116" s="219"/>
      <c r="G116" s="219"/>
      <c r="H116" s="217"/>
      <c r="I116" s="221"/>
      <c r="J116" s="218"/>
      <c r="K116" s="217"/>
      <c r="L116" s="217"/>
      <c r="M116" s="221"/>
      <c r="S116" s="218"/>
      <c r="T116" s="234"/>
      <c r="U116" s="235"/>
      <c r="V116" s="235"/>
      <c r="W116" s="235"/>
      <c r="X116" s="235"/>
      <c r="Y116" s="218"/>
      <c r="Z116" s="217"/>
      <c r="AA116" s="217"/>
      <c r="AB116" s="217"/>
      <c r="AC116" s="217"/>
    </row>
    <row r="117" spans="3:29" x14ac:dyDescent="0.15">
      <c r="C117" s="218"/>
      <c r="D117" s="219"/>
      <c r="E117" s="217"/>
      <c r="F117" s="219"/>
      <c r="G117" s="219"/>
      <c r="H117" s="217"/>
      <c r="I117" s="235"/>
      <c r="J117" s="218"/>
      <c r="K117" s="217"/>
      <c r="L117" s="250"/>
      <c r="M117" s="234"/>
      <c r="S117" s="218"/>
      <c r="T117" s="234"/>
      <c r="U117" s="235"/>
      <c r="V117" s="235"/>
      <c r="W117" s="235"/>
      <c r="X117" s="235"/>
      <c r="Y117" s="218"/>
      <c r="Z117" s="217"/>
      <c r="AA117" s="217"/>
      <c r="AB117" s="217"/>
      <c r="AC117" s="217"/>
    </row>
    <row r="118" spans="3:29" x14ac:dyDescent="0.15">
      <c r="C118" s="218"/>
      <c r="D118" s="219"/>
      <c r="E118" s="217"/>
      <c r="F118" s="219"/>
      <c r="G118" s="219"/>
      <c r="H118" s="217"/>
      <c r="I118" s="235"/>
      <c r="J118" s="218"/>
      <c r="K118" s="217"/>
      <c r="L118" s="250"/>
      <c r="M118" s="234"/>
      <c r="N118" s="217"/>
      <c r="O118" s="217"/>
      <c r="S118" s="218"/>
      <c r="T118" s="234"/>
      <c r="U118" s="235"/>
      <c r="V118" s="235"/>
      <c r="W118" s="235"/>
      <c r="X118" s="235"/>
      <c r="Y118" s="218"/>
      <c r="Z118" s="217"/>
      <c r="AA118" s="217"/>
      <c r="AB118" s="217"/>
      <c r="AC118" s="217"/>
    </row>
    <row r="119" spans="3:29" x14ac:dyDescent="0.15">
      <c r="C119" s="218"/>
      <c r="D119" s="219"/>
      <c r="E119" s="217"/>
      <c r="F119" s="219"/>
      <c r="G119" s="219"/>
      <c r="H119" s="217"/>
      <c r="I119" s="235"/>
      <c r="J119" s="218"/>
      <c r="K119" s="217"/>
      <c r="L119" s="217"/>
      <c r="M119" s="217"/>
      <c r="N119" s="217"/>
      <c r="O119" s="217"/>
      <c r="Q119" s="218"/>
      <c r="R119" s="218"/>
      <c r="S119" s="218"/>
      <c r="T119" s="234"/>
      <c r="U119" s="235"/>
      <c r="V119" s="235"/>
      <c r="W119" s="235"/>
      <c r="X119" s="235"/>
      <c r="Y119" s="218"/>
      <c r="Z119" s="217"/>
      <c r="AA119" s="217"/>
      <c r="AB119" s="217"/>
      <c r="AC119" s="217"/>
    </row>
    <row r="120" spans="3:29" x14ac:dyDescent="0.15">
      <c r="C120" s="218"/>
      <c r="D120" s="219"/>
      <c r="E120" s="217"/>
      <c r="F120" s="219"/>
      <c r="G120" s="219"/>
      <c r="H120" s="217"/>
      <c r="I120" s="235"/>
      <c r="J120" s="218"/>
      <c r="K120" s="217"/>
      <c r="L120" s="217"/>
      <c r="M120" s="217"/>
      <c r="N120" s="217"/>
      <c r="O120" s="217"/>
      <c r="Q120" s="218"/>
      <c r="R120" s="218"/>
      <c r="S120" s="218"/>
      <c r="T120" s="234"/>
      <c r="U120" s="235"/>
      <c r="V120" s="235"/>
      <c r="W120" s="235"/>
      <c r="X120" s="235"/>
      <c r="Y120" s="218"/>
      <c r="Z120" s="217"/>
      <c r="AA120" s="217"/>
      <c r="AB120" s="217"/>
      <c r="AC120" s="217"/>
    </row>
    <row r="121" spans="3:29" x14ac:dyDescent="0.15">
      <c r="C121" s="218"/>
      <c r="D121" s="219"/>
      <c r="E121" s="217"/>
      <c r="F121" s="219"/>
      <c r="G121" s="219"/>
      <c r="H121" s="217"/>
      <c r="I121" s="235"/>
      <c r="J121" s="218"/>
      <c r="K121" s="217"/>
      <c r="L121" s="217"/>
      <c r="M121" s="250"/>
      <c r="N121" s="217"/>
      <c r="O121" s="250"/>
      <c r="Q121" s="218"/>
      <c r="R121" s="218"/>
      <c r="S121" s="218"/>
      <c r="T121" s="234"/>
      <c r="U121" s="235"/>
      <c r="V121" s="235"/>
      <c r="W121" s="235"/>
      <c r="X121" s="235"/>
      <c r="Y121" s="218"/>
      <c r="Z121" s="217"/>
      <c r="AA121" s="217"/>
      <c r="AB121" s="217"/>
      <c r="AC121" s="217"/>
    </row>
    <row r="122" spans="3:29" x14ac:dyDescent="0.15">
      <c r="C122" s="218"/>
      <c r="D122" s="219"/>
      <c r="E122" s="217"/>
      <c r="F122" s="219"/>
      <c r="G122" s="219"/>
      <c r="H122" s="217"/>
      <c r="I122" s="235"/>
      <c r="J122" s="218"/>
      <c r="K122" s="217"/>
      <c r="L122" s="217"/>
      <c r="M122" s="250"/>
      <c r="N122" s="217"/>
      <c r="O122" s="252"/>
      <c r="Q122" s="218"/>
      <c r="R122" s="218"/>
      <c r="S122" s="218"/>
      <c r="T122" s="234"/>
      <c r="U122" s="235"/>
      <c r="V122" s="235"/>
      <c r="W122" s="235"/>
      <c r="X122" s="235"/>
      <c r="Y122" s="218"/>
      <c r="Z122" s="217"/>
      <c r="AA122" s="217"/>
      <c r="AB122" s="217"/>
      <c r="AC122" s="217"/>
    </row>
    <row r="123" spans="3:29" x14ac:dyDescent="0.15">
      <c r="C123" s="218"/>
      <c r="D123" s="219"/>
      <c r="E123" s="217"/>
      <c r="F123" s="219"/>
      <c r="G123" s="219"/>
      <c r="H123" s="217"/>
      <c r="I123" s="235"/>
      <c r="J123" s="218"/>
      <c r="Q123" s="218"/>
      <c r="R123" s="218"/>
      <c r="S123" s="218"/>
      <c r="T123" s="234"/>
      <c r="U123" s="235"/>
      <c r="V123" s="235"/>
      <c r="W123" s="235"/>
      <c r="X123" s="235"/>
      <c r="Y123" s="218"/>
      <c r="Z123" s="217"/>
      <c r="AA123" s="217"/>
      <c r="AB123" s="217"/>
      <c r="AC123" s="217"/>
    </row>
    <row r="124" spans="3:29" x14ac:dyDescent="0.15">
      <c r="C124" s="218"/>
      <c r="D124" s="219"/>
      <c r="E124" s="217"/>
      <c r="F124" s="217"/>
      <c r="G124" s="219"/>
      <c r="H124" s="219"/>
      <c r="I124" s="219"/>
      <c r="J124" s="218"/>
      <c r="R124" s="218"/>
      <c r="S124" s="218"/>
      <c r="T124" s="234"/>
      <c r="U124" s="235"/>
      <c r="V124" s="235"/>
      <c r="W124" s="235"/>
      <c r="X124" s="235"/>
      <c r="Y124" s="218"/>
      <c r="Z124" s="217"/>
      <c r="AA124" s="217"/>
      <c r="AB124" s="217"/>
      <c r="AC124" s="217"/>
    </row>
    <row r="125" spans="3:29" x14ac:dyDescent="0.15">
      <c r="C125" s="218"/>
      <c r="D125" s="241"/>
      <c r="E125" s="217"/>
      <c r="F125" s="217"/>
      <c r="G125" s="219"/>
      <c r="H125" s="219"/>
      <c r="I125" s="219"/>
      <c r="J125" s="218"/>
      <c r="R125" s="218"/>
      <c r="S125" s="218"/>
      <c r="T125" s="234"/>
      <c r="U125" s="235"/>
      <c r="V125" s="235"/>
      <c r="W125" s="235"/>
      <c r="X125" s="235"/>
      <c r="Y125" s="218"/>
      <c r="Z125" s="217"/>
      <c r="AA125" s="217"/>
      <c r="AB125" s="217"/>
      <c r="AC125" s="217"/>
    </row>
    <row r="126" spans="3:29" x14ac:dyDescent="0.15">
      <c r="C126" s="218"/>
      <c r="D126" s="221"/>
      <c r="E126" s="243"/>
      <c r="F126" s="233"/>
      <c r="G126" s="221"/>
      <c r="H126" s="233"/>
      <c r="I126" s="219"/>
      <c r="J126" s="218"/>
      <c r="K126" s="218"/>
      <c r="L126" s="218"/>
      <c r="M126" s="218"/>
      <c r="N126" s="218"/>
      <c r="O126" s="218"/>
      <c r="P126" s="218"/>
      <c r="R126" s="218"/>
      <c r="S126" s="218"/>
      <c r="T126" s="234"/>
      <c r="U126" s="235"/>
      <c r="V126" s="235"/>
      <c r="W126" s="235"/>
      <c r="X126" s="235"/>
      <c r="Y126" s="218"/>
      <c r="Z126" s="217"/>
      <c r="AA126" s="217"/>
      <c r="AB126" s="217"/>
      <c r="AC126" s="217"/>
    </row>
    <row r="127" spans="3:29" x14ac:dyDescent="0.15">
      <c r="C127" s="218"/>
      <c r="D127" s="219"/>
      <c r="E127" s="217"/>
      <c r="F127" s="219"/>
      <c r="G127" s="219"/>
      <c r="H127" s="236"/>
      <c r="I127" s="219"/>
      <c r="J127" s="218"/>
      <c r="K127" s="218"/>
      <c r="L127" s="218"/>
      <c r="M127" s="218"/>
      <c r="N127" s="218"/>
      <c r="O127" s="218"/>
      <c r="P127" s="218"/>
      <c r="R127" s="218"/>
      <c r="S127" s="218"/>
      <c r="T127" s="234"/>
      <c r="U127" s="235"/>
      <c r="V127" s="235"/>
      <c r="W127" s="235"/>
      <c r="X127" s="235"/>
      <c r="Y127" s="218"/>
      <c r="Z127" s="217"/>
      <c r="AA127" s="217"/>
      <c r="AB127" s="217"/>
      <c r="AC127" s="217"/>
    </row>
    <row r="128" spans="3:29" x14ac:dyDescent="0.15">
      <c r="C128" s="218"/>
      <c r="D128" s="219"/>
      <c r="E128" s="217"/>
      <c r="F128" s="219"/>
      <c r="G128" s="219"/>
      <c r="H128" s="236"/>
      <c r="I128" s="219"/>
      <c r="J128" s="218"/>
      <c r="K128" s="218"/>
      <c r="L128" s="218"/>
      <c r="M128" s="218"/>
      <c r="N128" s="218"/>
      <c r="O128" s="218"/>
      <c r="P128" s="218"/>
      <c r="R128" s="218"/>
      <c r="S128" s="218"/>
      <c r="T128" s="234"/>
      <c r="U128" s="235"/>
      <c r="V128" s="235"/>
      <c r="W128" s="235"/>
      <c r="X128" s="235"/>
      <c r="Y128" s="218"/>
      <c r="Z128" s="217"/>
      <c r="AA128" s="217"/>
      <c r="AB128" s="217"/>
      <c r="AC128" s="217"/>
    </row>
    <row r="129" spans="3:29" x14ac:dyDescent="0.15">
      <c r="C129" s="218"/>
      <c r="D129" s="219"/>
      <c r="E129" s="217"/>
      <c r="F129" s="219"/>
      <c r="G129" s="219"/>
      <c r="H129" s="236"/>
      <c r="I129" s="219"/>
      <c r="J129" s="218"/>
      <c r="K129" s="218"/>
      <c r="L129" s="218"/>
      <c r="M129" s="218"/>
      <c r="N129" s="218"/>
      <c r="O129" s="218"/>
      <c r="P129" s="218"/>
      <c r="R129" s="218"/>
      <c r="S129" s="218"/>
      <c r="T129" s="234"/>
      <c r="U129" s="235"/>
      <c r="V129" s="235"/>
      <c r="W129" s="235"/>
      <c r="X129" s="235"/>
      <c r="Y129" s="218"/>
      <c r="Z129" s="217"/>
      <c r="AA129" s="217"/>
      <c r="AB129" s="217"/>
      <c r="AC129" s="217"/>
    </row>
    <row r="130" spans="3:29" x14ac:dyDescent="0.15">
      <c r="C130" s="218"/>
      <c r="D130" s="219"/>
      <c r="E130" s="217"/>
      <c r="F130" s="219"/>
      <c r="G130" s="219"/>
      <c r="H130" s="236"/>
      <c r="I130" s="219"/>
      <c r="J130" s="218"/>
      <c r="K130" s="218"/>
      <c r="L130" s="218"/>
      <c r="M130" s="218"/>
      <c r="N130" s="218"/>
      <c r="O130" s="218"/>
      <c r="P130" s="218"/>
      <c r="R130" s="218"/>
      <c r="S130" s="218"/>
      <c r="T130" s="234"/>
      <c r="U130" s="235"/>
      <c r="V130" s="235"/>
      <c r="W130" s="235"/>
      <c r="X130" s="235"/>
      <c r="Y130" s="218"/>
      <c r="Z130" s="217"/>
      <c r="AA130" s="217"/>
      <c r="AB130" s="217"/>
      <c r="AC130" s="217"/>
    </row>
    <row r="131" spans="3:29" x14ac:dyDescent="0.15">
      <c r="C131" s="218"/>
      <c r="D131" s="219"/>
      <c r="E131" s="217"/>
      <c r="F131" s="219"/>
      <c r="G131" s="219"/>
      <c r="H131" s="236"/>
      <c r="I131" s="219"/>
      <c r="J131" s="218"/>
      <c r="K131" s="218"/>
      <c r="L131" s="218"/>
      <c r="M131" s="218"/>
      <c r="N131" s="218"/>
      <c r="O131" s="218"/>
      <c r="P131" s="218"/>
      <c r="R131" s="218"/>
      <c r="S131" s="218"/>
      <c r="T131" s="234"/>
      <c r="U131" s="235"/>
      <c r="V131" s="235"/>
      <c r="W131" s="235"/>
      <c r="X131" s="235"/>
      <c r="Y131" s="218"/>
      <c r="Z131" s="217"/>
      <c r="AA131" s="217"/>
      <c r="AB131" s="217"/>
      <c r="AC131" s="217"/>
    </row>
    <row r="132" spans="3:29" x14ac:dyDescent="0.15">
      <c r="C132" s="218"/>
      <c r="D132" s="219"/>
      <c r="E132" s="217"/>
      <c r="F132" s="219"/>
      <c r="G132" s="219"/>
      <c r="H132" s="236"/>
      <c r="I132" s="219"/>
      <c r="J132" s="218"/>
      <c r="K132" s="218"/>
      <c r="L132" s="218"/>
      <c r="M132" s="218"/>
      <c r="N132" s="218"/>
      <c r="O132" s="218"/>
      <c r="P132" s="218"/>
      <c r="R132" s="218"/>
      <c r="S132" s="218"/>
      <c r="T132" s="234"/>
      <c r="U132" s="235"/>
      <c r="V132" s="235"/>
      <c r="W132" s="235"/>
      <c r="X132" s="235"/>
      <c r="Y132" s="218"/>
      <c r="Z132" s="217"/>
      <c r="AA132" s="217"/>
      <c r="AB132" s="217"/>
      <c r="AC132" s="217"/>
    </row>
    <row r="133" spans="3:29" x14ac:dyDescent="0.15">
      <c r="C133" s="218"/>
      <c r="D133" s="219"/>
      <c r="E133" s="217"/>
      <c r="F133" s="219"/>
      <c r="G133" s="219"/>
      <c r="H133" s="236"/>
      <c r="I133" s="219"/>
      <c r="J133" s="218"/>
      <c r="K133" s="218"/>
      <c r="L133" s="218"/>
      <c r="M133" s="218"/>
      <c r="N133" s="218"/>
      <c r="O133" s="218"/>
      <c r="P133" s="218"/>
      <c r="R133" s="218"/>
      <c r="S133" s="218"/>
      <c r="T133" s="234"/>
      <c r="U133" s="235"/>
      <c r="V133" s="235"/>
      <c r="W133" s="235"/>
      <c r="X133" s="235"/>
      <c r="Y133" s="218"/>
      <c r="Z133" s="217"/>
      <c r="AA133" s="217"/>
      <c r="AB133" s="217"/>
      <c r="AC133" s="217"/>
    </row>
    <row r="134" spans="3:29" x14ac:dyDescent="0.15">
      <c r="C134" s="218"/>
      <c r="D134" s="219"/>
      <c r="E134" s="217"/>
      <c r="F134" s="219"/>
      <c r="G134" s="219"/>
      <c r="H134" s="236"/>
      <c r="I134" s="219"/>
      <c r="J134" s="218"/>
      <c r="K134" s="218"/>
      <c r="L134" s="218"/>
      <c r="M134" s="218"/>
      <c r="N134" s="218"/>
      <c r="O134" s="218"/>
      <c r="P134" s="218"/>
      <c r="R134" s="218"/>
      <c r="S134" s="218"/>
      <c r="T134" s="234"/>
      <c r="U134" s="235"/>
      <c r="V134" s="235"/>
      <c r="W134" s="235"/>
      <c r="X134" s="235"/>
      <c r="Y134" s="218"/>
      <c r="Z134" s="217"/>
      <c r="AA134" s="217"/>
      <c r="AB134" s="217"/>
      <c r="AC134" s="217"/>
    </row>
    <row r="135" spans="3:29" x14ac:dyDescent="0.15">
      <c r="C135" s="218"/>
      <c r="D135" s="219"/>
      <c r="E135" s="217"/>
      <c r="F135" s="217"/>
      <c r="G135" s="219"/>
      <c r="H135" s="219"/>
      <c r="I135" s="219"/>
      <c r="J135" s="218"/>
      <c r="K135" s="218"/>
      <c r="L135" s="218"/>
      <c r="M135" s="218"/>
      <c r="N135" s="218"/>
      <c r="O135" s="218"/>
      <c r="P135" s="218"/>
      <c r="R135" s="218"/>
      <c r="S135" s="218"/>
      <c r="T135" s="234"/>
      <c r="U135" s="235"/>
      <c r="V135" s="235"/>
      <c r="W135" s="235"/>
      <c r="X135" s="235"/>
      <c r="Y135" s="218"/>
      <c r="Z135" s="217"/>
      <c r="AA135" s="217"/>
      <c r="AB135" s="217"/>
      <c r="AC135" s="217"/>
    </row>
    <row r="136" spans="3:29" x14ac:dyDescent="0.15">
      <c r="C136" s="218"/>
      <c r="D136" s="241"/>
      <c r="E136" s="217"/>
      <c r="F136" s="217"/>
      <c r="G136" s="219"/>
      <c r="H136" s="219"/>
      <c r="I136" s="219"/>
      <c r="J136" s="218"/>
      <c r="K136" s="218"/>
      <c r="L136" s="218"/>
      <c r="M136" s="218"/>
      <c r="N136" s="218"/>
      <c r="O136" s="218"/>
      <c r="P136" s="218"/>
      <c r="Q136" s="218"/>
      <c r="R136" s="218"/>
      <c r="S136" s="218"/>
      <c r="T136" s="234"/>
      <c r="U136" s="235"/>
      <c r="V136" s="235"/>
      <c r="W136" s="235"/>
      <c r="X136" s="235"/>
      <c r="Y136" s="218"/>
      <c r="Z136" s="217"/>
      <c r="AA136" s="217"/>
      <c r="AB136" s="217"/>
      <c r="AC136" s="217"/>
    </row>
    <row r="137" spans="3:29" x14ac:dyDescent="0.15">
      <c r="C137" s="218"/>
      <c r="D137" s="221"/>
      <c r="E137" s="243"/>
      <c r="F137" s="221"/>
      <c r="G137" s="233"/>
      <c r="H137" s="221"/>
      <c r="I137" s="221"/>
      <c r="J137" s="218"/>
      <c r="K137" s="218"/>
      <c r="L137" s="218"/>
      <c r="M137" s="218"/>
      <c r="N137" s="218"/>
      <c r="O137" s="218"/>
      <c r="P137" s="218"/>
      <c r="Q137" s="218"/>
      <c r="R137" s="218"/>
      <c r="S137" s="218"/>
      <c r="T137" s="234"/>
      <c r="U137" s="235"/>
      <c r="V137" s="235"/>
      <c r="W137" s="235"/>
      <c r="X137" s="235"/>
      <c r="Y137" s="218"/>
      <c r="Z137" s="217"/>
      <c r="AA137" s="217"/>
      <c r="AB137" s="217"/>
      <c r="AC137" s="217"/>
    </row>
    <row r="138" spans="3:29" x14ac:dyDescent="0.15">
      <c r="C138" s="218"/>
      <c r="D138" s="253"/>
      <c r="E138" s="217"/>
      <c r="F138" s="219"/>
      <c r="G138" s="219"/>
      <c r="H138" s="254"/>
      <c r="I138" s="255"/>
      <c r="J138" s="218"/>
      <c r="K138" s="218"/>
      <c r="L138" s="218"/>
      <c r="M138" s="218"/>
      <c r="N138" s="218"/>
      <c r="O138" s="218"/>
      <c r="P138" s="218"/>
      <c r="Q138" s="218"/>
      <c r="R138" s="218"/>
      <c r="S138" s="218"/>
      <c r="T138" s="234"/>
      <c r="U138" s="235"/>
      <c r="V138" s="235"/>
      <c r="W138" s="235"/>
      <c r="X138" s="235"/>
      <c r="Y138" s="218"/>
      <c r="Z138" s="217"/>
      <c r="AA138" s="217"/>
      <c r="AB138" s="217"/>
      <c r="AC138" s="217"/>
    </row>
    <row r="139" spans="3:29" x14ac:dyDescent="0.15">
      <c r="C139" s="218"/>
      <c r="D139" s="219"/>
      <c r="E139" s="217"/>
      <c r="F139" s="219"/>
      <c r="G139" s="219"/>
      <c r="H139" s="254"/>
      <c r="I139" s="255"/>
      <c r="J139" s="218"/>
      <c r="K139" s="218"/>
      <c r="L139" s="218"/>
      <c r="M139" s="218"/>
      <c r="N139" s="218"/>
      <c r="O139" s="218"/>
      <c r="P139" s="218"/>
      <c r="Q139" s="218"/>
      <c r="R139" s="218"/>
      <c r="S139" s="218"/>
      <c r="T139" s="234"/>
      <c r="U139" s="235"/>
      <c r="V139" s="235"/>
      <c r="W139" s="235"/>
      <c r="X139" s="235"/>
      <c r="Y139" s="218"/>
      <c r="Z139" s="217"/>
      <c r="AA139" s="217"/>
      <c r="AB139" s="217"/>
      <c r="AC139" s="217"/>
    </row>
    <row r="140" spans="3:29" x14ac:dyDescent="0.15">
      <c r="C140" s="218"/>
      <c r="D140" s="219"/>
      <c r="E140" s="217"/>
      <c r="F140" s="219"/>
      <c r="G140" s="219"/>
      <c r="H140" s="254"/>
      <c r="I140" s="255"/>
      <c r="J140" s="218"/>
      <c r="K140" s="218"/>
      <c r="L140" s="218"/>
      <c r="M140" s="218"/>
      <c r="N140" s="218"/>
      <c r="O140" s="218"/>
      <c r="P140" s="218"/>
      <c r="Q140" s="218"/>
      <c r="R140" s="218"/>
      <c r="S140" s="218"/>
      <c r="T140" s="234"/>
      <c r="U140" s="235"/>
      <c r="V140" s="235"/>
      <c r="W140" s="235"/>
      <c r="X140" s="235"/>
      <c r="Y140" s="218"/>
      <c r="Z140" s="217"/>
      <c r="AA140" s="217"/>
      <c r="AB140" s="217"/>
      <c r="AC140" s="217"/>
    </row>
    <row r="141" spans="3:29" x14ac:dyDescent="0.15">
      <c r="C141" s="218"/>
      <c r="D141" s="219"/>
      <c r="E141" s="217"/>
      <c r="F141" s="219"/>
      <c r="G141" s="219"/>
      <c r="H141" s="254"/>
      <c r="I141" s="255"/>
      <c r="J141" s="218"/>
      <c r="K141" s="218"/>
      <c r="L141" s="218"/>
      <c r="M141" s="218"/>
      <c r="N141" s="218"/>
      <c r="O141" s="218"/>
      <c r="P141" s="218"/>
      <c r="Q141" s="218"/>
      <c r="R141" s="218"/>
      <c r="S141" s="218"/>
      <c r="T141" s="234"/>
      <c r="U141" s="235"/>
      <c r="V141" s="235"/>
      <c r="W141" s="235"/>
      <c r="X141" s="235"/>
      <c r="Y141" s="218"/>
      <c r="Z141" s="217"/>
      <c r="AA141" s="217"/>
      <c r="AB141" s="217"/>
      <c r="AC141" s="217"/>
    </row>
    <row r="142" spans="3:29" x14ac:dyDescent="0.15">
      <c r="C142" s="218"/>
      <c r="D142" s="219"/>
      <c r="E142" s="217"/>
      <c r="F142" s="219"/>
      <c r="G142" s="219"/>
      <c r="H142" s="254"/>
      <c r="I142" s="255"/>
      <c r="J142" s="218"/>
      <c r="K142" s="218"/>
      <c r="L142" s="218"/>
      <c r="M142" s="218"/>
      <c r="N142" s="218"/>
      <c r="O142" s="218"/>
      <c r="P142" s="218"/>
      <c r="Q142" s="218"/>
      <c r="R142" s="218"/>
      <c r="S142" s="218"/>
      <c r="T142" s="234"/>
      <c r="U142" s="235"/>
      <c r="V142" s="235"/>
      <c r="W142" s="235"/>
      <c r="X142" s="235"/>
      <c r="Y142" s="218"/>
      <c r="Z142" s="217"/>
      <c r="AA142" s="217"/>
      <c r="AB142" s="217"/>
      <c r="AC142" s="217"/>
    </row>
    <row r="143" spans="3:29" x14ac:dyDescent="0.15">
      <c r="C143" s="218"/>
      <c r="D143" s="219"/>
      <c r="E143" s="217"/>
      <c r="F143" s="219"/>
      <c r="G143" s="219"/>
      <c r="H143" s="254"/>
      <c r="I143" s="255"/>
      <c r="J143" s="218"/>
      <c r="K143" s="218"/>
      <c r="L143" s="218"/>
      <c r="M143" s="218"/>
      <c r="N143" s="218"/>
      <c r="O143" s="218"/>
      <c r="P143" s="218"/>
      <c r="Q143" s="218"/>
      <c r="R143" s="218"/>
      <c r="S143" s="218"/>
      <c r="T143" s="234"/>
      <c r="U143" s="235"/>
      <c r="V143" s="235"/>
      <c r="W143" s="235"/>
      <c r="X143" s="235"/>
      <c r="Y143" s="218"/>
      <c r="Z143" s="217"/>
      <c r="AA143" s="217"/>
      <c r="AB143" s="217"/>
      <c r="AC143" s="217"/>
    </row>
    <row r="144" spans="3:29" x14ac:dyDescent="0.15">
      <c r="C144" s="218"/>
      <c r="D144" s="219"/>
      <c r="E144" s="217"/>
      <c r="F144" s="219"/>
      <c r="G144" s="219"/>
      <c r="H144" s="254"/>
      <c r="I144" s="255"/>
      <c r="J144" s="218"/>
      <c r="K144" s="218"/>
      <c r="L144" s="218"/>
      <c r="M144" s="218"/>
      <c r="N144" s="218"/>
      <c r="O144" s="218"/>
      <c r="P144" s="218"/>
      <c r="Q144" s="218"/>
      <c r="R144" s="218"/>
      <c r="S144" s="218"/>
      <c r="T144" s="234"/>
      <c r="U144" s="235"/>
      <c r="V144" s="235"/>
      <c r="W144" s="235"/>
      <c r="X144" s="235"/>
      <c r="Y144" s="218"/>
      <c r="Z144" s="217"/>
      <c r="AA144" s="217"/>
      <c r="AB144" s="217"/>
      <c r="AC144" s="217"/>
    </row>
    <row r="145" spans="3:29" x14ac:dyDescent="0.15">
      <c r="C145" s="218"/>
      <c r="D145" s="219"/>
      <c r="E145" s="217"/>
      <c r="F145" s="217"/>
      <c r="G145" s="219"/>
      <c r="H145" s="219"/>
      <c r="I145" s="219"/>
      <c r="J145" s="218"/>
      <c r="K145" s="218"/>
      <c r="L145" s="218"/>
      <c r="M145" s="218"/>
      <c r="N145" s="218"/>
      <c r="O145" s="218"/>
      <c r="P145" s="218"/>
      <c r="Q145" s="218"/>
      <c r="R145" s="218"/>
      <c r="S145" s="218"/>
      <c r="T145" s="234"/>
      <c r="U145" s="235"/>
      <c r="V145" s="235"/>
      <c r="W145" s="235"/>
      <c r="X145" s="235"/>
      <c r="Y145" s="218"/>
      <c r="Z145" s="217"/>
      <c r="AA145" s="217"/>
      <c r="AB145" s="217"/>
      <c r="AC145" s="217"/>
    </row>
    <row r="146" spans="3:29" x14ac:dyDescent="0.15">
      <c r="C146" s="218"/>
      <c r="D146" s="241"/>
      <c r="E146" s="217"/>
      <c r="F146" s="217"/>
      <c r="G146" s="219"/>
      <c r="H146" s="219"/>
      <c r="I146" s="219"/>
      <c r="J146" s="218"/>
      <c r="K146" s="218"/>
      <c r="L146" s="218"/>
      <c r="M146" s="218"/>
      <c r="N146" s="218"/>
      <c r="O146" s="218"/>
      <c r="P146" s="218"/>
      <c r="Q146" s="218"/>
      <c r="R146" s="218"/>
      <c r="S146" s="218"/>
      <c r="T146" s="234"/>
      <c r="U146" s="235"/>
      <c r="V146" s="235"/>
      <c r="W146" s="235"/>
      <c r="X146" s="235"/>
      <c r="Y146" s="218"/>
      <c r="Z146" s="217"/>
      <c r="AA146" s="217"/>
      <c r="AB146" s="217"/>
      <c r="AC146" s="217"/>
    </row>
    <row r="147" spans="3:29" x14ac:dyDescent="0.15">
      <c r="C147" s="218"/>
      <c r="D147" s="221"/>
      <c r="E147" s="243"/>
      <c r="F147" s="233"/>
      <c r="G147" s="233"/>
      <c r="H147" s="233"/>
      <c r="I147" s="219"/>
      <c r="J147" s="218"/>
      <c r="K147" s="218"/>
      <c r="L147" s="218"/>
      <c r="M147" s="218"/>
      <c r="N147" s="218"/>
      <c r="O147" s="218"/>
      <c r="P147" s="218"/>
      <c r="Q147" s="218"/>
      <c r="R147" s="218"/>
      <c r="S147" s="218"/>
      <c r="T147" s="234"/>
      <c r="U147" s="235"/>
      <c r="V147" s="235"/>
      <c r="W147" s="235"/>
      <c r="X147" s="235"/>
      <c r="Y147" s="218"/>
      <c r="Z147" s="217"/>
      <c r="AA147" s="217"/>
      <c r="AB147" s="217"/>
      <c r="AC147" s="217"/>
    </row>
    <row r="148" spans="3:29" x14ac:dyDescent="0.15">
      <c r="C148" s="218"/>
      <c r="D148" s="219"/>
      <c r="E148" s="217"/>
      <c r="F148" s="219"/>
      <c r="G148" s="219"/>
      <c r="H148" s="251"/>
      <c r="I148" s="219"/>
      <c r="J148" s="218"/>
      <c r="K148" s="218"/>
      <c r="L148" s="218"/>
      <c r="M148" s="218"/>
      <c r="N148" s="218"/>
      <c r="O148" s="218"/>
      <c r="P148" s="218"/>
      <c r="Q148" s="218"/>
      <c r="R148" s="218"/>
      <c r="S148" s="218"/>
      <c r="T148" s="234"/>
      <c r="U148" s="235"/>
      <c r="V148" s="235"/>
      <c r="W148" s="235"/>
      <c r="X148" s="235"/>
      <c r="Y148" s="218"/>
      <c r="Z148" s="217"/>
      <c r="AA148" s="217"/>
      <c r="AB148" s="217"/>
      <c r="AC148" s="217"/>
    </row>
    <row r="149" spans="3:29" x14ac:dyDescent="0.15">
      <c r="C149" s="218"/>
      <c r="D149" s="219"/>
      <c r="E149" s="217"/>
      <c r="F149" s="219"/>
      <c r="G149" s="219"/>
      <c r="H149" s="256"/>
      <c r="I149" s="219"/>
      <c r="J149" s="218"/>
      <c r="K149" s="218"/>
      <c r="L149" s="218"/>
      <c r="M149" s="218"/>
      <c r="N149" s="218"/>
      <c r="O149" s="218"/>
      <c r="P149" s="218"/>
      <c r="Q149" s="218"/>
      <c r="R149" s="218"/>
      <c r="S149" s="218"/>
      <c r="T149" s="234"/>
      <c r="U149" s="235"/>
      <c r="V149" s="235"/>
      <c r="W149" s="235"/>
      <c r="X149" s="235"/>
      <c r="Y149" s="218"/>
      <c r="Z149" s="217"/>
      <c r="AA149" s="217"/>
      <c r="AB149" s="217"/>
      <c r="AC149" s="217"/>
    </row>
    <row r="150" spans="3:29" x14ac:dyDescent="0.15">
      <c r="C150" s="218"/>
      <c r="D150" s="219"/>
      <c r="E150" s="217"/>
      <c r="F150" s="219"/>
      <c r="G150" s="219"/>
      <c r="H150" s="256"/>
      <c r="I150" s="219"/>
      <c r="J150" s="218"/>
      <c r="K150" s="218"/>
      <c r="L150" s="218"/>
      <c r="M150" s="218"/>
      <c r="N150" s="218"/>
      <c r="O150" s="218"/>
      <c r="P150" s="218"/>
      <c r="Q150" s="218"/>
      <c r="R150" s="218"/>
      <c r="S150" s="218"/>
      <c r="T150" s="234"/>
      <c r="U150" s="235"/>
      <c r="V150" s="235"/>
      <c r="W150" s="235"/>
      <c r="X150" s="235"/>
      <c r="Y150" s="218"/>
      <c r="Z150" s="217"/>
      <c r="AA150" s="217"/>
      <c r="AB150" s="217"/>
      <c r="AC150" s="217"/>
    </row>
    <row r="151" spans="3:29" x14ac:dyDescent="0.15">
      <c r="C151" s="218"/>
      <c r="D151" s="219"/>
      <c r="E151" s="217"/>
      <c r="F151" s="219"/>
      <c r="G151" s="219"/>
      <c r="H151" s="256"/>
      <c r="I151" s="219"/>
      <c r="J151" s="218"/>
      <c r="K151" s="218"/>
      <c r="L151" s="218"/>
      <c r="M151" s="218"/>
      <c r="N151" s="218"/>
      <c r="O151" s="218"/>
      <c r="P151" s="218"/>
      <c r="Q151" s="218"/>
      <c r="R151" s="218"/>
      <c r="S151" s="218"/>
      <c r="T151" s="234"/>
      <c r="U151" s="235"/>
      <c r="V151" s="235"/>
      <c r="W151" s="235"/>
      <c r="X151" s="235"/>
      <c r="Y151" s="218"/>
      <c r="Z151" s="217"/>
      <c r="AA151" s="217"/>
      <c r="AB151" s="217"/>
      <c r="AC151" s="217"/>
    </row>
    <row r="152" spans="3:29" x14ac:dyDescent="0.15">
      <c r="C152" s="218"/>
      <c r="D152" s="219"/>
      <c r="E152" s="217"/>
      <c r="F152" s="219"/>
      <c r="G152" s="219"/>
      <c r="H152" s="256"/>
      <c r="I152" s="219"/>
      <c r="J152" s="218"/>
      <c r="K152" s="218"/>
      <c r="L152" s="218"/>
      <c r="M152" s="218"/>
      <c r="N152" s="218"/>
      <c r="O152" s="218"/>
      <c r="P152" s="218"/>
      <c r="Q152" s="218"/>
      <c r="R152" s="218"/>
      <c r="S152" s="218"/>
      <c r="T152" s="234"/>
      <c r="U152" s="235"/>
      <c r="V152" s="235"/>
      <c r="W152" s="235"/>
      <c r="X152" s="235"/>
      <c r="Y152" s="218"/>
      <c r="Z152" s="217"/>
      <c r="AA152" s="217"/>
      <c r="AB152" s="217"/>
      <c r="AC152" s="217"/>
    </row>
    <row r="153" spans="3:29" x14ac:dyDescent="0.15">
      <c r="C153" s="218"/>
      <c r="D153" s="219"/>
      <c r="E153" s="217"/>
      <c r="F153" s="219"/>
      <c r="G153" s="219"/>
      <c r="H153" s="256"/>
      <c r="I153" s="219"/>
      <c r="J153" s="218"/>
      <c r="K153" s="218"/>
      <c r="L153" s="218"/>
      <c r="M153" s="218"/>
      <c r="N153" s="218"/>
      <c r="O153" s="218"/>
      <c r="P153" s="218"/>
      <c r="Q153" s="218"/>
      <c r="R153" s="218"/>
      <c r="S153" s="218"/>
      <c r="T153" s="234"/>
      <c r="U153" s="235"/>
      <c r="V153" s="235"/>
      <c r="W153" s="235"/>
      <c r="X153" s="235"/>
      <c r="Y153" s="218"/>
      <c r="Z153" s="217"/>
      <c r="AA153" s="217"/>
      <c r="AB153" s="217"/>
      <c r="AC153" s="217"/>
    </row>
    <row r="154" spans="3:29" x14ac:dyDescent="0.15">
      <c r="C154" s="218"/>
      <c r="D154" s="219"/>
      <c r="E154" s="217"/>
      <c r="F154" s="219"/>
      <c r="G154" s="219"/>
      <c r="H154" s="256"/>
      <c r="I154" s="219"/>
      <c r="J154" s="218"/>
      <c r="K154" s="218"/>
      <c r="L154" s="218"/>
      <c r="M154" s="218"/>
      <c r="N154" s="218"/>
      <c r="O154" s="218"/>
      <c r="P154" s="218"/>
      <c r="Q154" s="218"/>
      <c r="R154" s="218"/>
      <c r="S154" s="218"/>
      <c r="T154" s="234"/>
      <c r="U154" s="235"/>
      <c r="V154" s="235"/>
      <c r="W154" s="235"/>
      <c r="X154" s="235"/>
      <c r="Y154" s="218"/>
      <c r="Z154" s="217"/>
      <c r="AA154" s="217"/>
      <c r="AB154" s="217"/>
      <c r="AC154" s="217"/>
    </row>
    <row r="155" spans="3:29" x14ac:dyDescent="0.15">
      <c r="C155" s="218"/>
      <c r="D155" s="219"/>
      <c r="E155" s="217"/>
      <c r="F155" s="219"/>
      <c r="G155" s="219"/>
      <c r="H155" s="256"/>
      <c r="I155" s="219"/>
      <c r="J155" s="218"/>
      <c r="K155" s="218"/>
      <c r="L155" s="218"/>
      <c r="M155" s="218"/>
      <c r="N155" s="218"/>
      <c r="O155" s="218"/>
      <c r="P155" s="218"/>
      <c r="Q155" s="218"/>
      <c r="R155" s="218"/>
      <c r="S155" s="218"/>
      <c r="T155" s="234"/>
      <c r="U155" s="235"/>
      <c r="V155" s="235"/>
      <c r="W155" s="235"/>
      <c r="X155" s="235"/>
      <c r="Y155" s="218"/>
      <c r="Z155" s="217"/>
      <c r="AA155" s="217"/>
      <c r="AB155" s="217"/>
      <c r="AC155" s="217"/>
    </row>
    <row r="156" spans="3:29" x14ac:dyDescent="0.15">
      <c r="C156" s="218"/>
      <c r="D156" s="219"/>
      <c r="E156" s="217"/>
      <c r="F156" s="217"/>
      <c r="G156" s="219"/>
      <c r="H156" s="219"/>
      <c r="I156" s="219"/>
      <c r="J156" s="218"/>
      <c r="K156" s="218"/>
      <c r="L156" s="218"/>
      <c r="M156" s="218"/>
      <c r="N156" s="218"/>
      <c r="O156" s="218"/>
      <c r="P156" s="218"/>
      <c r="Q156" s="218"/>
      <c r="R156" s="218"/>
      <c r="S156" s="218"/>
      <c r="T156" s="234"/>
      <c r="U156" s="235"/>
      <c r="V156" s="235"/>
      <c r="W156" s="235"/>
      <c r="X156" s="235"/>
      <c r="Y156" s="218"/>
      <c r="Z156" s="217"/>
      <c r="AA156" s="217"/>
      <c r="AB156" s="217"/>
      <c r="AC156" s="217"/>
    </row>
    <row r="157" spans="3:29" x14ac:dyDescent="0.15">
      <c r="C157" s="218"/>
      <c r="D157" s="241"/>
      <c r="E157" s="217"/>
      <c r="F157" s="243"/>
      <c r="G157" s="234"/>
      <c r="H157" s="219"/>
      <c r="I157" s="219"/>
      <c r="J157" s="218"/>
      <c r="K157" s="218"/>
      <c r="L157" s="218"/>
      <c r="M157" s="218"/>
      <c r="N157" s="218"/>
      <c r="O157" s="218"/>
      <c r="P157" s="218"/>
      <c r="Q157" s="218"/>
      <c r="R157" s="218"/>
      <c r="S157" s="218"/>
      <c r="T157" s="234"/>
      <c r="U157" s="235"/>
      <c r="V157" s="235"/>
      <c r="W157" s="235"/>
      <c r="X157" s="235"/>
      <c r="Y157" s="218"/>
      <c r="Z157" s="217"/>
      <c r="AA157" s="217"/>
      <c r="AB157" s="217"/>
      <c r="AC157" s="217"/>
    </row>
    <row r="158" spans="3:29" x14ac:dyDescent="0.15">
      <c r="C158" s="218"/>
      <c r="D158" s="221"/>
      <c r="E158" s="243"/>
      <c r="F158" s="233"/>
      <c r="G158" s="233"/>
      <c r="H158" s="217"/>
      <c r="I158" s="217"/>
      <c r="J158" s="233"/>
      <c r="L158" s="218"/>
      <c r="M158" s="218"/>
      <c r="N158" s="218"/>
      <c r="O158" s="218"/>
      <c r="P158" s="218"/>
      <c r="Q158" s="218"/>
      <c r="R158" s="218"/>
      <c r="S158" s="218"/>
      <c r="T158" s="234"/>
      <c r="U158" s="235"/>
      <c r="V158" s="235"/>
      <c r="W158" s="235"/>
      <c r="X158" s="235"/>
      <c r="Y158" s="218"/>
      <c r="Z158" s="217"/>
      <c r="AA158" s="217"/>
      <c r="AB158" s="217"/>
      <c r="AC158" s="217"/>
    </row>
    <row r="159" spans="3:29" x14ac:dyDescent="0.15">
      <c r="C159" s="218"/>
      <c r="D159" s="219"/>
      <c r="E159" s="217"/>
      <c r="F159" s="219"/>
      <c r="G159" s="219"/>
      <c r="I159" s="257"/>
      <c r="J159" s="256"/>
      <c r="L159" s="218"/>
      <c r="M159" s="218"/>
      <c r="N159" s="218"/>
      <c r="O159" s="218"/>
      <c r="P159" s="218"/>
      <c r="Q159" s="218"/>
      <c r="R159" s="218"/>
      <c r="S159" s="218"/>
      <c r="T159" s="234"/>
      <c r="U159" s="235"/>
      <c r="V159" s="235"/>
      <c r="W159" s="235"/>
      <c r="X159" s="235"/>
      <c r="Y159" s="218"/>
      <c r="Z159" s="217"/>
      <c r="AA159" s="217"/>
      <c r="AB159" s="217"/>
      <c r="AC159" s="217"/>
    </row>
    <row r="160" spans="3:29" x14ac:dyDescent="0.15">
      <c r="C160" s="218"/>
      <c r="D160" s="219"/>
      <c r="E160" s="217"/>
      <c r="F160" s="219"/>
      <c r="G160" s="219"/>
      <c r="H160" s="217"/>
      <c r="I160" s="250"/>
      <c r="J160" s="256"/>
      <c r="L160" s="218"/>
      <c r="M160" s="218"/>
      <c r="N160" s="218"/>
      <c r="O160" s="218"/>
      <c r="P160" s="218"/>
      <c r="Q160" s="218"/>
      <c r="R160" s="218"/>
      <c r="S160" s="218"/>
      <c r="T160" s="234"/>
      <c r="U160" s="235"/>
      <c r="V160" s="235"/>
      <c r="W160" s="235"/>
      <c r="X160" s="235"/>
      <c r="Y160" s="218"/>
      <c r="Z160" s="217"/>
      <c r="AA160" s="217"/>
      <c r="AB160" s="217"/>
      <c r="AC160" s="217"/>
    </row>
    <row r="161" spans="3:29" x14ac:dyDescent="0.15">
      <c r="C161" s="218"/>
      <c r="D161" s="219"/>
      <c r="E161" s="217"/>
      <c r="F161" s="219"/>
      <c r="G161" s="219"/>
      <c r="H161" s="217"/>
      <c r="I161" s="250"/>
      <c r="J161" s="256"/>
      <c r="L161" s="218"/>
      <c r="M161" s="218"/>
      <c r="N161" s="218"/>
      <c r="O161" s="218"/>
      <c r="P161" s="218"/>
      <c r="Q161" s="218"/>
      <c r="R161" s="218"/>
      <c r="S161" s="218"/>
      <c r="T161" s="234"/>
      <c r="U161" s="235"/>
      <c r="V161" s="235"/>
      <c r="W161" s="235"/>
      <c r="X161" s="235"/>
      <c r="Y161" s="218"/>
      <c r="Z161" s="217"/>
      <c r="AA161" s="217"/>
      <c r="AB161" s="217"/>
      <c r="AC161" s="217"/>
    </row>
    <row r="162" spans="3:29" x14ac:dyDescent="0.15">
      <c r="C162" s="218"/>
      <c r="D162" s="219"/>
      <c r="E162" s="217"/>
      <c r="F162" s="219"/>
      <c r="G162" s="219"/>
      <c r="H162" s="217"/>
      <c r="I162" s="250"/>
      <c r="J162" s="256"/>
      <c r="L162" s="218"/>
      <c r="M162" s="218"/>
      <c r="N162" s="218"/>
      <c r="O162" s="218"/>
      <c r="P162" s="218"/>
      <c r="Q162" s="218"/>
      <c r="R162" s="218"/>
      <c r="S162" s="218"/>
      <c r="T162" s="234"/>
      <c r="U162" s="235"/>
      <c r="V162" s="235"/>
      <c r="W162" s="235"/>
      <c r="X162" s="235"/>
      <c r="Y162" s="218"/>
      <c r="Z162" s="217"/>
      <c r="AA162" s="217"/>
      <c r="AB162" s="217"/>
      <c r="AC162" s="217"/>
    </row>
    <row r="163" spans="3:29" x14ac:dyDescent="0.15">
      <c r="C163" s="218"/>
      <c r="D163" s="219"/>
      <c r="E163" s="217"/>
      <c r="F163" s="219"/>
      <c r="G163" s="219"/>
      <c r="H163" s="217"/>
      <c r="I163" s="250"/>
      <c r="J163" s="256"/>
      <c r="L163" s="218"/>
      <c r="M163" s="218"/>
      <c r="N163" s="218"/>
      <c r="O163" s="218"/>
      <c r="P163" s="218"/>
      <c r="Q163" s="218"/>
      <c r="R163" s="218"/>
      <c r="S163" s="218"/>
      <c r="T163" s="234"/>
      <c r="U163" s="235"/>
      <c r="V163" s="235"/>
      <c r="W163" s="235"/>
      <c r="X163" s="235"/>
      <c r="Y163" s="218"/>
      <c r="Z163" s="217"/>
      <c r="AA163" s="217"/>
      <c r="AB163" s="217"/>
      <c r="AC163" s="217"/>
    </row>
    <row r="164" spans="3:29" x14ac:dyDescent="0.15">
      <c r="C164" s="218"/>
      <c r="D164" s="219"/>
      <c r="E164" s="217"/>
      <c r="F164" s="219"/>
      <c r="G164" s="219"/>
      <c r="H164" s="217"/>
      <c r="I164" s="250"/>
      <c r="J164" s="256"/>
      <c r="L164" s="218"/>
      <c r="M164" s="218"/>
      <c r="N164" s="218"/>
      <c r="O164" s="218"/>
      <c r="P164" s="218"/>
      <c r="Q164" s="218"/>
      <c r="R164" s="218"/>
      <c r="S164" s="218"/>
      <c r="T164" s="234"/>
      <c r="U164" s="235"/>
      <c r="V164" s="235"/>
      <c r="W164" s="235"/>
      <c r="X164" s="235"/>
      <c r="Y164" s="218"/>
      <c r="Z164" s="217"/>
      <c r="AA164" s="217"/>
      <c r="AB164" s="217"/>
      <c r="AC164" s="217"/>
    </row>
    <row r="165" spans="3:29" x14ac:dyDescent="0.15">
      <c r="C165" s="218"/>
      <c r="D165" s="219"/>
      <c r="E165" s="217"/>
      <c r="F165" s="219"/>
      <c r="G165" s="219"/>
      <c r="H165" s="217"/>
      <c r="I165" s="250"/>
      <c r="J165" s="256"/>
      <c r="L165" s="218"/>
      <c r="M165" s="218"/>
      <c r="N165" s="218"/>
      <c r="O165" s="218"/>
      <c r="P165" s="218"/>
      <c r="Q165" s="218"/>
      <c r="R165" s="218"/>
      <c r="S165" s="218"/>
      <c r="T165" s="234"/>
      <c r="U165" s="235"/>
      <c r="V165" s="235"/>
      <c r="W165" s="235"/>
      <c r="X165" s="235"/>
      <c r="Y165" s="218"/>
      <c r="Z165" s="217"/>
      <c r="AA165" s="217"/>
      <c r="AB165" s="217"/>
      <c r="AC165" s="217"/>
    </row>
    <row r="166" spans="3:29" x14ac:dyDescent="0.15">
      <c r="C166" s="218"/>
      <c r="D166" s="219"/>
      <c r="E166" s="217"/>
      <c r="F166" s="219"/>
      <c r="G166" s="219"/>
      <c r="H166" s="217"/>
      <c r="I166" s="250"/>
      <c r="J166" s="256"/>
      <c r="K166" s="218"/>
      <c r="L166" s="218"/>
      <c r="M166" s="218"/>
      <c r="N166" s="218"/>
      <c r="O166" s="218"/>
      <c r="P166" s="218"/>
      <c r="Q166" s="218"/>
      <c r="R166" s="218"/>
      <c r="S166" s="218"/>
      <c r="T166" s="234"/>
      <c r="U166" s="235"/>
      <c r="V166" s="235"/>
      <c r="W166" s="235"/>
      <c r="X166" s="235"/>
      <c r="Y166" s="218"/>
      <c r="Z166" s="217"/>
      <c r="AA166" s="217"/>
      <c r="AB166" s="217"/>
      <c r="AC166" s="217"/>
    </row>
    <row r="167" spans="3:29" x14ac:dyDescent="0.15">
      <c r="C167" s="218"/>
      <c r="D167" s="241"/>
      <c r="E167" s="217"/>
      <c r="F167" s="217"/>
      <c r="G167" s="219"/>
      <c r="H167" s="219"/>
      <c r="I167" s="219"/>
      <c r="J167" s="218"/>
      <c r="K167" s="218"/>
      <c r="L167" s="218"/>
      <c r="M167" s="218"/>
      <c r="N167" s="218"/>
      <c r="O167" s="218"/>
      <c r="P167" s="218"/>
      <c r="Q167" s="218"/>
      <c r="R167" s="218"/>
      <c r="S167" s="218"/>
      <c r="T167" s="234"/>
      <c r="U167" s="235"/>
      <c r="V167" s="235"/>
      <c r="W167" s="235"/>
      <c r="X167" s="235"/>
      <c r="Y167" s="218"/>
      <c r="Z167" s="217"/>
      <c r="AA167" s="217"/>
      <c r="AB167" s="217"/>
      <c r="AC167" s="217"/>
    </row>
    <row r="168" spans="3:29" x14ac:dyDescent="0.15">
      <c r="C168" s="218"/>
      <c r="D168" s="221"/>
      <c r="E168" s="243"/>
      <c r="F168" s="233"/>
      <c r="G168" s="233"/>
      <c r="H168" s="221"/>
      <c r="I168" s="219"/>
      <c r="J168" s="218"/>
      <c r="K168" s="218"/>
      <c r="L168" s="218"/>
      <c r="M168" s="218"/>
      <c r="N168" s="218"/>
      <c r="O168" s="218"/>
      <c r="P168" s="218"/>
      <c r="Q168" s="218"/>
      <c r="R168" s="218"/>
      <c r="S168" s="218"/>
      <c r="T168" s="234"/>
      <c r="U168" s="235"/>
      <c r="V168" s="235"/>
      <c r="W168" s="235"/>
      <c r="X168" s="235"/>
      <c r="Y168" s="218"/>
      <c r="Z168" s="217"/>
      <c r="AA168" s="217"/>
      <c r="AB168" s="217"/>
      <c r="AC168" s="217"/>
    </row>
    <row r="169" spans="3:29" x14ac:dyDescent="0.15">
      <c r="C169" s="218"/>
      <c r="D169" s="219"/>
      <c r="E169" s="217"/>
      <c r="F169" s="219"/>
      <c r="G169" s="219"/>
      <c r="H169" s="251"/>
      <c r="I169" s="219"/>
      <c r="J169" s="218"/>
      <c r="K169" s="218"/>
      <c r="L169" s="218"/>
      <c r="M169" s="218"/>
      <c r="N169" s="218"/>
      <c r="O169" s="218"/>
      <c r="P169" s="218"/>
      <c r="Q169" s="218"/>
      <c r="R169" s="218"/>
      <c r="S169" s="218"/>
      <c r="T169" s="234"/>
      <c r="U169" s="235"/>
      <c r="V169" s="235"/>
      <c r="W169" s="235"/>
      <c r="X169" s="235"/>
      <c r="Y169" s="218"/>
      <c r="Z169" s="217"/>
      <c r="AA169" s="217"/>
      <c r="AB169" s="217"/>
      <c r="AC169" s="217"/>
    </row>
    <row r="170" spans="3:29" x14ac:dyDescent="0.15">
      <c r="C170" s="218"/>
      <c r="D170" s="219"/>
      <c r="E170" s="217"/>
      <c r="F170" s="219"/>
      <c r="G170" s="219"/>
      <c r="H170" s="256"/>
      <c r="I170" s="219"/>
      <c r="J170" s="218"/>
      <c r="K170" s="218"/>
      <c r="L170" s="218"/>
      <c r="M170" s="218"/>
      <c r="N170" s="218"/>
      <c r="O170" s="218"/>
      <c r="P170" s="218"/>
      <c r="Q170" s="218"/>
      <c r="R170" s="218"/>
      <c r="S170" s="218"/>
      <c r="T170" s="234"/>
      <c r="U170" s="235"/>
      <c r="V170" s="235"/>
      <c r="W170" s="235"/>
      <c r="X170" s="235"/>
      <c r="Y170" s="218"/>
      <c r="Z170" s="217"/>
      <c r="AA170" s="217"/>
      <c r="AB170" s="217"/>
      <c r="AC170" s="217"/>
    </row>
    <row r="171" spans="3:29" x14ac:dyDescent="0.15">
      <c r="C171" s="218"/>
      <c r="D171" s="219"/>
      <c r="E171" s="217"/>
      <c r="F171" s="219"/>
      <c r="G171" s="219"/>
      <c r="H171" s="256"/>
      <c r="I171" s="219"/>
      <c r="J171" s="218"/>
      <c r="K171" s="218"/>
      <c r="L171" s="218"/>
      <c r="M171" s="218"/>
      <c r="N171" s="218"/>
      <c r="O171" s="218"/>
      <c r="P171" s="218"/>
      <c r="Q171" s="218"/>
      <c r="R171" s="218"/>
      <c r="S171" s="218"/>
      <c r="T171" s="234"/>
      <c r="U171" s="235"/>
      <c r="V171" s="235"/>
      <c r="W171" s="235"/>
      <c r="X171" s="235"/>
      <c r="Y171" s="218"/>
      <c r="Z171" s="217"/>
      <c r="AA171" s="217"/>
      <c r="AB171" s="217"/>
      <c r="AC171" s="217"/>
    </row>
    <row r="172" spans="3:29" x14ac:dyDescent="0.15">
      <c r="C172" s="218"/>
      <c r="D172" s="219"/>
      <c r="E172" s="217"/>
      <c r="F172" s="219"/>
      <c r="G172" s="219"/>
      <c r="H172" s="256"/>
      <c r="I172" s="219"/>
      <c r="J172" s="218"/>
      <c r="K172" s="218"/>
      <c r="L172" s="218"/>
      <c r="M172" s="218"/>
      <c r="N172" s="218"/>
      <c r="O172" s="218"/>
      <c r="P172" s="218"/>
      <c r="Q172" s="218"/>
      <c r="R172" s="218"/>
      <c r="S172" s="218"/>
      <c r="T172" s="234"/>
      <c r="U172" s="235"/>
      <c r="V172" s="235"/>
      <c r="W172" s="235"/>
      <c r="X172" s="235"/>
      <c r="Y172" s="218"/>
      <c r="Z172" s="217"/>
      <c r="AA172" s="217"/>
      <c r="AB172" s="217"/>
      <c r="AC172" s="217"/>
    </row>
    <row r="173" spans="3:29" x14ac:dyDescent="0.15">
      <c r="C173" s="218"/>
      <c r="D173" s="219"/>
      <c r="E173" s="217"/>
      <c r="F173" s="219"/>
      <c r="G173" s="219"/>
      <c r="H173" s="256"/>
      <c r="I173" s="219"/>
      <c r="J173" s="218"/>
      <c r="K173" s="218"/>
      <c r="L173" s="218"/>
      <c r="M173" s="218"/>
      <c r="N173" s="218"/>
      <c r="O173" s="218"/>
      <c r="P173" s="218"/>
      <c r="Q173" s="218"/>
      <c r="R173" s="218"/>
      <c r="S173" s="218"/>
      <c r="T173" s="234"/>
      <c r="U173" s="235"/>
      <c r="V173" s="235"/>
      <c r="W173" s="235"/>
      <c r="X173" s="235"/>
      <c r="Y173" s="218"/>
      <c r="Z173" s="217"/>
      <c r="AA173" s="217"/>
      <c r="AB173" s="217"/>
      <c r="AC173" s="217"/>
    </row>
    <row r="174" spans="3:29" x14ac:dyDescent="0.15">
      <c r="C174" s="218"/>
      <c r="D174" s="219"/>
      <c r="E174" s="217"/>
      <c r="F174" s="219"/>
      <c r="G174" s="219"/>
      <c r="H174" s="256"/>
      <c r="I174" s="219"/>
      <c r="J174" s="218"/>
      <c r="K174" s="218"/>
      <c r="L174" s="218"/>
      <c r="M174" s="218"/>
      <c r="N174" s="218"/>
      <c r="O174" s="218"/>
      <c r="P174" s="218"/>
      <c r="Q174" s="218"/>
      <c r="R174" s="218"/>
      <c r="S174" s="218"/>
      <c r="T174" s="234"/>
      <c r="U174" s="235"/>
      <c r="V174" s="235"/>
      <c r="W174" s="235"/>
      <c r="X174" s="235"/>
      <c r="Y174" s="218"/>
      <c r="Z174" s="217"/>
      <c r="AA174" s="217"/>
      <c r="AB174" s="217"/>
      <c r="AC174" s="217"/>
    </row>
    <row r="175" spans="3:29" x14ac:dyDescent="0.15">
      <c r="C175" s="218"/>
      <c r="D175" s="219"/>
      <c r="E175" s="217"/>
      <c r="F175" s="219"/>
      <c r="G175" s="219"/>
      <c r="H175" s="256"/>
      <c r="I175" s="219"/>
      <c r="J175" s="218"/>
      <c r="K175" s="218"/>
      <c r="L175" s="218"/>
      <c r="M175" s="218"/>
      <c r="N175" s="218"/>
      <c r="O175" s="218"/>
      <c r="P175" s="218"/>
      <c r="Q175" s="218"/>
      <c r="R175" s="218"/>
      <c r="S175" s="218"/>
      <c r="T175" s="234"/>
      <c r="U175" s="235"/>
      <c r="V175" s="235"/>
      <c r="W175" s="235"/>
      <c r="X175" s="235"/>
      <c r="Y175" s="218"/>
      <c r="Z175" s="217"/>
      <c r="AA175" s="217"/>
      <c r="AB175" s="217"/>
      <c r="AC175" s="217"/>
    </row>
    <row r="176" spans="3:29" x14ac:dyDescent="0.15">
      <c r="C176" s="218"/>
      <c r="D176" s="219"/>
      <c r="E176" s="217"/>
      <c r="F176" s="219"/>
      <c r="G176" s="219"/>
      <c r="H176" s="256"/>
      <c r="I176" s="219"/>
      <c r="J176" s="218"/>
      <c r="K176" s="218"/>
      <c r="L176" s="218"/>
      <c r="M176" s="218"/>
      <c r="N176" s="218"/>
      <c r="O176" s="218"/>
      <c r="P176" s="218"/>
      <c r="Q176" s="218"/>
      <c r="R176" s="218"/>
      <c r="S176" s="218"/>
      <c r="T176" s="234"/>
      <c r="U176" s="235"/>
      <c r="V176" s="235"/>
      <c r="W176" s="235"/>
      <c r="X176" s="235"/>
      <c r="Y176" s="218"/>
      <c r="Z176" s="217"/>
      <c r="AA176" s="217"/>
      <c r="AB176" s="217"/>
      <c r="AC176" s="217"/>
    </row>
    <row r="177" spans="2:29" x14ac:dyDescent="0.15">
      <c r="C177" s="218"/>
      <c r="D177" s="219"/>
      <c r="E177" s="217"/>
      <c r="F177" s="217"/>
      <c r="G177" s="219"/>
      <c r="H177" s="219"/>
      <c r="I177" s="219"/>
      <c r="J177" s="218"/>
      <c r="K177" s="218"/>
      <c r="L177" s="218"/>
      <c r="M177" s="218"/>
      <c r="N177" s="218"/>
      <c r="O177" s="218"/>
      <c r="P177" s="218"/>
      <c r="Q177" s="218"/>
      <c r="R177" s="218"/>
      <c r="S177" s="218"/>
      <c r="T177" s="234"/>
      <c r="U177" s="235"/>
      <c r="V177" s="235"/>
      <c r="W177" s="235"/>
      <c r="X177" s="235"/>
      <c r="Y177" s="218"/>
      <c r="Z177" s="217"/>
      <c r="AA177" s="217"/>
      <c r="AB177" s="217"/>
      <c r="AC177" s="217"/>
    </row>
    <row r="178" spans="2:29" x14ac:dyDescent="0.15">
      <c r="C178" s="218"/>
      <c r="D178" s="241"/>
      <c r="E178" s="217"/>
      <c r="F178" s="243"/>
      <c r="G178" s="229"/>
      <c r="H178" s="219"/>
      <c r="I178" s="219"/>
      <c r="J178" s="218"/>
      <c r="K178" s="218"/>
      <c r="L178" s="218"/>
      <c r="M178" s="218"/>
      <c r="N178" s="218"/>
      <c r="O178" s="218"/>
      <c r="P178" s="218"/>
      <c r="Q178" s="218"/>
      <c r="R178" s="218"/>
      <c r="S178" s="218"/>
      <c r="T178" s="234"/>
      <c r="U178" s="235"/>
      <c r="V178" s="235"/>
      <c r="W178" s="235"/>
      <c r="X178" s="235"/>
      <c r="Y178" s="218"/>
      <c r="Z178" s="217"/>
      <c r="AA178" s="217"/>
      <c r="AB178" s="217"/>
      <c r="AC178" s="217"/>
    </row>
    <row r="179" spans="2:29" x14ac:dyDescent="0.15">
      <c r="B179" s="218"/>
      <c r="C179" s="218"/>
      <c r="D179" s="221"/>
      <c r="E179" s="243"/>
      <c r="F179" s="233"/>
      <c r="G179" s="233"/>
      <c r="H179" s="217"/>
      <c r="I179" s="217"/>
      <c r="J179" s="233"/>
      <c r="K179" s="218"/>
      <c r="L179" s="218"/>
      <c r="M179" s="218"/>
      <c r="N179" s="218"/>
      <c r="O179" s="218"/>
      <c r="P179" s="218"/>
      <c r="Q179" s="218"/>
      <c r="R179" s="218"/>
      <c r="S179" s="218"/>
      <c r="T179" s="234"/>
      <c r="U179" s="235"/>
      <c r="V179" s="235"/>
      <c r="W179" s="235"/>
      <c r="X179" s="235"/>
      <c r="Y179" s="218"/>
      <c r="Z179" s="217"/>
      <c r="AA179" s="217"/>
      <c r="AB179" s="217"/>
      <c r="AC179" s="217"/>
    </row>
    <row r="180" spans="2:29" x14ac:dyDescent="0.15">
      <c r="B180" s="218"/>
      <c r="C180" s="218"/>
      <c r="D180" s="219"/>
      <c r="E180" s="217"/>
      <c r="F180" s="219"/>
      <c r="G180" s="219"/>
      <c r="I180" s="257"/>
      <c r="J180" s="256"/>
      <c r="K180" s="218"/>
      <c r="L180" s="218"/>
      <c r="M180" s="218"/>
      <c r="N180" s="218"/>
      <c r="O180" s="218"/>
      <c r="P180" s="218"/>
      <c r="Q180" s="218"/>
      <c r="R180" s="218"/>
      <c r="S180" s="218"/>
      <c r="T180" s="234"/>
      <c r="U180" s="235"/>
      <c r="V180" s="235"/>
      <c r="W180" s="235"/>
      <c r="X180" s="235"/>
      <c r="Y180" s="218"/>
      <c r="Z180" s="217"/>
      <c r="AA180" s="217"/>
      <c r="AB180" s="217"/>
      <c r="AC180" s="217"/>
    </row>
    <row r="181" spans="2:29" x14ac:dyDescent="0.15">
      <c r="B181" s="218"/>
      <c r="C181" s="218"/>
      <c r="D181" s="219"/>
      <c r="E181" s="217"/>
      <c r="F181" s="219"/>
      <c r="G181" s="219"/>
      <c r="H181" s="217"/>
      <c r="I181" s="250"/>
      <c r="J181" s="256"/>
      <c r="K181" s="218"/>
      <c r="L181" s="218"/>
      <c r="M181" s="218"/>
      <c r="N181" s="218"/>
      <c r="O181" s="218"/>
      <c r="P181" s="218"/>
      <c r="Q181" s="218"/>
      <c r="R181" s="218"/>
      <c r="S181" s="218"/>
      <c r="T181" s="234"/>
      <c r="U181" s="235"/>
      <c r="V181" s="235"/>
      <c r="W181" s="235"/>
      <c r="X181" s="235"/>
      <c r="Y181" s="218"/>
      <c r="Z181" s="217"/>
      <c r="AA181" s="217"/>
      <c r="AB181" s="217"/>
      <c r="AC181" s="217"/>
    </row>
    <row r="182" spans="2:29" x14ac:dyDescent="0.15">
      <c r="B182" s="218"/>
      <c r="C182" s="218"/>
      <c r="D182" s="219"/>
      <c r="E182" s="217"/>
      <c r="F182" s="219"/>
      <c r="G182" s="219"/>
      <c r="H182" s="217"/>
      <c r="I182" s="250"/>
      <c r="J182" s="256"/>
      <c r="K182" s="218"/>
      <c r="L182" s="218"/>
      <c r="M182" s="218"/>
      <c r="N182" s="218"/>
      <c r="O182" s="218"/>
      <c r="P182" s="218"/>
      <c r="Q182" s="218"/>
      <c r="R182" s="218"/>
      <c r="S182" s="218"/>
      <c r="T182" s="234"/>
      <c r="U182" s="235"/>
      <c r="V182" s="235"/>
      <c r="W182" s="235"/>
      <c r="X182" s="235"/>
      <c r="Y182" s="218"/>
      <c r="Z182" s="217"/>
      <c r="AA182" s="217"/>
      <c r="AB182" s="217"/>
      <c r="AC182" s="217"/>
    </row>
    <row r="183" spans="2:29" x14ac:dyDescent="0.15">
      <c r="B183" s="218"/>
      <c r="C183" s="218"/>
      <c r="D183" s="219"/>
      <c r="E183" s="217"/>
      <c r="F183" s="219"/>
      <c r="G183" s="219"/>
      <c r="H183" s="217"/>
      <c r="I183" s="250"/>
      <c r="J183" s="256"/>
      <c r="K183" s="218"/>
      <c r="L183" s="218"/>
      <c r="M183" s="218"/>
      <c r="N183" s="218"/>
      <c r="O183" s="218"/>
      <c r="P183" s="218"/>
      <c r="Q183" s="218"/>
      <c r="R183" s="218"/>
      <c r="S183" s="218"/>
      <c r="T183" s="234"/>
      <c r="U183" s="235"/>
      <c r="V183" s="235"/>
      <c r="W183" s="235"/>
      <c r="X183" s="235"/>
      <c r="Y183" s="218"/>
      <c r="Z183" s="217"/>
      <c r="AA183" s="217"/>
      <c r="AB183" s="217"/>
      <c r="AC183" s="217"/>
    </row>
    <row r="184" spans="2:29" x14ac:dyDescent="0.15">
      <c r="B184" s="218"/>
      <c r="C184" s="218"/>
      <c r="D184" s="219"/>
      <c r="E184" s="217"/>
      <c r="F184" s="219"/>
      <c r="G184" s="219"/>
      <c r="H184" s="217"/>
      <c r="I184" s="250"/>
      <c r="J184" s="256"/>
      <c r="K184" s="218"/>
      <c r="L184" s="218"/>
      <c r="M184" s="218"/>
      <c r="N184" s="218"/>
      <c r="O184" s="218"/>
      <c r="P184" s="218"/>
      <c r="Q184" s="218"/>
      <c r="R184" s="218"/>
      <c r="S184" s="218"/>
      <c r="T184" s="234"/>
      <c r="U184" s="235"/>
      <c r="V184" s="235"/>
      <c r="W184" s="235"/>
      <c r="X184" s="235"/>
      <c r="Y184" s="218"/>
      <c r="Z184" s="217"/>
      <c r="AA184" s="217"/>
      <c r="AB184" s="217"/>
      <c r="AC184" s="217"/>
    </row>
    <row r="185" spans="2:29" x14ac:dyDescent="0.15">
      <c r="B185" s="218"/>
      <c r="C185" s="218"/>
      <c r="D185" s="219"/>
      <c r="E185" s="217"/>
      <c r="F185" s="219"/>
      <c r="G185" s="219"/>
      <c r="H185" s="217"/>
      <c r="I185" s="250"/>
      <c r="J185" s="256"/>
      <c r="K185" s="218"/>
      <c r="L185" s="218"/>
      <c r="M185" s="218"/>
      <c r="N185" s="218"/>
      <c r="O185" s="218"/>
      <c r="P185" s="218"/>
      <c r="Q185" s="218"/>
      <c r="R185" s="218"/>
      <c r="S185" s="218"/>
      <c r="T185" s="234"/>
      <c r="U185" s="235"/>
      <c r="V185" s="235"/>
      <c r="W185" s="235"/>
      <c r="X185" s="235"/>
      <c r="Y185" s="218"/>
      <c r="Z185" s="217"/>
      <c r="AA185" s="217"/>
      <c r="AB185" s="217"/>
      <c r="AC185" s="217"/>
    </row>
    <row r="186" spans="2:29" x14ac:dyDescent="0.15">
      <c r="B186" s="218"/>
      <c r="C186" s="218"/>
      <c r="D186" s="219"/>
      <c r="E186" s="217"/>
      <c r="F186" s="219"/>
      <c r="G186" s="219"/>
      <c r="H186" s="217"/>
      <c r="I186" s="250"/>
      <c r="J186" s="256"/>
      <c r="K186" s="218"/>
      <c r="L186" s="218"/>
      <c r="M186" s="218"/>
      <c r="N186" s="218"/>
      <c r="O186" s="218"/>
      <c r="P186" s="218"/>
      <c r="Q186" s="218"/>
      <c r="R186" s="218"/>
      <c r="S186" s="218"/>
      <c r="T186" s="234"/>
      <c r="U186" s="235"/>
      <c r="V186" s="235"/>
      <c r="W186" s="235"/>
      <c r="X186" s="235"/>
      <c r="Y186" s="218"/>
      <c r="Z186" s="217"/>
      <c r="AA186" s="217"/>
      <c r="AB186" s="217"/>
      <c r="AC186" s="217"/>
    </row>
    <row r="187" spans="2:29" x14ac:dyDescent="0.15">
      <c r="B187" s="218"/>
      <c r="C187" s="218"/>
      <c r="D187" s="219"/>
      <c r="E187" s="217"/>
      <c r="F187" s="219"/>
      <c r="G187" s="219"/>
      <c r="H187" s="217"/>
      <c r="I187" s="250"/>
      <c r="J187" s="256"/>
      <c r="K187" s="218"/>
      <c r="L187" s="218"/>
      <c r="M187" s="218"/>
      <c r="N187" s="218"/>
      <c r="O187" s="218"/>
      <c r="P187" s="218"/>
      <c r="Q187" s="218"/>
      <c r="R187" s="218"/>
      <c r="S187" s="218"/>
      <c r="T187" s="234"/>
      <c r="U187" s="235"/>
      <c r="V187" s="235"/>
      <c r="W187" s="235"/>
      <c r="X187" s="235"/>
      <c r="Y187" s="218"/>
      <c r="Z187" s="217"/>
      <c r="AA187" s="217"/>
      <c r="AB187" s="217"/>
      <c r="AC187" s="217"/>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c r="U188" s="235"/>
      <c r="V188" s="235"/>
      <c r="W188" s="235"/>
      <c r="X188" s="235"/>
      <c r="Y188" s="218"/>
      <c r="Z188" s="217"/>
      <c r="AA188" s="217"/>
      <c r="AB188" s="217"/>
      <c r="AC188" s="217"/>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c r="U189" s="235"/>
      <c r="V189" s="235"/>
      <c r="W189" s="235"/>
      <c r="X189" s="235"/>
      <c r="Y189" s="218"/>
      <c r="Z189" s="217"/>
      <c r="AA189" s="217"/>
      <c r="AB189" s="217"/>
      <c r="AC189" s="217"/>
    </row>
    <row r="190" spans="2:29" x14ac:dyDescent="0.15">
      <c r="B190" s="218"/>
      <c r="D190" s="219"/>
      <c r="E190" s="217"/>
      <c r="F190" s="217"/>
      <c r="G190" s="219"/>
      <c r="H190" s="219"/>
      <c r="I190" s="219"/>
      <c r="J190" s="218"/>
      <c r="K190" s="218"/>
      <c r="L190" s="218"/>
      <c r="M190" s="218"/>
      <c r="Q190" s="218"/>
      <c r="R190" s="218"/>
      <c r="S190" s="218"/>
      <c r="T190" s="234"/>
      <c r="U190" s="235"/>
      <c r="V190" s="235"/>
      <c r="W190" s="235"/>
      <c r="X190" s="235"/>
      <c r="Y190" s="218"/>
      <c r="Z190" s="217"/>
      <c r="AA190" s="217"/>
      <c r="AB190" s="217"/>
      <c r="AC190" s="217"/>
    </row>
    <row r="191" spans="2:29" x14ac:dyDescent="0.15">
      <c r="B191" s="218"/>
      <c r="Q191" s="218"/>
      <c r="R191" s="218"/>
      <c r="S191" s="218"/>
      <c r="T191" s="234"/>
      <c r="U191" s="235"/>
      <c r="V191" s="235"/>
      <c r="W191" s="235"/>
      <c r="X191" s="235"/>
      <c r="Y191" s="218"/>
      <c r="Z191" s="217"/>
      <c r="AA191" s="217"/>
      <c r="AB191" s="217"/>
      <c r="AC191" s="217"/>
    </row>
    <row r="192" spans="2:29" x14ac:dyDescent="0.15">
      <c r="B192" s="218"/>
      <c r="Q192" s="218"/>
      <c r="R192" s="218"/>
      <c r="S192" s="218"/>
      <c r="T192" s="234"/>
      <c r="U192" s="235"/>
      <c r="V192" s="235"/>
      <c r="W192" s="235"/>
      <c r="X192" s="235"/>
      <c r="Y192" s="218"/>
      <c r="Z192" s="217"/>
      <c r="AA192" s="217"/>
      <c r="AB192" s="217"/>
      <c r="AC192" s="217"/>
    </row>
    <row r="193" spans="2:29" x14ac:dyDescent="0.15">
      <c r="B193" s="218"/>
      <c r="Q193" s="218"/>
      <c r="R193" s="218"/>
      <c r="S193" s="218"/>
      <c r="T193" s="234"/>
      <c r="U193" s="235"/>
      <c r="V193" s="235"/>
      <c r="W193" s="235"/>
      <c r="X193" s="235"/>
      <c r="Y193" s="218"/>
      <c r="Z193" s="217"/>
      <c r="AA193" s="217"/>
      <c r="AB193" s="217"/>
      <c r="AC193" s="217"/>
    </row>
    <row r="194" spans="2:29" x14ac:dyDescent="0.15">
      <c r="B194" s="218"/>
      <c r="Q194" s="218"/>
      <c r="R194" s="218"/>
      <c r="S194" s="218"/>
      <c r="T194" s="234"/>
      <c r="U194" s="235"/>
      <c r="V194" s="235"/>
      <c r="W194" s="235"/>
      <c r="X194" s="235"/>
      <c r="Y194" s="218"/>
      <c r="Z194" s="217"/>
      <c r="AA194" s="217"/>
      <c r="AB194" s="217"/>
      <c r="AC194" s="217"/>
    </row>
    <row r="195" spans="2:29" x14ac:dyDescent="0.15">
      <c r="B195" s="218"/>
      <c r="Q195" s="218"/>
      <c r="R195" s="218"/>
      <c r="S195" s="218"/>
      <c r="T195" s="234"/>
      <c r="U195" s="235"/>
      <c r="V195" s="235"/>
      <c r="W195" s="235"/>
      <c r="X195" s="235"/>
      <c r="Y195" s="218"/>
      <c r="Z195" s="217"/>
      <c r="AA195" s="217"/>
      <c r="AB195" s="217"/>
      <c r="AC195" s="217"/>
    </row>
    <row r="196" spans="2:29" x14ac:dyDescent="0.15">
      <c r="B196" s="218"/>
      <c r="Q196" s="218"/>
      <c r="R196" s="218"/>
      <c r="S196" s="218"/>
      <c r="T196" s="234"/>
      <c r="U196" s="235"/>
      <c r="V196" s="235"/>
      <c r="W196" s="235"/>
      <c r="X196" s="235"/>
      <c r="Y196" s="218"/>
      <c r="Z196" s="217"/>
      <c r="AA196" s="217"/>
      <c r="AB196" s="217"/>
      <c r="AC196" s="217"/>
    </row>
    <row r="197" spans="2:29" x14ac:dyDescent="0.15">
      <c r="B197" s="218"/>
      <c r="Q197" s="218"/>
      <c r="R197" s="218"/>
      <c r="S197" s="218"/>
      <c r="T197" s="218"/>
      <c r="U197" s="218"/>
      <c r="V197" s="219"/>
      <c r="W197" s="219"/>
      <c r="X197" s="219"/>
      <c r="Y197" s="218"/>
      <c r="Z197" s="217"/>
      <c r="AA197" s="217"/>
      <c r="AB197" s="217"/>
      <c r="AC197" s="217"/>
    </row>
    <row r="198" spans="2:29" x14ac:dyDescent="0.15">
      <c r="B198" s="218"/>
      <c r="Q198" s="218"/>
      <c r="R198" s="218"/>
      <c r="S198" s="218"/>
      <c r="T198" s="218"/>
      <c r="U198" s="218"/>
      <c r="V198" s="219"/>
      <c r="W198" s="219"/>
      <c r="X198" s="219"/>
      <c r="Y198" s="218"/>
      <c r="Z198" s="217"/>
      <c r="AA198" s="217"/>
      <c r="AB198" s="217"/>
      <c r="AC198" s="217"/>
    </row>
    <row r="199" spans="2:29" x14ac:dyDescent="0.15">
      <c r="Q199" s="218"/>
      <c r="Z199" s="217"/>
      <c r="AA199" s="217"/>
      <c r="AB199" s="217"/>
      <c r="AC199" s="217"/>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551ECCCD-9656-AF46-9D9F-BD2E583E7239}">
      <formula1>0</formula1>
      <formula2>3</formula2>
    </dataValidation>
  </dataValidations>
  <pageMargins left="0.7" right="0.7" top="0.75" bottom="0.75" header="0.3" footer="0.3"/>
  <pageSetup orientation="portrait" horizontalDpi="0" verticalDpi="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DC84-3637-2649-B8FA-F0CFD02E86FC}">
  <dimension ref="A1:AO247"/>
  <sheetViews>
    <sheetView showGridLines="0" zoomScale="120" zoomScaleNormal="120" workbookViewId="0">
      <pane ySplit="2" topLeftCell="A3" activePane="bottomLeft" state="frozen"/>
      <selection pane="bottomLeft" activeCell="A3" sqref="A3"/>
    </sheetView>
  </sheetViews>
  <sheetFormatPr baseColWidth="10" defaultColWidth="10.83203125" defaultRowHeight="15" x14ac:dyDescent="0.2"/>
  <cols>
    <col min="2" max="3" width="8.83203125" style="1" customWidth="1"/>
    <col min="4" max="6" width="15.5" style="1" customWidth="1"/>
    <col min="7" max="7" width="18.6640625" style="1" customWidth="1"/>
    <col min="8" max="12" width="15" style="1" customWidth="1"/>
    <col min="13" max="13" width="16.83203125" style="1" customWidth="1"/>
    <col min="14" max="14" width="15" style="1" customWidth="1"/>
    <col min="15" max="15" width="12.6640625" style="1" customWidth="1"/>
    <col min="16" max="17" width="15" style="1" customWidth="1"/>
    <col min="18" max="19" width="14.5" style="1" customWidth="1"/>
    <col min="20" max="21" width="10.83203125" style="1"/>
    <col min="22" max="24" width="10.83203125" style="2"/>
    <col min="25" max="29" width="10.83203125" style="1"/>
  </cols>
  <sheetData>
    <row r="1" spans="1:41" s="109" customFormat="1" ht="22" customHeight="1" x14ac:dyDescent="0.2">
      <c r="A1" s="195" t="s">
        <v>429</v>
      </c>
      <c r="B1" s="195" t="s">
        <v>130</v>
      </c>
      <c r="C1" s="195" t="s">
        <v>430</v>
      </c>
      <c r="D1" s="196"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195"/>
      <c r="F1" s="195"/>
      <c r="G1" s="195"/>
      <c r="H1" s="195"/>
      <c r="I1" s="196" t="str" cm="1">
        <f t="array" ref="I1">_xlfn.IFS(ROW(A100)&lt;100,"Undo deleted row or quit without saving",COLUMN(AZ1)&lt;52,"Undo deleted column or quit without saving",ROW(A100)&gt;100,"Undo inserted row or quit without saving",COLUMN(AZ1)&gt;52,"Undo inserted column or quit without saving",Scoreboard!$F$23&lt;&gt;"","Security compromised: Undo last action or quit without saving",TRUE=TRUE,"Hardworking Student")</f>
        <v>Hardworking Student</v>
      </c>
      <c r="J1" s="196"/>
      <c r="K1" s="196"/>
      <c r="L1" s="196" t="s">
        <v>431</v>
      </c>
      <c r="M1" s="196"/>
      <c r="N1" s="196"/>
      <c r="O1" s="196"/>
      <c r="P1" s="197" t="s">
        <v>432</v>
      </c>
      <c r="Q1" s="196"/>
      <c r="R1" s="196"/>
      <c r="S1" s="293" t="s">
        <v>441</v>
      </c>
      <c r="T1" s="199"/>
      <c r="U1" s="198"/>
      <c r="V1" s="199"/>
      <c r="W1" s="198"/>
      <c r="X1" s="195" t="str">
        <f t="shared" ref="X1:AA2" si="0">A1</f>
        <v>earned</v>
      </c>
      <c r="Y1" s="195" t="str">
        <f t="shared" si="0"/>
        <v>possible</v>
      </c>
      <c r="Z1" s="195" t="str">
        <f t="shared" si="0"/>
        <v>cell</v>
      </c>
      <c r="AA1" s="196" t="str">
        <f t="shared" ca="1" si="0"/>
        <v>error</v>
      </c>
      <c r="AB1" s="195"/>
      <c r="AC1" s="195"/>
      <c r="AD1" s="200"/>
      <c r="AE1" s="200"/>
      <c r="AF1" s="196" t="str">
        <f>I1</f>
        <v>Hardworking Student</v>
      </c>
      <c r="AG1" s="196"/>
      <c r="AH1" s="200"/>
      <c r="AI1" s="200"/>
      <c r="AJ1" s="200"/>
      <c r="AK1" s="200"/>
      <c r="AL1" s="196" t="s">
        <v>431</v>
      </c>
      <c r="AM1" s="200"/>
      <c r="AN1" s="200"/>
      <c r="AO1" s="200"/>
    </row>
    <row r="2" spans="1:41" s="109" customFormat="1" ht="23" customHeight="1" thickBot="1" x14ac:dyDescent="0.45">
      <c r="A2" s="201">
        <f ca="1">BesteaSC!$A$2</f>
        <v>0</v>
      </c>
      <c r="B2" s="202">
        <f>BesteaSC!$B$2</f>
        <v>53</v>
      </c>
      <c r="C2" s="201" t="str" cm="1">
        <f t="array" aca="1" ref="C2" ca="1">SUBSTITUTE(IF(LEN(CELL("address"))&lt;15,CELL("address"),""),"$","")</f>
        <v/>
      </c>
      <c r="D2" s="203" t="str">
        <f ca="1">IF(ISNUMBER(SEARCH("FeedbackSFX!",_xlfn.FORMULATEXT(INDIRECT("'BesteaSC'!"&amp;C2)))),"DRAGGING CELLS IS NOT PERMITTED. PLEASE UNDO LAST ACTION!!",IF($P$1&lt;&gt;"Feedback OFF",IFERROR(HLOOKUP(INDIRECT("'BesteaSC'!"&amp;C2),FeedbackSFX!$B$2:$N$10,IF($P$1="Feedback ON", 2, FeedbackSFX!B1), FALSE), ""),""))</f>
        <v/>
      </c>
      <c r="E2" s="204"/>
      <c r="F2" s="204"/>
      <c r="G2" s="204"/>
      <c r="H2" s="204"/>
      <c r="I2" s="205"/>
      <c r="J2" s="204"/>
      <c r="K2" s="204"/>
      <c r="L2" s="204"/>
      <c r="M2" s="204"/>
      <c r="N2" s="204"/>
      <c r="O2" s="204"/>
      <c r="P2" s="211" t="str">
        <f ca="1">IF(Scoreboard!$E$4="Excel version: Invalid","****ERROR: Scoreboard requires Excel 365 or 2021 to run****", "")</f>
        <v/>
      </c>
      <c r="Q2" s="204"/>
      <c r="R2" s="204"/>
      <c r="S2" s="206"/>
      <c r="T2" s="207"/>
      <c r="U2" s="208"/>
      <c r="V2" s="207"/>
      <c r="W2" s="208"/>
      <c r="X2" s="209">
        <f t="shared" ca="1" si="0"/>
        <v>0</v>
      </c>
      <c r="Y2" s="209">
        <f t="shared" si="0"/>
        <v>53</v>
      </c>
      <c r="Z2" s="209" t="str">
        <f t="shared" ca="1" si="0"/>
        <v/>
      </c>
      <c r="AA2" s="203" t="str">
        <f t="shared" ca="1" si="0"/>
        <v/>
      </c>
      <c r="AB2" s="204"/>
      <c r="AC2" s="204"/>
      <c r="AD2" s="210"/>
      <c r="AE2" s="210"/>
      <c r="AF2" s="210"/>
      <c r="AG2" s="210"/>
      <c r="AH2" s="210"/>
      <c r="AI2" s="210"/>
      <c r="AJ2" s="210"/>
      <c r="AK2" s="210"/>
      <c r="AL2" s="210"/>
      <c r="AM2" s="210"/>
      <c r="AN2" s="210"/>
      <c r="AO2" s="210"/>
    </row>
    <row r="3" spans="1:41" s="1" customFormat="1" x14ac:dyDescent="0.2">
      <c r="V3" s="2"/>
      <c r="W3" s="2"/>
      <c r="X3" s="2"/>
    </row>
    <row r="4" spans="1:41" s="3" customFormat="1" ht="16" x14ac:dyDescent="0.2">
      <c r="G4" s="4"/>
      <c r="H4" s="4"/>
      <c r="V4" s="4"/>
      <c r="W4" s="4"/>
      <c r="X4" s="4"/>
      <c r="Z4" s="5"/>
      <c r="AA4" s="5"/>
      <c r="AB4" s="110" t="str">
        <f>O58</f>
        <v>x</v>
      </c>
      <c r="AC4" s="5"/>
    </row>
    <row r="5" spans="1:41" s="3" customFormat="1" ht="16" x14ac:dyDescent="0.2">
      <c r="G5" s="4"/>
      <c r="H5" s="4"/>
      <c r="K5" s="1"/>
      <c r="L5" s="1"/>
      <c r="M5" s="1"/>
      <c r="N5" s="1"/>
      <c r="O5" s="1"/>
      <c r="T5" s="6"/>
      <c r="V5" s="4"/>
      <c r="W5" s="4"/>
      <c r="X5" s="4"/>
      <c r="Z5" s="110" t="s">
        <v>0</v>
      </c>
      <c r="AA5" s="110" t="s">
        <v>1</v>
      </c>
      <c r="AB5" s="110" t="s">
        <v>2</v>
      </c>
      <c r="AC5" s="110" t="s">
        <v>3</v>
      </c>
    </row>
    <row r="6" spans="1:41" s="3" customFormat="1" ht="16" x14ac:dyDescent="0.2">
      <c r="G6" s="4"/>
      <c r="H6" s="4"/>
      <c r="K6" s="1"/>
      <c r="L6" s="1"/>
      <c r="M6" s="1"/>
      <c r="N6" s="1"/>
      <c r="T6" s="6"/>
      <c r="V6" s="4"/>
      <c r="W6" s="4"/>
      <c r="X6" s="4"/>
      <c r="Z6" s="110">
        <v>-2.3333333333333357</v>
      </c>
      <c r="AA6" s="110">
        <v>1.4E-2</v>
      </c>
      <c r="AB6" s="110">
        <f>IF($AB$4="x",AA6,NA())</f>
        <v>1.4E-2</v>
      </c>
      <c r="AC6" s="110" t="str">
        <f>IF($J$68="","",$J$68)</f>
        <v/>
      </c>
    </row>
    <row r="7" spans="1:41" s="3" customFormat="1" ht="16" x14ac:dyDescent="0.2">
      <c r="B7" s="67" t="s">
        <v>175</v>
      </c>
      <c r="G7" s="4"/>
      <c r="H7" s="4"/>
      <c r="K7" s="1"/>
      <c r="L7" s="1"/>
      <c r="M7" s="1"/>
      <c r="N7" s="1"/>
      <c r="V7" s="4"/>
      <c r="W7" s="4"/>
      <c r="X7" s="4"/>
      <c r="Z7" s="110">
        <v>-2.1666666666666696</v>
      </c>
      <c r="AA7" s="110">
        <v>1.4E-2</v>
      </c>
      <c r="AB7" s="110">
        <f t="shared" ref="AB7:AB70" si="1">IF($AB$4="x",AA7,NA())</f>
        <v>1.4E-2</v>
      </c>
      <c r="AC7" s="110" t="str">
        <f t="shared" ref="AC7:AC70" si="2">IF($J$68="","",$J$68)</f>
        <v/>
      </c>
    </row>
    <row r="8" spans="1:41" s="3" customFormat="1" ht="16" x14ac:dyDescent="0.2">
      <c r="B8" s="74">
        <v>474.1</v>
      </c>
      <c r="G8" s="4"/>
      <c r="H8" s="4"/>
      <c r="K8" s="1"/>
      <c r="L8" s="1"/>
      <c r="M8" s="1"/>
      <c r="N8" s="1"/>
      <c r="O8" s="146" t="s">
        <v>5</v>
      </c>
      <c r="P8" s="10" t="s">
        <v>6</v>
      </c>
      <c r="V8" s="4"/>
      <c r="W8" s="4"/>
      <c r="X8" s="4"/>
      <c r="Z8" s="110">
        <v>-1.8333333333333366</v>
      </c>
      <c r="AA8" s="110">
        <v>1.4E-2</v>
      </c>
      <c r="AB8" s="110">
        <f t="shared" si="1"/>
        <v>1.4E-2</v>
      </c>
      <c r="AC8" s="110" t="str">
        <f t="shared" si="2"/>
        <v/>
      </c>
    </row>
    <row r="9" spans="1:41" s="3" customFormat="1" ht="16" x14ac:dyDescent="0.2">
      <c r="B9" s="74">
        <v>473.1</v>
      </c>
      <c r="G9" s="4"/>
      <c r="H9" s="4"/>
      <c r="K9" s="1"/>
      <c r="L9" s="1"/>
      <c r="M9" s="1"/>
      <c r="N9" s="1"/>
      <c r="O9" s="146" t="s">
        <v>5</v>
      </c>
      <c r="P9" s="10" t="s">
        <v>7</v>
      </c>
      <c r="T9" s="6"/>
      <c r="V9" s="4"/>
      <c r="W9" s="4"/>
      <c r="X9" s="4"/>
      <c r="Z9" s="110">
        <v>-1.6666666666666696</v>
      </c>
      <c r="AA9" s="110">
        <v>1.4E-2</v>
      </c>
      <c r="AB9" s="110">
        <f t="shared" si="1"/>
        <v>1.4E-2</v>
      </c>
      <c r="AC9" s="110" t="str">
        <f t="shared" si="2"/>
        <v/>
      </c>
    </row>
    <row r="10" spans="1:41" s="3" customFormat="1" ht="16" x14ac:dyDescent="0.2">
      <c r="B10" s="74">
        <v>476.7</v>
      </c>
      <c r="G10" s="4"/>
      <c r="H10" s="4"/>
      <c r="K10" s="1"/>
      <c r="L10" s="1"/>
      <c r="M10" s="1"/>
      <c r="N10" s="1"/>
      <c r="O10" s="146" t="s">
        <v>5</v>
      </c>
      <c r="P10" s="10" t="s">
        <v>8</v>
      </c>
      <c r="T10" s="6"/>
      <c r="V10" s="4"/>
      <c r="W10" s="4"/>
      <c r="X10" s="4"/>
      <c r="Z10" s="110">
        <v>-1.5000000000000027</v>
      </c>
      <c r="AA10" s="110">
        <v>1.4E-2</v>
      </c>
      <c r="AB10" s="110">
        <f t="shared" si="1"/>
        <v>1.4E-2</v>
      </c>
      <c r="AC10" s="110" t="str">
        <f t="shared" si="2"/>
        <v/>
      </c>
    </row>
    <row r="11" spans="1:41" s="3" customFormat="1" ht="16" x14ac:dyDescent="0.2">
      <c r="B11" s="74">
        <v>473.5</v>
      </c>
      <c r="C11" s="2"/>
      <c r="E11" s="2"/>
      <c r="F11" s="4"/>
      <c r="G11" s="4"/>
      <c r="H11" s="4"/>
      <c r="K11" s="1"/>
      <c r="L11" s="1"/>
      <c r="M11" s="1"/>
      <c r="N11" s="1"/>
      <c r="O11" s="146" t="s">
        <v>5</v>
      </c>
      <c r="P11" s="10" t="s">
        <v>9</v>
      </c>
      <c r="T11" s="6"/>
      <c r="V11" s="4"/>
      <c r="W11" s="4"/>
      <c r="X11" s="4"/>
      <c r="Z11" s="110">
        <v>-1.3333333333333357</v>
      </c>
      <c r="AA11" s="110">
        <v>1.4E-2</v>
      </c>
      <c r="AB11" s="110">
        <f t="shared" si="1"/>
        <v>1.4E-2</v>
      </c>
      <c r="AC11" s="110" t="str">
        <f t="shared" si="2"/>
        <v/>
      </c>
    </row>
    <row r="12" spans="1:41" s="3" customFormat="1" ht="17" customHeight="1" x14ac:dyDescent="0.25">
      <c r="B12" s="74">
        <v>476.4</v>
      </c>
      <c r="C12" s="2"/>
      <c r="E12" s="2"/>
      <c r="F12" s="4"/>
      <c r="G12" s="4"/>
      <c r="H12" s="4"/>
      <c r="K12" s="1"/>
      <c r="L12" s="1"/>
      <c r="M12" s="1"/>
      <c r="N12" s="1"/>
      <c r="O12" s="146" t="s">
        <v>5</v>
      </c>
      <c r="P12" s="10" t="s">
        <v>10</v>
      </c>
      <c r="V12" s="4"/>
      <c r="W12" s="4"/>
      <c r="X12" s="4"/>
      <c r="Z12" s="110">
        <v>-1.1666666666666687</v>
      </c>
      <c r="AA12" s="110">
        <v>1.4E-2</v>
      </c>
      <c r="AB12" s="110">
        <f t="shared" si="1"/>
        <v>1.4E-2</v>
      </c>
      <c r="AC12" s="110" t="str">
        <f t="shared" si="2"/>
        <v/>
      </c>
    </row>
    <row r="13" spans="1:41" s="3" customFormat="1" ht="17" customHeight="1" x14ac:dyDescent="0.25">
      <c r="B13" s="74">
        <v>475.8</v>
      </c>
      <c r="C13" s="2"/>
      <c r="E13" s="2"/>
      <c r="F13" s="4"/>
      <c r="G13" s="4"/>
      <c r="H13" s="4"/>
      <c r="K13" s="1"/>
      <c r="L13" s="1"/>
      <c r="M13" s="1"/>
      <c r="O13" s="146" t="s">
        <v>5</v>
      </c>
      <c r="P13" s="10" t="s">
        <v>11</v>
      </c>
      <c r="V13" s="4"/>
      <c r="W13" s="4"/>
      <c r="X13" s="4"/>
      <c r="Z13" s="110">
        <v>-0.83333333333333526</v>
      </c>
      <c r="AA13" s="110">
        <v>1.4E-2</v>
      </c>
      <c r="AB13" s="110">
        <f t="shared" si="1"/>
        <v>1.4E-2</v>
      </c>
      <c r="AC13" s="110" t="str">
        <f t="shared" si="2"/>
        <v/>
      </c>
    </row>
    <row r="14" spans="1:41" s="3" customFormat="1" ht="16" x14ac:dyDescent="0.2">
      <c r="B14" s="74">
        <v>475.5</v>
      </c>
      <c r="C14" s="2"/>
      <c r="E14" s="2"/>
      <c r="F14" s="4"/>
      <c r="G14" s="4"/>
      <c r="H14" s="4"/>
      <c r="K14" s="1"/>
      <c r="L14" s="1"/>
      <c r="M14" s="1"/>
      <c r="O14" s="146" t="s">
        <v>5</v>
      </c>
      <c r="P14" s="10" t="s">
        <v>12</v>
      </c>
      <c r="V14" s="4"/>
      <c r="W14" s="4"/>
      <c r="X14" s="4"/>
      <c r="Z14" s="110">
        <v>-0.66666666666666874</v>
      </c>
      <c r="AA14" s="110">
        <v>1.4E-2</v>
      </c>
      <c r="AB14" s="110">
        <f t="shared" si="1"/>
        <v>1.4E-2</v>
      </c>
      <c r="AC14" s="110" t="str">
        <f t="shared" si="2"/>
        <v/>
      </c>
    </row>
    <row r="15" spans="1:41" s="3" customFormat="1" ht="16" x14ac:dyDescent="0.2">
      <c r="B15" s="74">
        <v>477.4</v>
      </c>
      <c r="C15" s="2"/>
      <c r="E15" s="2"/>
      <c r="F15" s="4"/>
      <c r="G15" s="4"/>
      <c r="H15" s="4"/>
      <c r="K15" s="1"/>
      <c r="L15" s="1"/>
      <c r="M15" s="1"/>
      <c r="O15" s="146" t="s">
        <v>5</v>
      </c>
      <c r="P15" s="11" t="s">
        <v>13</v>
      </c>
      <c r="V15" s="4"/>
      <c r="W15" s="4"/>
      <c r="X15" s="4"/>
      <c r="Z15" s="110">
        <v>-0.50000000000000222</v>
      </c>
      <c r="AA15" s="110">
        <v>1.4E-2</v>
      </c>
      <c r="AB15" s="110">
        <f t="shared" si="1"/>
        <v>1.4E-2</v>
      </c>
      <c r="AC15" s="110" t="str">
        <f t="shared" si="2"/>
        <v/>
      </c>
    </row>
    <row r="16" spans="1:41" s="3" customFormat="1" ht="16" x14ac:dyDescent="0.2">
      <c r="B16" s="74">
        <v>475.1</v>
      </c>
      <c r="C16" s="2"/>
      <c r="E16" s="2"/>
      <c r="F16" s="4"/>
      <c r="G16" s="4"/>
      <c r="H16" s="4"/>
      <c r="K16" s="1"/>
      <c r="L16" s="1"/>
      <c r="M16" s="1"/>
      <c r="O16" s="146" t="s">
        <v>5</v>
      </c>
      <c r="P16" s="10" t="s">
        <v>14</v>
      </c>
      <c r="V16" s="4"/>
      <c r="W16" s="4"/>
      <c r="X16" s="4"/>
      <c r="Z16" s="110">
        <v>-0.33333333333333548</v>
      </c>
      <c r="AA16" s="110">
        <v>1.4E-2</v>
      </c>
      <c r="AB16" s="110">
        <f t="shared" si="1"/>
        <v>1.4E-2</v>
      </c>
      <c r="AC16" s="110" t="str">
        <f t="shared" si="2"/>
        <v/>
      </c>
    </row>
    <row r="17" spans="2:29" s="3" customFormat="1" ht="16" x14ac:dyDescent="0.2">
      <c r="B17" s="74">
        <v>474.4</v>
      </c>
      <c r="C17" s="2"/>
      <c r="G17" s="4"/>
      <c r="H17" s="4"/>
      <c r="K17" s="1"/>
      <c r="L17" s="1"/>
      <c r="M17" s="1"/>
      <c r="O17" s="146" t="s">
        <v>5</v>
      </c>
      <c r="P17" s="11" t="s">
        <v>15</v>
      </c>
      <c r="V17" s="4"/>
      <c r="W17" s="4"/>
      <c r="X17" s="4"/>
      <c r="Z17" s="110">
        <v>-0.16666666666666879</v>
      </c>
      <c r="AA17" s="110">
        <v>1.4E-2</v>
      </c>
      <c r="AB17" s="110">
        <f t="shared" si="1"/>
        <v>1.4E-2</v>
      </c>
      <c r="AC17" s="110" t="str">
        <f t="shared" si="2"/>
        <v/>
      </c>
    </row>
    <row r="18" spans="2:29" s="3" customFormat="1" ht="16" x14ac:dyDescent="0.2">
      <c r="B18" s="74">
        <v>477</v>
      </c>
      <c r="C18" s="2"/>
      <c r="D18" s="12" t="s">
        <v>16</v>
      </c>
      <c r="E18" s="12" t="s">
        <v>17</v>
      </c>
      <c r="G18" s="4"/>
      <c r="H18" s="4"/>
      <c r="K18" s="1"/>
      <c r="L18" s="1"/>
      <c r="M18" s="1"/>
      <c r="O18" s="146" t="s">
        <v>5</v>
      </c>
      <c r="P18" s="11" t="s">
        <v>18</v>
      </c>
      <c r="V18" s="4"/>
      <c r="W18" s="4"/>
      <c r="X18" s="4"/>
      <c r="Z18" s="110">
        <v>0.16666666666666449</v>
      </c>
      <c r="AA18" s="110">
        <v>1.4E-2</v>
      </c>
      <c r="AB18" s="110">
        <f t="shared" si="1"/>
        <v>1.4E-2</v>
      </c>
      <c r="AC18" s="110" t="str">
        <f t="shared" si="2"/>
        <v/>
      </c>
    </row>
    <row r="19" spans="2:29" s="3" customFormat="1" ht="16" x14ac:dyDescent="0.2">
      <c r="B19" s="74">
        <v>473.7</v>
      </c>
      <c r="C19" s="2"/>
      <c r="D19" s="13" t="s">
        <v>175</v>
      </c>
      <c r="E19" s="13" t="s">
        <v>19</v>
      </c>
      <c r="F19" s="4"/>
      <c r="G19" s="4"/>
      <c r="H19" s="4"/>
      <c r="K19" s="1"/>
      <c r="L19" s="1"/>
      <c r="M19" s="1"/>
      <c r="O19" s="146" t="s">
        <v>5</v>
      </c>
      <c r="P19" s="10" t="s">
        <v>20</v>
      </c>
      <c r="T19" s="6"/>
      <c r="V19" s="4"/>
      <c r="W19" s="4"/>
      <c r="X19" s="4"/>
      <c r="Z19" s="110">
        <v>0.33333333333333115</v>
      </c>
      <c r="AA19" s="110">
        <v>1.4E-2</v>
      </c>
      <c r="AB19" s="110">
        <f t="shared" si="1"/>
        <v>1.4E-2</v>
      </c>
      <c r="AC19" s="110" t="str">
        <f t="shared" si="2"/>
        <v/>
      </c>
    </row>
    <row r="20" spans="2:29" s="3" customFormat="1" ht="16" x14ac:dyDescent="0.2">
      <c r="B20" s="74">
        <v>469.5</v>
      </c>
      <c r="C20" s="2"/>
      <c r="F20" s="4"/>
      <c r="G20" s="4"/>
      <c r="H20" s="4"/>
      <c r="K20" s="1"/>
      <c r="L20" s="1"/>
      <c r="M20" s="1"/>
      <c r="O20" s="146" t="s">
        <v>5</v>
      </c>
      <c r="P20" s="10" t="s">
        <v>21</v>
      </c>
      <c r="T20" s="6"/>
      <c r="V20" s="4"/>
      <c r="W20" s="4"/>
      <c r="X20" s="4"/>
      <c r="Z20" s="110">
        <v>0.49999999999999789</v>
      </c>
      <c r="AA20" s="110">
        <v>1.4E-2</v>
      </c>
      <c r="AB20" s="110">
        <f t="shared" si="1"/>
        <v>1.4E-2</v>
      </c>
      <c r="AC20" s="110" t="str">
        <f t="shared" si="2"/>
        <v/>
      </c>
    </row>
    <row r="21" spans="2:29" s="3" customFormat="1" ht="17" x14ac:dyDescent="0.25">
      <c r="B21" s="74">
        <v>470.7</v>
      </c>
      <c r="C21" s="2"/>
      <c r="D21" s="14" t="s">
        <v>22</v>
      </c>
      <c r="E21" s="2"/>
      <c r="F21" s="4"/>
      <c r="G21" s="4"/>
      <c r="H21" s="4"/>
      <c r="K21" s="1"/>
      <c r="L21" s="1"/>
      <c r="M21" s="1"/>
      <c r="O21" s="146">
        <v>0</v>
      </c>
      <c r="P21" s="10" t="s">
        <v>23</v>
      </c>
      <c r="T21" s="6"/>
      <c r="V21" s="4"/>
      <c r="W21" s="4"/>
      <c r="X21" s="4"/>
      <c r="Z21" s="110">
        <v>0.66666666666666441</v>
      </c>
      <c r="AA21" s="110">
        <v>1.4E-2</v>
      </c>
      <c r="AB21" s="110">
        <f t="shared" si="1"/>
        <v>1.4E-2</v>
      </c>
      <c r="AC21" s="110" t="str">
        <f t="shared" si="2"/>
        <v/>
      </c>
    </row>
    <row r="22" spans="2:29" s="3" customFormat="1" ht="17" x14ac:dyDescent="0.25">
      <c r="B22" s="74">
        <v>471.5</v>
      </c>
      <c r="C22" s="2"/>
      <c r="D22" s="13" t="s">
        <v>24</v>
      </c>
      <c r="E22" s="13" t="s">
        <v>25</v>
      </c>
      <c r="F22" s="4"/>
      <c r="G22" s="4"/>
      <c r="H22" s="4"/>
      <c r="K22" s="1"/>
      <c r="L22" s="1"/>
      <c r="M22" s="1"/>
      <c r="O22" s="146">
        <v>0</v>
      </c>
      <c r="P22" s="10" t="s">
        <v>26</v>
      </c>
      <c r="T22" s="6"/>
      <c r="V22" s="4"/>
      <c r="W22" s="4"/>
      <c r="X22" s="4"/>
      <c r="Z22" s="110">
        <v>0.83333333333333093</v>
      </c>
      <c r="AA22" s="110">
        <v>1.4E-2</v>
      </c>
      <c r="AB22" s="110">
        <f t="shared" si="1"/>
        <v>1.4E-2</v>
      </c>
      <c r="AC22" s="110" t="str">
        <f t="shared" si="2"/>
        <v/>
      </c>
    </row>
    <row r="23" spans="2:29" s="3" customFormat="1" ht="16" x14ac:dyDescent="0.2">
      <c r="B23" s="74">
        <v>476.3</v>
      </c>
      <c r="C23" s="2"/>
      <c r="D23" s="147"/>
      <c r="E23" s="148"/>
      <c r="G23" s="4"/>
      <c r="H23" s="4"/>
      <c r="K23" s="1"/>
      <c r="L23" s="1"/>
      <c r="M23" s="1"/>
      <c r="O23" s="146" t="s">
        <v>5</v>
      </c>
      <c r="P23" s="10" t="s">
        <v>27</v>
      </c>
      <c r="T23" s="6"/>
      <c r="V23" s="4"/>
      <c r="W23" s="4"/>
      <c r="X23" s="4"/>
      <c r="Z23" s="110">
        <v>1.1666666666666643</v>
      </c>
      <c r="AA23" s="110">
        <v>1.4E-2</v>
      </c>
      <c r="AB23" s="110">
        <f t="shared" si="1"/>
        <v>1.4E-2</v>
      </c>
      <c r="AC23" s="110" t="str">
        <f t="shared" si="2"/>
        <v/>
      </c>
    </row>
    <row r="24" spans="2:29" s="3" customFormat="1" ht="16" x14ac:dyDescent="0.2">
      <c r="B24" s="74">
        <v>476.5</v>
      </c>
      <c r="C24" s="2"/>
      <c r="D24" s="13" t="s">
        <v>28</v>
      </c>
      <c r="E24" s="149"/>
      <c r="G24" s="4"/>
      <c r="H24" s="4"/>
      <c r="K24" s="1"/>
      <c r="L24" s="1"/>
      <c r="M24" s="1"/>
      <c r="O24" s="146">
        <v>2</v>
      </c>
      <c r="P24" s="10" t="s">
        <v>30</v>
      </c>
      <c r="T24" s="6"/>
      <c r="V24" s="4"/>
      <c r="W24" s="4"/>
      <c r="X24" s="4"/>
      <c r="Z24" s="110">
        <v>1.3333333333333313</v>
      </c>
      <c r="AA24" s="110">
        <v>1.4E-2</v>
      </c>
      <c r="AB24" s="110">
        <f t="shared" si="1"/>
        <v>1.4E-2</v>
      </c>
      <c r="AC24" s="110" t="str">
        <f t="shared" si="2"/>
        <v/>
      </c>
    </row>
    <row r="25" spans="2:29" s="3" customFormat="1" ht="16" x14ac:dyDescent="0.2">
      <c r="B25" s="74">
        <v>477.3</v>
      </c>
      <c r="C25" s="2"/>
      <c r="D25" s="148"/>
      <c r="E25" s="148"/>
      <c r="F25" s="4"/>
      <c r="G25" s="4"/>
      <c r="H25" s="4"/>
      <c r="K25" s="1"/>
      <c r="L25" s="1"/>
      <c r="M25" s="1"/>
      <c r="T25" s="6"/>
      <c r="V25" s="4"/>
      <c r="W25" s="4"/>
      <c r="X25" s="4"/>
      <c r="Z25" s="110">
        <v>1.4999999999999982</v>
      </c>
      <c r="AA25" s="110">
        <v>1.4E-2</v>
      </c>
      <c r="AB25" s="110">
        <f t="shared" si="1"/>
        <v>1.4E-2</v>
      </c>
      <c r="AC25" s="110" t="str">
        <f t="shared" si="2"/>
        <v/>
      </c>
    </row>
    <row r="26" spans="2:29" s="3" customFormat="1" ht="16" x14ac:dyDescent="0.2">
      <c r="B26" s="74">
        <v>476.2</v>
      </c>
      <c r="M26" s="1"/>
      <c r="T26" s="6"/>
      <c r="V26" s="4"/>
      <c r="W26" s="4"/>
      <c r="X26" s="4"/>
      <c r="Z26" s="110">
        <v>1.6666666666666652</v>
      </c>
      <c r="AA26" s="110">
        <v>1.4E-2</v>
      </c>
      <c r="AB26" s="110">
        <f t="shared" si="1"/>
        <v>1.4E-2</v>
      </c>
      <c r="AC26" s="110" t="str">
        <f t="shared" si="2"/>
        <v/>
      </c>
    </row>
    <row r="27" spans="2:29" s="3" customFormat="1" ht="16" x14ac:dyDescent="0.2">
      <c r="B27" s="74">
        <v>472.1</v>
      </c>
      <c r="D27" s="14" t="s">
        <v>31</v>
      </c>
      <c r="G27" s="15" t="s">
        <v>32</v>
      </c>
      <c r="H27" s="115" t="str">
        <f>"μ"&amp;E19 &amp; " (μ0)"</f>
        <v>μAdvertised (μ0)</v>
      </c>
      <c r="I27" s="150"/>
      <c r="J27" s="150"/>
      <c r="K27" s="151"/>
      <c r="L27" s="151"/>
      <c r="N27" s="111" t="str">
        <f>"95% Confidence Interval (CI) for μ" &amp; D19</f>
        <v>95% Confidence Interval (CI) for μBestea</v>
      </c>
      <c r="O27" s="16"/>
      <c r="T27" s="6"/>
      <c r="V27" s="4"/>
      <c r="W27" s="4"/>
      <c r="X27" s="4"/>
      <c r="Z27" s="110">
        <v>1.8333333333333321</v>
      </c>
      <c r="AA27" s="110">
        <v>1.4E-2</v>
      </c>
      <c r="AB27" s="110">
        <f t="shared" si="1"/>
        <v>1.4E-2</v>
      </c>
      <c r="AC27" s="110" t="str">
        <f t="shared" si="2"/>
        <v/>
      </c>
    </row>
    <row r="28" spans="2:29" s="3" customFormat="1" ht="16" x14ac:dyDescent="0.2">
      <c r="B28"/>
      <c r="D28" s="17" t="s">
        <v>24</v>
      </c>
      <c r="E28" s="15" t="s">
        <v>36</v>
      </c>
      <c r="F28" s="18" t="s">
        <v>37</v>
      </c>
      <c r="G28" s="152" t="s">
        <v>14</v>
      </c>
      <c r="H28" s="152" t="s">
        <v>38</v>
      </c>
      <c r="I28" s="152" t="s">
        <v>39</v>
      </c>
      <c r="J28" s="152" t="str">
        <f>IF(ISNUMBER(SEARCH("pop",$E$29)),"raw value","raw CV &lt;&lt;")</f>
        <v>raw CV &lt;&lt;</v>
      </c>
      <c r="K28" s="152" t="str">
        <f>IF(ISNUMBER(SEARCH("pop",$E$29)),"z score","&lt;&lt; standardized CV")</f>
        <v>&lt;&lt; standardized CV</v>
      </c>
      <c r="L28" s="152" t="str">
        <f>IF(ISNUMBER(SEARCH("pop",$E$29)),"probability of x","&lt;&lt; probability")</f>
        <v>&lt;&lt; probability</v>
      </c>
      <c r="N28" s="19" t="s">
        <v>40</v>
      </c>
      <c r="O28" s="153"/>
      <c r="T28"/>
      <c r="V28" s="4"/>
      <c r="W28" s="4"/>
      <c r="X28" s="4"/>
      <c r="Z28" s="110">
        <v>2.1666666666666652</v>
      </c>
      <c r="AA28" s="110">
        <v>1.4E-2</v>
      </c>
      <c r="AB28" s="110">
        <f t="shared" si="1"/>
        <v>1.4E-2</v>
      </c>
      <c r="AC28" s="110" t="str">
        <f t="shared" si="2"/>
        <v/>
      </c>
    </row>
    <row r="29" spans="2:29" s="21" customFormat="1" ht="16" x14ac:dyDescent="0.2">
      <c r="B29"/>
      <c r="C29" s="20" t="s">
        <v>41</v>
      </c>
      <c r="D29" s="149"/>
      <c r="E29" s="155"/>
      <c r="F29" s="155"/>
      <c r="G29" s="155"/>
      <c r="H29" s="156"/>
      <c r="I29" s="156"/>
      <c r="J29" s="156"/>
      <c r="K29" s="157"/>
      <c r="L29" s="158"/>
      <c r="N29" s="116" t="str">
        <f>"μ"&amp;$D$19&amp; " lower"</f>
        <v>μBestea lower</v>
      </c>
      <c r="O29" s="153"/>
      <c r="T29"/>
      <c r="V29" s="22"/>
      <c r="W29" s="22"/>
      <c r="X29" s="22"/>
      <c r="Z29" s="110">
        <v>2.3333333333333313</v>
      </c>
      <c r="AA29" s="110">
        <v>1.4E-2</v>
      </c>
      <c r="AB29" s="110">
        <f t="shared" si="1"/>
        <v>1.4E-2</v>
      </c>
      <c r="AC29" s="110" t="str">
        <f t="shared" si="2"/>
        <v/>
      </c>
    </row>
    <row r="30" spans="2:29" s="1" customFormat="1" ht="16" x14ac:dyDescent="0.2">
      <c r="B30"/>
      <c r="C30" s="20" t="s">
        <v>45</v>
      </c>
      <c r="D30" s="149"/>
      <c r="E30" s="155"/>
      <c r="F30" s="155"/>
      <c r="G30" s="155"/>
      <c r="H30" s="156"/>
      <c r="I30" s="156"/>
      <c r="J30" s="156"/>
      <c r="K30" s="157"/>
      <c r="L30" s="159"/>
      <c r="N30" s="116" t="str">
        <f>"μ"&amp;$D$19&amp; " upper"</f>
        <v>μBestea upper</v>
      </c>
      <c r="O30" s="154"/>
      <c r="T30"/>
      <c r="V30" s="2"/>
      <c r="W30" s="2"/>
      <c r="X30" s="2"/>
      <c r="Z30" s="110">
        <v>-1.8333333333333366</v>
      </c>
      <c r="AA30" s="110">
        <v>3.7999999999999999E-2</v>
      </c>
      <c r="AB30" s="110">
        <f t="shared" si="1"/>
        <v>3.7999999999999999E-2</v>
      </c>
      <c r="AC30" s="110" t="str">
        <f t="shared" si="2"/>
        <v/>
      </c>
    </row>
    <row r="31" spans="2:29" s="1" customFormat="1" x14ac:dyDescent="0.2">
      <c r="B31"/>
      <c r="C31" s="23"/>
      <c r="V31" s="2"/>
      <c r="W31" s="2"/>
      <c r="X31" s="2"/>
      <c r="Z31" s="110">
        <v>-1.6666666666666696</v>
      </c>
      <c r="AA31" s="110">
        <v>3.7999999999999999E-2</v>
      </c>
      <c r="AB31" s="110">
        <f t="shared" si="1"/>
        <v>3.7999999999999999E-2</v>
      </c>
      <c r="AC31" s="110" t="str">
        <f t="shared" si="2"/>
        <v/>
      </c>
    </row>
    <row r="32" spans="2:29" s="3" customFormat="1" ht="16" x14ac:dyDescent="0.2">
      <c r="B32"/>
      <c r="C32" s="24"/>
      <c r="D32" s="25" t="s">
        <v>47</v>
      </c>
      <c r="E32" s="1"/>
      <c r="F32" s="1"/>
      <c r="G32" s="152" t="s">
        <v>14</v>
      </c>
      <c r="H32" s="152" t="s">
        <v>38</v>
      </c>
      <c r="I32" s="152" t="s">
        <v>39</v>
      </c>
      <c r="J32" s="152" t="str">
        <f>IF(ISNUMBER(SEARCH("pop",$E$29)),"value","raw sample mean &gt;&gt;")</f>
        <v>raw sample mean &gt;&gt;</v>
      </c>
      <c r="K32" s="152" t="str">
        <f>IF(ISNUMBER(SEARCH("pop",$E$29)),"z score","standardized test stat &gt;&gt;")</f>
        <v>standardized test stat &gt;&gt;</v>
      </c>
      <c r="L32" s="152" t="str">
        <f>IF(ISNUMBER(SEARCH("pop",$E$29)),"probability of x","&gt;&gt; probability")</f>
        <v>&gt;&gt; probability</v>
      </c>
      <c r="T32" s="6"/>
      <c r="V32" s="4"/>
      <c r="W32" s="4"/>
      <c r="X32" s="4"/>
      <c r="Z32" s="110">
        <v>-1.5000000000000027</v>
      </c>
      <c r="AA32" s="110">
        <v>3.7999999999999999E-2</v>
      </c>
      <c r="AB32" s="110">
        <f t="shared" si="1"/>
        <v>3.7999999999999999E-2</v>
      </c>
      <c r="AC32" s="110" t="str">
        <f t="shared" si="2"/>
        <v/>
      </c>
    </row>
    <row r="33" spans="2:29" s="21" customFormat="1" ht="16" x14ac:dyDescent="0.2">
      <c r="B33"/>
      <c r="C33" s="24" t="s">
        <v>48</v>
      </c>
      <c r="D33" s="149"/>
      <c r="E33" s="155"/>
      <c r="F33" s="160" t="str">
        <f>D19 &amp; " " &amp;  "x̅"</f>
        <v>Bestea x̅</v>
      </c>
      <c r="G33" s="155"/>
      <c r="H33" s="156"/>
      <c r="I33" s="156"/>
      <c r="J33" s="156"/>
      <c r="K33" s="157"/>
      <c r="L33" s="158"/>
      <c r="T33" s="26"/>
      <c r="V33" s="22"/>
      <c r="W33" s="22"/>
      <c r="X33" s="22"/>
      <c r="Z33" s="110">
        <v>-1.3333333333333357</v>
      </c>
      <c r="AA33" s="110">
        <v>3.7999999999999999E-2</v>
      </c>
      <c r="AB33" s="110">
        <f t="shared" si="1"/>
        <v>3.7999999999999999E-2</v>
      </c>
      <c r="AC33" s="110" t="str">
        <f t="shared" si="2"/>
        <v/>
      </c>
    </row>
    <row r="34" spans="2:29" s="3" customFormat="1" ht="16" x14ac:dyDescent="0.2">
      <c r="B34"/>
      <c r="C34" s="27"/>
      <c r="E34" s="28"/>
      <c r="F34" s="21"/>
      <c r="G34" s="21"/>
      <c r="H34" s="21"/>
      <c r="I34" s="21"/>
      <c r="J34" s="21"/>
      <c r="K34" s="21"/>
      <c r="L34" s="21"/>
      <c r="M34"/>
      <c r="N34" s="21"/>
      <c r="O34" s="21"/>
      <c r="T34" s="6"/>
      <c r="V34" s="4"/>
      <c r="W34" s="4"/>
      <c r="X34" s="4"/>
      <c r="Z34" s="110">
        <v>-1.1666666666666687</v>
      </c>
      <c r="AA34" s="110">
        <v>3.7999999999999999E-2</v>
      </c>
      <c r="AB34" s="110">
        <f t="shared" si="1"/>
        <v>3.7999999999999999E-2</v>
      </c>
      <c r="AC34" s="110" t="str">
        <f t="shared" si="2"/>
        <v/>
      </c>
    </row>
    <row r="35" spans="2:29" s="3" customFormat="1" ht="25" customHeight="1" x14ac:dyDescent="0.2">
      <c r="B35"/>
      <c r="K35" s="29"/>
      <c r="L35" s="30"/>
      <c r="M35" s="29"/>
      <c r="T35" s="6"/>
      <c r="V35" s="4"/>
      <c r="W35" s="4"/>
      <c r="X35" s="4"/>
      <c r="Z35" s="110">
        <v>-0.83333333333333526</v>
      </c>
      <c r="AA35" s="110">
        <v>3.7999999999999999E-2</v>
      </c>
      <c r="AB35" s="110">
        <f t="shared" si="1"/>
        <v>3.7999999999999999E-2</v>
      </c>
      <c r="AC35" s="110" t="str">
        <f t="shared" si="2"/>
        <v/>
      </c>
    </row>
    <row r="36" spans="2:29" s="3" customFormat="1" ht="32" customHeight="1" x14ac:dyDescent="0.2">
      <c r="B36"/>
      <c r="E36" s="31" t="s">
        <v>50</v>
      </c>
      <c r="F36" s="31"/>
      <c r="J36" s="31" t="s">
        <v>50</v>
      </c>
      <c r="K36" s="31"/>
      <c r="O36" s="32" t="s">
        <v>51</v>
      </c>
      <c r="P36" s="32"/>
      <c r="Q36" s="32"/>
      <c r="R36" s="4"/>
      <c r="T36" s="6"/>
      <c r="V36" s="4"/>
      <c r="W36" s="4"/>
      <c r="X36" s="4"/>
      <c r="Z36" s="110">
        <v>-0.66666666666666874</v>
      </c>
      <c r="AA36" s="110">
        <v>3.7999999999999999E-2</v>
      </c>
      <c r="AB36" s="110">
        <f t="shared" si="1"/>
        <v>3.7999999999999999E-2</v>
      </c>
      <c r="AC36" s="110" t="str">
        <f t="shared" si="2"/>
        <v/>
      </c>
    </row>
    <row r="37" spans="2:29" s="3" customFormat="1" ht="83" customHeight="1" x14ac:dyDescent="0.2">
      <c r="B37"/>
      <c r="E37" s="33" t="s">
        <v>52</v>
      </c>
      <c r="F37" s="34" t="s">
        <v>53</v>
      </c>
      <c r="G37" s="34"/>
      <c r="H37" s="161"/>
      <c r="J37" s="33" t="s">
        <v>55</v>
      </c>
      <c r="K37" s="35" t="s">
        <v>56</v>
      </c>
      <c r="L37" s="36"/>
      <c r="M37" s="162"/>
      <c r="O37" s="34" t="s">
        <v>171</v>
      </c>
      <c r="P37" s="34"/>
      <c r="Q37" s="34"/>
      <c r="R37" s="164"/>
      <c r="T37" s="6"/>
      <c r="V37" s="4"/>
      <c r="W37" s="4"/>
      <c r="X37" s="112" t="str">
        <f>"μ" &amp; $D$19 &amp; " =  μ" &amp; $E$19</f>
        <v>μBestea =  μAdvertised</v>
      </c>
      <c r="Z37" s="110">
        <v>-0.50000000000000222</v>
      </c>
      <c r="AA37" s="110">
        <v>3.7999999999999999E-2</v>
      </c>
      <c r="AB37" s="110">
        <f t="shared" si="1"/>
        <v>3.7999999999999999E-2</v>
      </c>
      <c r="AC37" s="110" t="str">
        <f t="shared" si="2"/>
        <v/>
      </c>
    </row>
    <row r="38" spans="2:29" s="3" customFormat="1" ht="95" customHeight="1" x14ac:dyDescent="0.2">
      <c r="B38"/>
      <c r="C38" s="4"/>
      <c r="E38" s="33" t="s">
        <v>58</v>
      </c>
      <c r="F38" s="34" t="s">
        <v>59</v>
      </c>
      <c r="G38" s="34"/>
      <c r="H38" s="161"/>
      <c r="J38" s="33" t="s">
        <v>61</v>
      </c>
      <c r="K38" s="34" t="s">
        <v>62</v>
      </c>
      <c r="L38" s="34"/>
      <c r="M38" s="163"/>
      <c r="O38" s="34" t="s">
        <v>173</v>
      </c>
      <c r="P38" s="34"/>
      <c r="Q38" s="34"/>
      <c r="R38" s="164"/>
      <c r="T38" s="6"/>
      <c r="V38" s="4"/>
      <c r="W38" s="4"/>
      <c r="X38" s="112" t="str">
        <f>"μ" &amp; $D$19 &amp; " ≠  μ" &amp; $E$19</f>
        <v>μBestea ≠  μAdvertised</v>
      </c>
      <c r="Z38" s="110">
        <v>-0.33333333333333548</v>
      </c>
      <c r="AA38" s="110">
        <v>3.7999999999999999E-2</v>
      </c>
      <c r="AB38" s="110">
        <f t="shared" si="1"/>
        <v>3.7999999999999999E-2</v>
      </c>
      <c r="AC38" s="110" t="str">
        <f t="shared" si="2"/>
        <v/>
      </c>
    </row>
    <row r="39" spans="2:29" s="3" customFormat="1" ht="90" customHeight="1" x14ac:dyDescent="0.2">
      <c r="B39"/>
      <c r="C39" s="4"/>
      <c r="E39" s="33" t="s">
        <v>65</v>
      </c>
      <c r="F39" s="34" t="s">
        <v>66</v>
      </c>
      <c r="G39" s="34"/>
      <c r="H39" s="162"/>
      <c r="J39" s="33" t="s">
        <v>68</v>
      </c>
      <c r="K39" s="34" t="s">
        <v>69</v>
      </c>
      <c r="L39" s="34"/>
      <c r="M39" s="162"/>
      <c r="O39" s="34" t="s">
        <v>71</v>
      </c>
      <c r="P39" s="34"/>
      <c r="Q39" s="34"/>
      <c r="R39" s="165"/>
      <c r="T39" s="6"/>
      <c r="V39" s="4"/>
      <c r="W39" s="4"/>
      <c r="X39" s="112" t="str">
        <f>"μ" &amp; $D$19 &amp; " &lt;  μ" &amp; $E$19</f>
        <v>μBestea &lt;  μAdvertised</v>
      </c>
      <c r="Z39" s="110">
        <v>-0.16666666666666879</v>
      </c>
      <c r="AA39" s="110">
        <v>3.7999999999999999E-2</v>
      </c>
      <c r="AB39" s="110">
        <f t="shared" si="1"/>
        <v>3.7999999999999999E-2</v>
      </c>
      <c r="AC39" s="110" t="str">
        <f t="shared" si="2"/>
        <v/>
      </c>
    </row>
    <row r="40" spans="2:29" s="3" customFormat="1" ht="94" customHeight="1" x14ac:dyDescent="0.2">
      <c r="B40"/>
      <c r="C40" s="4"/>
      <c r="E40"/>
      <c r="F40"/>
      <c r="G40"/>
      <c r="H40" s="166" t="str">
        <f>_xlfn.CONCAT(H37:H39)</f>
        <v/>
      </c>
      <c r="I40" s="3" t="s">
        <v>72</v>
      </c>
      <c r="J40" s="37" t="s">
        <v>73</v>
      </c>
      <c r="K40" s="34" t="s">
        <v>74</v>
      </c>
      <c r="L40" s="34"/>
      <c r="M40" s="161"/>
      <c r="O40" s="34" t="s">
        <v>76</v>
      </c>
      <c r="P40" s="34"/>
      <c r="Q40" s="34"/>
      <c r="R40" s="164"/>
      <c r="T40" s="6"/>
      <c r="V40" s="4"/>
      <c r="W40" s="4"/>
      <c r="X40" s="112" t="str">
        <f>"μ" &amp; $D$19 &amp; " &gt;  μ" &amp; $E$19</f>
        <v>μBestea &gt;  μAdvertised</v>
      </c>
      <c r="Z40" s="110">
        <v>0.16666666666666449</v>
      </c>
      <c r="AA40" s="110">
        <v>3.7999999999999999E-2</v>
      </c>
      <c r="AB40" s="110">
        <f t="shared" si="1"/>
        <v>3.7999999999999999E-2</v>
      </c>
      <c r="AC40" s="110" t="str">
        <f t="shared" si="2"/>
        <v/>
      </c>
    </row>
    <row r="41" spans="2:29" s="3" customFormat="1" ht="99" customHeight="1" x14ac:dyDescent="0.2">
      <c r="B41"/>
      <c r="C41" s="4"/>
      <c r="J41" s="33" t="s">
        <v>77</v>
      </c>
      <c r="K41" s="34" t="s">
        <v>78</v>
      </c>
      <c r="L41" s="34"/>
      <c r="M41" s="161"/>
      <c r="O41" s="34" t="s">
        <v>179</v>
      </c>
      <c r="P41" s="34"/>
      <c r="Q41" s="34"/>
      <c r="R41" s="164"/>
      <c r="T41" s="6"/>
      <c r="V41" s="4"/>
      <c r="W41" s="4"/>
      <c r="X41" s="4"/>
      <c r="Z41" s="110">
        <v>0.33333333333333115</v>
      </c>
      <c r="AA41" s="110">
        <v>3.7999999999999999E-2</v>
      </c>
      <c r="AB41" s="110">
        <f t="shared" si="1"/>
        <v>3.7999999999999999E-2</v>
      </c>
      <c r="AC41" s="110" t="str">
        <f t="shared" si="2"/>
        <v/>
      </c>
    </row>
    <row r="42" spans="2:29" s="3" customFormat="1" ht="34" customHeight="1" x14ac:dyDescent="0.2">
      <c r="B42"/>
      <c r="C42" s="4"/>
      <c r="M42" s="166" t="str">
        <f>_xlfn.CONCAT(M37:M41)</f>
        <v/>
      </c>
      <c r="N42" s="3" t="s">
        <v>72</v>
      </c>
      <c r="T42" s="6"/>
      <c r="V42" s="4"/>
      <c r="W42" s="4"/>
      <c r="X42" s="4"/>
      <c r="Z42" s="110">
        <v>0.49999999999999789</v>
      </c>
      <c r="AA42" s="110">
        <v>3.7999999999999999E-2</v>
      </c>
      <c r="AB42" s="110">
        <f t="shared" si="1"/>
        <v>3.7999999999999999E-2</v>
      </c>
      <c r="AC42" s="110" t="str">
        <f t="shared" si="2"/>
        <v/>
      </c>
    </row>
    <row r="43" spans="2:29" s="3" customFormat="1" ht="16" x14ac:dyDescent="0.2">
      <c r="B43"/>
      <c r="C43" s="4"/>
      <c r="E43" s="2"/>
      <c r="J43" s="2"/>
      <c r="T43" s="6"/>
      <c r="V43" s="4"/>
      <c r="W43" s="4"/>
      <c r="X43" s="4"/>
      <c r="Z43" s="110">
        <v>0.66666666666666441</v>
      </c>
      <c r="AA43" s="110">
        <v>3.7999999999999999E-2</v>
      </c>
      <c r="AB43" s="110">
        <f t="shared" si="1"/>
        <v>3.7999999999999999E-2</v>
      </c>
      <c r="AC43" s="110" t="str">
        <f t="shared" si="2"/>
        <v/>
      </c>
    </row>
    <row r="44" spans="2:29" s="3" customFormat="1" ht="16" x14ac:dyDescent="0.2">
      <c r="B44"/>
      <c r="C44" s="4"/>
      <c r="T44" s="6"/>
      <c r="V44" s="4"/>
      <c r="W44" s="4"/>
      <c r="X44" s="4"/>
      <c r="Z44" s="110">
        <v>0.83333333333333093</v>
      </c>
      <c r="AA44" s="110">
        <v>3.7999999999999999E-2</v>
      </c>
      <c r="AB44" s="110">
        <f t="shared" si="1"/>
        <v>3.7999999999999999E-2</v>
      </c>
      <c r="AC44" s="110" t="str">
        <f t="shared" si="2"/>
        <v/>
      </c>
    </row>
    <row r="45" spans="2:29" s="3" customFormat="1" ht="16" x14ac:dyDescent="0.2">
      <c r="B45"/>
      <c r="C45" s="4"/>
      <c r="G45" s="4"/>
      <c r="T45" s="6"/>
      <c r="V45" s="4"/>
      <c r="W45" s="4"/>
      <c r="X45" s="4"/>
      <c r="Z45" s="110">
        <v>1.1666666666666643</v>
      </c>
      <c r="AA45" s="110">
        <v>3.7999999999999999E-2</v>
      </c>
      <c r="AB45" s="110">
        <f t="shared" si="1"/>
        <v>3.7999999999999999E-2</v>
      </c>
      <c r="AC45" s="110" t="str">
        <f t="shared" si="2"/>
        <v/>
      </c>
    </row>
    <row r="46" spans="2:29" s="3" customFormat="1" ht="16" x14ac:dyDescent="0.2">
      <c r="B46"/>
      <c r="C46" s="4"/>
      <c r="T46" s="6"/>
      <c r="V46" s="4"/>
      <c r="W46" s="4"/>
      <c r="X46" s="4"/>
      <c r="Z46" s="110">
        <v>1.3333333333333313</v>
      </c>
      <c r="AA46" s="110">
        <v>3.7999999999999999E-2</v>
      </c>
      <c r="AB46" s="110">
        <f t="shared" si="1"/>
        <v>3.7999999999999999E-2</v>
      </c>
      <c r="AC46" s="110" t="str">
        <f t="shared" si="2"/>
        <v/>
      </c>
    </row>
    <row r="47" spans="2:29" s="3" customFormat="1" ht="17" thickBot="1" x14ac:dyDescent="0.25">
      <c r="B47"/>
      <c r="C47" s="4"/>
      <c r="T47" s="6"/>
      <c r="V47" s="4"/>
      <c r="W47" s="4"/>
      <c r="X47" s="4"/>
      <c r="Z47" s="110">
        <v>1.4999999999999982</v>
      </c>
      <c r="AA47" s="110">
        <v>3.7999999999999999E-2</v>
      </c>
      <c r="AB47" s="110">
        <f t="shared" si="1"/>
        <v>3.7999999999999999E-2</v>
      </c>
      <c r="AC47" s="110" t="str">
        <f t="shared" si="2"/>
        <v/>
      </c>
    </row>
    <row r="48" spans="2:29" s="3" customFormat="1" ht="16" x14ac:dyDescent="0.2">
      <c r="B48"/>
      <c r="C48" s="38"/>
      <c r="D48" s="39"/>
      <c r="E48" s="40"/>
      <c r="F48" s="40"/>
      <c r="G48" s="40"/>
      <c r="H48" s="40"/>
      <c r="I48" s="40"/>
      <c r="J48" s="40"/>
      <c r="K48" s="40"/>
      <c r="L48" s="40"/>
      <c r="M48" s="40"/>
      <c r="N48" s="40"/>
      <c r="O48" s="40"/>
      <c r="P48" s="41"/>
      <c r="Q48" s="42"/>
      <c r="R48" s="42"/>
      <c r="S48" s="42"/>
      <c r="T48" s="42"/>
      <c r="U48" s="43"/>
      <c r="V48" s="44"/>
      <c r="W48" s="44"/>
      <c r="X48" s="44"/>
      <c r="Y48" s="42"/>
      <c r="Z48" s="110">
        <v>1.6666666666666652</v>
      </c>
      <c r="AA48" s="110">
        <v>3.7999999999999999E-2</v>
      </c>
      <c r="AB48" s="110">
        <f t="shared" si="1"/>
        <v>3.7999999999999999E-2</v>
      </c>
      <c r="AC48" s="110" t="str">
        <f t="shared" si="2"/>
        <v/>
      </c>
    </row>
    <row r="49" spans="2:29" ht="16" x14ac:dyDescent="0.2">
      <c r="B49"/>
      <c r="C49" s="45"/>
      <c r="D49" s="167" t="s">
        <v>81</v>
      </c>
      <c r="E49" s="5"/>
      <c r="F49" s="7"/>
      <c r="G49" s="113" t="str">
        <f t="shared" ref="G49:L49" si="3">G28</f>
        <v>shading</v>
      </c>
      <c r="H49" s="113" t="str">
        <f t="shared" si="3"/>
        <v>hypothesized mean</v>
      </c>
      <c r="I49" s="113" t="str">
        <f t="shared" si="3"/>
        <v>expected variability</v>
      </c>
      <c r="J49" s="113" t="str">
        <f t="shared" si="3"/>
        <v>raw CV &lt;&lt;</v>
      </c>
      <c r="K49" s="113" t="str">
        <f t="shared" si="3"/>
        <v>&lt;&lt; standardized CV</v>
      </c>
      <c r="L49" s="113" t="str">
        <f t="shared" si="3"/>
        <v>&lt;&lt; probability</v>
      </c>
      <c r="M49" s="42"/>
      <c r="N49" s="116" t="str">
        <f>N28</f>
        <v>Margin of error</v>
      </c>
      <c r="O49" s="117">
        <f>O28</f>
        <v>0</v>
      </c>
      <c r="P49" s="46"/>
      <c r="Q49" s="5"/>
      <c r="R49" s="42"/>
      <c r="S49" s="42"/>
      <c r="T49" s="43"/>
      <c r="U49" s="42"/>
      <c r="V49" s="113" t="s">
        <v>82</v>
      </c>
      <c r="W49" s="110" t="s">
        <v>83</v>
      </c>
      <c r="X49" s="113" t="s">
        <v>84</v>
      </c>
      <c r="Y49" s="42"/>
      <c r="Z49" s="110">
        <v>1.8333333333333321</v>
      </c>
      <c r="AA49" s="110">
        <v>3.7999999999999999E-2</v>
      </c>
      <c r="AB49" s="110">
        <f t="shared" si="1"/>
        <v>3.7999999999999999E-2</v>
      </c>
      <c r="AC49" s="110" t="str">
        <f t="shared" si="2"/>
        <v/>
      </c>
    </row>
    <row r="50" spans="2:29" ht="16" x14ac:dyDescent="0.2">
      <c r="B50"/>
      <c r="C50" s="45"/>
      <c r="D50" s="115" t="s">
        <v>24</v>
      </c>
      <c r="E50" s="168" t="s">
        <v>85</v>
      </c>
      <c r="F50" s="168" t="s">
        <v>86</v>
      </c>
      <c r="G50" s="168" t="s">
        <v>32</v>
      </c>
      <c r="H50" s="115" t="s">
        <v>16</v>
      </c>
      <c r="I50" s="114">
        <f>I27</f>
        <v>0</v>
      </c>
      <c r="J50" s="114">
        <f>J27</f>
        <v>0</v>
      </c>
      <c r="K50" s="115">
        <f>K27</f>
        <v>0</v>
      </c>
      <c r="L50" s="115">
        <f>L27</f>
        <v>0</v>
      </c>
      <c r="M50" s="5"/>
      <c r="N50" s="116" t="str">
        <f t="shared" ref="N50:N51" si="4">N29</f>
        <v>μBestea lower</v>
      </c>
      <c r="O50" s="117">
        <f>O29</f>
        <v>0</v>
      </c>
      <c r="P50" s="46"/>
      <c r="Q50" s="5"/>
      <c r="R50" s="131" t="s">
        <v>87</v>
      </c>
      <c r="S50" s="42"/>
      <c r="T50" s="42"/>
      <c r="U50" s="42"/>
      <c r="V50" s="114" t="str">
        <f>O65</f>
        <v>x</v>
      </c>
      <c r="W50" s="143" t="s">
        <v>5</v>
      </c>
      <c r="X50" s="114" t="str">
        <f>O65</f>
        <v>x</v>
      </c>
      <c r="Y50" s="42"/>
      <c r="Z50" s="110">
        <v>-1.8333333333333366</v>
      </c>
      <c r="AA50" s="110">
        <v>6.2000000000000006E-2</v>
      </c>
      <c r="AB50" s="110">
        <f t="shared" si="1"/>
        <v>6.2000000000000006E-2</v>
      </c>
      <c r="AC50" s="110" t="str">
        <f t="shared" si="2"/>
        <v/>
      </c>
    </row>
    <row r="51" spans="2:29" ht="17" x14ac:dyDescent="0.2">
      <c r="B51"/>
      <c r="C51" s="45"/>
      <c r="D51" s="113">
        <f t="shared" ref="D51:L52" si="5">D29</f>
        <v>0</v>
      </c>
      <c r="E51" s="113">
        <f t="shared" si="5"/>
        <v>0</v>
      </c>
      <c r="F51" s="113">
        <f t="shared" si="5"/>
        <v>0</v>
      </c>
      <c r="G51" s="113">
        <f t="shared" si="5"/>
        <v>0</v>
      </c>
      <c r="H51" s="118">
        <f t="shared" si="5"/>
        <v>0</v>
      </c>
      <c r="I51" s="119">
        <f t="shared" si="5"/>
        <v>0</v>
      </c>
      <c r="J51" s="118">
        <f t="shared" si="5"/>
        <v>0</v>
      </c>
      <c r="K51" s="120">
        <f t="shared" si="5"/>
        <v>0</v>
      </c>
      <c r="L51" s="121">
        <f t="shared" si="5"/>
        <v>0</v>
      </c>
      <c r="M51" s="5"/>
      <c r="N51" s="116" t="str">
        <f t="shared" si="4"/>
        <v>μBestea upper</v>
      </c>
      <c r="O51" s="117">
        <f>O30</f>
        <v>0</v>
      </c>
      <c r="P51" s="46"/>
      <c r="Q51" s="5"/>
      <c r="R51" s="42"/>
      <c r="S51" s="42"/>
      <c r="T51" s="114" t="s">
        <v>88</v>
      </c>
      <c r="U51" s="140" t="s">
        <v>89</v>
      </c>
      <c r="V51" s="140" t="str">
        <f>E69&amp;" "&amp;V49</f>
        <v xml:space="preserve"> X1</v>
      </c>
      <c r="W51" s="140" t="str">
        <f>E70&amp;" "&amp;W49</f>
        <v xml:space="preserve"> X2</v>
      </c>
      <c r="X51" s="140" t="str">
        <f>E73&amp;" "&amp;X49</f>
        <v xml:space="preserve"> X3</v>
      </c>
      <c r="Y51" s="42"/>
      <c r="Z51" s="110">
        <v>-1.6666666666666696</v>
      </c>
      <c r="AA51" s="110">
        <v>6.2000000000000006E-2</v>
      </c>
      <c r="AB51" s="110">
        <f t="shared" si="1"/>
        <v>6.2000000000000006E-2</v>
      </c>
      <c r="AC51" s="110" t="str">
        <f t="shared" si="2"/>
        <v/>
      </c>
    </row>
    <row r="52" spans="2:29" ht="16" x14ac:dyDescent="0.2">
      <c r="B52"/>
      <c r="C52" s="45"/>
      <c r="D52" s="113">
        <f t="shared" si="5"/>
        <v>0</v>
      </c>
      <c r="E52" s="113">
        <f t="shared" si="5"/>
        <v>0</v>
      </c>
      <c r="F52" s="113">
        <f t="shared" si="5"/>
        <v>0</v>
      </c>
      <c r="G52" s="113">
        <f t="shared" si="5"/>
        <v>0</v>
      </c>
      <c r="H52" s="118">
        <f t="shared" si="5"/>
        <v>0</v>
      </c>
      <c r="I52" s="119">
        <f t="shared" si="5"/>
        <v>0</v>
      </c>
      <c r="J52" s="118">
        <f t="shared" si="5"/>
        <v>0</v>
      </c>
      <c r="K52" s="120">
        <f t="shared" si="5"/>
        <v>0</v>
      </c>
      <c r="L52" s="121">
        <f t="shared" si="5"/>
        <v>0</v>
      </c>
      <c r="M52" s="42"/>
      <c r="N52" s="5"/>
      <c r="O52" s="5"/>
      <c r="P52" s="46"/>
      <c r="Q52" s="5"/>
      <c r="R52" s="131" t="s">
        <v>90</v>
      </c>
      <c r="S52" s="131">
        <f>F123-F117</f>
        <v>6</v>
      </c>
      <c r="T52" s="120">
        <f>F117</f>
        <v>-3</v>
      </c>
      <c r="U52" s="136">
        <f>IF(
    LEFT($E$69,1) ="T",
    _xlfn.T.DIST(T52, $D$69-1, FALSE),
    _xlfn.NORM.S.DIST(T52, FALSE)
)</f>
        <v>4.4318484119380075E-3</v>
      </c>
      <c r="V52" s="136" t="e" cm="1">
        <f t="array" ref="V52">_xlfn.IFS(
    FALSE, N("Check if X1 shading is ON"),
    $V$50&lt;&gt;"x", NA(),
    FALSE, N("Check if case is 'LEFT' and x axis value less than z score"),
    AND($G$69 = "LEFT", $T52 &lt; IF($K$69="", 0, $K$69)), $U52,
    FALSE, N("Check if case is 'RIGHT' and x axis value greater than z score"),
    AND($G$69 = "RIGHT", $T52 &gt; IF($K$69="", 0, $K$69)), $U52,
    FALSE, N("Default case: Return NA()"),
    TRUE, NA()
)</f>
        <v>#N/A</v>
      </c>
      <c r="W52" s="136" t="e" cm="1">
        <f t="array" ref="W52">_xlfn.IFS(
    FALSE, N("Check if X1 shading is ON"),
    $V$50&lt;&gt;"x", NA(),
    FALSE, N("Check if case is 'LEFT' and x axis value less than z score"),
    AND($G$70 = "LEFT", $T52 &lt; IF($K$70="", 0, $K$70)), $U52,
    FALSE, N("Check if case is 'RIGHT' and x axis value greater than z score"),
    AND($G$70 = "RIGHT", $T52 &gt; IF($K$70="", 0, $K$70)), $U52,
    FALSE, N("Default case: Return NA()"),
    TRUE, NA()
)</f>
        <v>#N/A</v>
      </c>
      <c r="X52" s="136" t="e" cm="1">
        <f t="array" ref="X52">_xlfn.IFS(
    FALSE, N("Check if X1 shading is ON"),
    $X$50&lt;&gt;"x", NA(),
    FALSE, N("Check if case is 'LEFT' and x axis value less than z score"),
    AND($G$73 = "LEFT", $T52 &lt; IF($K$73="", 0, $K$73)), $U52,
    FALSE, N("Check if case is 'RIGHT' and x axis value greater than z score"),
    AND($G$73 = "RIGHT", $T52 &gt; IF($K$73="", 0, $K$73)), $U52,
    FALSE, N("Check if case is 'TWO' and both directions"),
    AND(
        $G$73 = "TWO",
        OR($T52 &lt; -ABS($K$73), $T52 &gt; ABS($K$73))
    ), $U52,
    FALSE, N("Default case: Return NA()"),
    TRUE, NA()
)</f>
        <v>#VALUE!</v>
      </c>
      <c r="Y52" s="42"/>
      <c r="Z52" s="110">
        <v>-1.5000000000000027</v>
      </c>
      <c r="AA52" s="110">
        <v>6.2000000000000006E-2</v>
      </c>
      <c r="AB52" s="110">
        <f t="shared" si="1"/>
        <v>6.2000000000000006E-2</v>
      </c>
      <c r="AC52" s="110" t="str">
        <f t="shared" si="2"/>
        <v/>
      </c>
    </row>
    <row r="53" spans="2:29" ht="18" customHeight="1" x14ac:dyDescent="0.2">
      <c r="B53"/>
      <c r="C53" s="45"/>
      <c r="D53" s="44"/>
      <c r="E53" s="44"/>
      <c r="F53" s="44"/>
      <c r="G53" s="44"/>
      <c r="H53" s="49"/>
      <c r="I53" s="5"/>
      <c r="J53" s="5"/>
      <c r="K53" s="5"/>
      <c r="L53" s="5"/>
      <c r="M53" s="42"/>
      <c r="N53" s="5"/>
      <c r="O53" s="5"/>
      <c r="P53" s="46"/>
      <c r="Q53" s="5"/>
      <c r="R53" s="131" t="s">
        <v>91</v>
      </c>
      <c r="S53" s="131">
        <v>144</v>
      </c>
      <c r="T53" s="120">
        <f t="shared" ref="T53:T116" si="6">T52+$S$54</f>
        <v>-2.9583333333333335</v>
      </c>
      <c r="U53" s="136">
        <f t="shared" ref="U53:U116" si="7">IF(
    LEFT($E$69,1) ="T",
    _xlfn.T.DIST(T53, $D$69-1, FALSE),
    _xlfn.NORM.S.DIST(T53, FALSE)
)</f>
        <v>5.0175847389326532E-3</v>
      </c>
      <c r="V53" s="136" t="e" cm="1">
        <f t="array" ref="V53">_xlfn.IFS(
    FALSE, N("Check if X1 shading is ON"),
    $V$50&lt;&gt;"x", NA(),
    FALSE, N("Check if case is 'LEFT' and x axis value less than z score"),
    AND($G$69 = "LEFT", $T53 &lt; IF($K$69="", 0, $K$69)), $U53,
    FALSE, N("Check if case is 'RIGHT' and x axis value greater than z score"),
    AND($G$69 = "RIGHT", $T53 &gt; IF($K$69="", 0, $K$69)), $U53,
    FALSE, N("Check if case is 'TWO' and both directions"),
    AND(
        $G$69 = "TWO",
        OR($T53 &lt; -ABS($K$69), $T53 &gt; ABS($K$70))
    ), $U53,
    FALSE, N("Default case: Return NA()"),
    TRUE, NA()
)</f>
        <v>#VALUE!</v>
      </c>
      <c r="W53" s="136" t="e" cm="1">
        <f t="array" ref="W53">_xlfn.IFS(
    FALSE, N("Check if X1 shading is ON"),
    $V$50&lt;&gt;"x", NA(),
    FALSE, N("Check if case is 'LEFT' and x axis value less than z score"),
    AND($G$70 = "LEFT", $T53 &lt; IF($K$70="", 0, $K$70)), $U53,
    FALSE, N("Check if case is 'RIGHT' and x axis value greater than z score"),
    AND($G$70 = "RIGHT", $T53 &gt; IF($K$70="", 0, $K$70)), $U53,
    FALSE, N("Default case: Return NA()"),
    TRUE, NA()
)</f>
        <v>#N/A</v>
      </c>
      <c r="X53" s="136" t="e" cm="1">
        <f t="array" ref="X53">_xlfn.IFS(
    FALSE, N("Check if X1 shading is ON"),
    $X$50&lt;&gt;"x", NA(),
    FALSE, N("Check if case is 'LEFT' and x axis value less than z score"),
    AND($G$73 = "LEFT", $T53 &lt; IF($K$73="", 0, $K$73)), $U53,
    FALSE, N("Check if case is 'RIGHT' and x axis value greater than z score"),
    AND($G$73 = "RIGHT", $T53 &gt; IF($K$73="", 0, $K$73)), $U53,
    FALSE, N("Check if case is 'TWO' and both directions"),
    AND(
        $G$73 = "TWO",
        OR($T53 &lt; -ABS($K$73), $T53 &gt; ABS($K$73))
    ), $U53,
    FALSE, N("Default case: Return NA()"),
    TRUE, NA()
)</f>
        <v>#VALUE!</v>
      </c>
      <c r="Y53" s="42"/>
      <c r="Z53" s="110">
        <v>-1.3333333333333357</v>
      </c>
      <c r="AA53" s="110">
        <v>6.2000000000000006E-2</v>
      </c>
      <c r="AB53" s="110">
        <f t="shared" si="1"/>
        <v>6.2000000000000006E-2</v>
      </c>
      <c r="AC53" s="110" t="str">
        <f t="shared" si="2"/>
        <v/>
      </c>
    </row>
    <row r="54" spans="2:29" ht="16" x14ac:dyDescent="0.2">
      <c r="B54"/>
      <c r="C54" s="45"/>
      <c r="D54" s="44"/>
      <c r="E54" s="5"/>
      <c r="F54" s="5"/>
      <c r="G54" s="113" t="str">
        <f t="shared" ref="G54:L55" si="8">G32</f>
        <v>shading</v>
      </c>
      <c r="H54" s="113" t="str">
        <f t="shared" si="8"/>
        <v>hypothesized mean</v>
      </c>
      <c r="I54" s="113" t="str">
        <f t="shared" si="8"/>
        <v>expected variability</v>
      </c>
      <c r="J54" s="113" t="str">
        <f t="shared" si="8"/>
        <v>raw sample mean &gt;&gt;</v>
      </c>
      <c r="K54" s="113" t="str">
        <f t="shared" si="8"/>
        <v>standardized test stat &gt;&gt;</v>
      </c>
      <c r="L54" s="113" t="str">
        <f t="shared" si="8"/>
        <v>&gt;&gt; probability</v>
      </c>
      <c r="M54" s="44"/>
      <c r="N54" s="5"/>
      <c r="O54" s="5"/>
      <c r="P54" s="46"/>
      <c r="Q54" s="5"/>
      <c r="R54" s="131" t="s">
        <v>92</v>
      </c>
      <c r="S54" s="131">
        <f>S52/S53</f>
        <v>4.1666666666666664E-2</v>
      </c>
      <c r="T54" s="120">
        <f t="shared" si="6"/>
        <v>-2.916666666666667</v>
      </c>
      <c r="U54" s="136">
        <f t="shared" si="7"/>
        <v>5.6708812194458807E-3</v>
      </c>
      <c r="V54" s="136" t="e" cm="1">
        <f t="array" ref="V54">_xlfn.IFS(
    FALSE, N("Check if X1 shading is ON"),
    $V$50&lt;&gt;"x", NA(),
    FALSE, N("Check if case is 'LEFT' and x axis value less than z score"),
    AND($G$69 = "LEFT", $T54 &lt; IF($K$69="", 0, $K$69)), $U54,
    FALSE, N("Check if case is 'RIGHT' and x axis value greater than z score"),
    AND($G$69 = "RIGHT", $T54 &gt; IF($K$69="", 0, $K$69)), $U54,
    FALSE, N("Check if case is 'TWO' and both directions"),
    AND(
        $G$69 = "TWO",
        OR($T54 &lt; -ABS($K$69), $T54 &gt; ABS($K$70))
    ), $U54,
    FALSE, N("Default case: Return NA()"),
    TRUE, NA()
)</f>
        <v>#VALUE!</v>
      </c>
      <c r="W54" s="136" t="e" cm="1">
        <f t="array" ref="W54">_xlfn.IFS(
    FALSE, N("Check if X1 shading is ON"),
    $V$50&lt;&gt;"x", NA(),
    FALSE, N("Check if case is 'LEFT' and x axis value less than z score"),
    AND($G$70 = "LEFT", $T54 &lt; IF($K$70="", 0, $K$70)), $U54,
    FALSE, N("Check if case is 'RIGHT' and x axis value greater than z score"),
    AND($G$70 = "RIGHT", $T54 &gt; IF($K$70="", 0, $K$70)), $U54,
    FALSE, N("Default case: Return NA()"),
    TRUE, NA()
)</f>
        <v>#N/A</v>
      </c>
      <c r="X54" s="136" t="e" cm="1">
        <f t="array" ref="X54">_xlfn.IFS(
    FALSE, N("Check if X1 shading is ON"),
    $X$50&lt;&gt;"x", NA(),
    FALSE, N("Check if case is 'LEFT' and x axis value less than z score"),
    AND($G$73 = "LEFT", $T54 &lt; IF($K$73="", 0, $K$73)), $U54,
    FALSE, N("Check if case is 'RIGHT' and x axis value greater than z score"),
    AND($G$73 = "RIGHT", $T54 &gt; IF($K$73="", 0, $K$73)), $U54,
    FALSE, N("Check if case is 'TWO' and both directions"),
    AND(
        $G$73 = "TWO",
        OR($T54 &lt; -ABS($K$73), $T54 &gt; ABS($K$73))
    ), $U54,
    FALSE, N("Default case: Return NA()"),
    TRUE, NA()
)</f>
        <v>#VALUE!</v>
      </c>
      <c r="Y54" s="42"/>
      <c r="Z54" s="110">
        <v>-1.1666666666666687</v>
      </c>
      <c r="AA54" s="110">
        <v>6.2000000000000006E-2</v>
      </c>
      <c r="AB54" s="110">
        <f t="shared" si="1"/>
        <v>6.2000000000000006E-2</v>
      </c>
      <c r="AC54" s="110" t="str">
        <f t="shared" si="2"/>
        <v/>
      </c>
    </row>
    <row r="55" spans="2:29" ht="16" x14ac:dyDescent="0.2">
      <c r="B55"/>
      <c r="C55" s="45"/>
      <c r="D55" s="113">
        <f>D51</f>
        <v>0</v>
      </c>
      <c r="E55" s="113">
        <f>E33</f>
        <v>0</v>
      </c>
      <c r="F55" s="113" t="str">
        <f>F33</f>
        <v>Bestea x̅</v>
      </c>
      <c r="G55" s="113">
        <f t="shared" si="8"/>
        <v>0</v>
      </c>
      <c r="H55" s="118">
        <f t="shared" si="8"/>
        <v>0</v>
      </c>
      <c r="I55" s="119">
        <f t="shared" si="8"/>
        <v>0</v>
      </c>
      <c r="J55" s="118">
        <f t="shared" si="8"/>
        <v>0</v>
      </c>
      <c r="K55" s="120">
        <f t="shared" si="8"/>
        <v>0</v>
      </c>
      <c r="L55" s="121">
        <f t="shared" si="8"/>
        <v>0</v>
      </c>
      <c r="M55" s="42"/>
      <c r="N55" s="5"/>
      <c r="O55" s="5"/>
      <c r="P55" s="46"/>
      <c r="Q55" s="5"/>
      <c r="R55" s="42"/>
      <c r="S55" s="42"/>
      <c r="T55" s="120">
        <f t="shared" si="6"/>
        <v>-2.8750000000000004</v>
      </c>
      <c r="U55" s="136">
        <f t="shared" si="7"/>
        <v>6.3981203107235513E-3</v>
      </c>
      <c r="V55" s="136" t="e" cm="1">
        <f t="array" ref="V55">_xlfn.IFS(
    FALSE, N("Check if X1 shading is ON"),
    $V$50&lt;&gt;"x", NA(),
    FALSE, N("Check if case is 'LEFT' and x axis value less than z score"),
    AND($G$69 = "LEFT", $T55 &lt; IF($K$69="", 0, $K$69)), $U55,
    FALSE, N("Check if case is 'RIGHT' and x axis value greater than z score"),
    AND($G$69 = "RIGHT", $T55 &gt; IF($K$69="", 0, $K$69)), $U55,
    FALSE, N("Check if case is 'TWO' and both directions"),
    AND(
        $G$69 = "TWO",
        OR($T55 &lt; -ABS($K$69), $T55 &gt; ABS($K$70))
    ), $U55,
    FALSE, N("Default case: Return NA()"),
    TRUE, NA()
)</f>
        <v>#VALUE!</v>
      </c>
      <c r="W55" s="136" t="e" cm="1">
        <f t="array" ref="W55">_xlfn.IFS(
    FALSE, N("Check if X1 shading is ON"),
    $V$50&lt;&gt;"x", NA(),
    FALSE, N("Check if case is 'LEFT' and x axis value less than z score"),
    AND($G$70 = "LEFT", $T55 &lt; IF($K$70="", 0, $K$70)), $U55,
    FALSE, N("Check if case is 'RIGHT' and x axis value greater than z score"),
    AND($G$70 = "RIGHT", $T55 &gt; IF($K$70="", 0, $K$70)), $U55,
    FALSE, N("Default case: Return NA()"),
    TRUE, NA()
)</f>
        <v>#N/A</v>
      </c>
      <c r="X55" s="136" t="e" cm="1">
        <f t="array" ref="X55">_xlfn.IFS(
    FALSE, N("Check if X1 shading is ON"),
    $X$50&lt;&gt;"x", NA(),
    FALSE, N("Check if case is 'LEFT' and x axis value less than z score"),
    AND($G$73 = "LEFT", $T55 &lt; IF($K$73="", 0, $K$73)), $U55,
    FALSE, N("Check if case is 'RIGHT' and x axis value greater than z score"),
    AND($G$73 = "RIGHT", $T55 &gt; IF($K$73="", 0, $K$73)), $U55,
    FALSE, N("Check if case is 'TWO' and both directions"),
    AND(
        $G$73 = "TWO",
        OR($T55 &lt; -ABS($K$73), $T55 &gt; ABS($K$73))
    ), $U55,
    FALSE, N("Default case: Return NA()"),
    TRUE, NA()
)</f>
        <v>#VALUE!</v>
      </c>
      <c r="Y55" s="42"/>
      <c r="Z55" s="110">
        <v>-0.83333333333333526</v>
      </c>
      <c r="AA55" s="110">
        <v>6.2000000000000006E-2</v>
      </c>
      <c r="AB55" s="110">
        <f t="shared" si="1"/>
        <v>6.2000000000000006E-2</v>
      </c>
      <c r="AC55" s="110" t="str">
        <f t="shared" si="2"/>
        <v/>
      </c>
    </row>
    <row r="56" spans="2:29" ht="15" customHeight="1" thickBot="1" x14ac:dyDescent="0.25">
      <c r="B56"/>
      <c r="C56" s="50"/>
      <c r="D56" s="51"/>
      <c r="E56" s="51"/>
      <c r="F56" s="51"/>
      <c r="G56" s="52"/>
      <c r="H56" s="52"/>
      <c r="I56" s="52"/>
      <c r="J56" s="52"/>
      <c r="K56" s="52"/>
      <c r="L56" s="52"/>
      <c r="M56" s="53"/>
      <c r="N56" s="52"/>
      <c r="O56" s="52"/>
      <c r="P56" s="54"/>
      <c r="Q56" s="5"/>
      <c r="R56" s="42"/>
      <c r="S56" s="42"/>
      <c r="T56" s="120">
        <f t="shared" si="6"/>
        <v>-2.8333333333333339</v>
      </c>
      <c r="U56" s="136">
        <f t="shared" si="7"/>
        <v>7.2060997646092168E-3</v>
      </c>
      <c r="V56" s="136" t="e" cm="1">
        <f t="array" ref="V56">_xlfn.IFS(
    FALSE, N("Check if X1 shading is ON"),
    $V$50&lt;&gt;"x", NA(),
    FALSE, N("Check if case is 'LEFT' and x axis value less than z score"),
    AND($G$69 = "LEFT", $T56 &lt; IF($K$69="", 0, $K$69)), $U56,
    FALSE, N("Check if case is 'RIGHT' and x axis value greater than z score"),
    AND($G$69 = "RIGHT", $T56 &gt; IF($K$69="", 0, $K$69)), $U56,
    FALSE, N("Check if case is 'TWO' and both directions"),
    AND(
        $G$69 = "TWO",
        OR($T56 &lt; -ABS($K$69), $T56 &gt; ABS($K$70))
    ), $U56,
    FALSE, N("Default case: Return NA()"),
    TRUE, NA()
)</f>
        <v>#VALUE!</v>
      </c>
      <c r="W56" s="136" t="e" cm="1">
        <f t="array" ref="W56">_xlfn.IFS(
    FALSE, N("Check if X1 shading is ON"),
    $V$50&lt;&gt;"x", NA(),
    FALSE, N("Check if case is 'LEFT' and x axis value less than z score"),
    AND($G$70 = "LEFT", $T56 &lt; IF($K$70="", 0, $K$70)), $U56,
    FALSE, N("Check if case is 'RIGHT' and x axis value greater than z score"),
    AND($G$70 = "RIGHT", $T56 &gt; IF($K$70="", 0, $K$70)), $U56,
    FALSE, N("Default case: Return NA()"),
    TRUE, NA()
)</f>
        <v>#N/A</v>
      </c>
      <c r="X56" s="136" t="e" cm="1">
        <f t="array" ref="X56">_xlfn.IFS(
    FALSE, N("Check if X1 shading is ON"),
    $X$50&lt;&gt;"x", NA(),
    FALSE, N("Check if case is 'LEFT' and x axis value less than z score"),
    AND($G$73 = "LEFT", $T56 &lt; IF($K$73="", 0, $K$73)), $U56,
    FALSE, N("Check if case is 'RIGHT' and x axis value greater than z score"),
    AND($G$73 = "RIGHT", $T56 &gt; IF($K$73="", 0, $K$73)), $U56,
    FALSE, N("Check if case is 'TWO' and both directions"),
    AND(
        $G$73 = "TWO",
        OR($T56 &lt; -ABS($K$73), $T56 &gt; ABS($K$73))
    ), $U56,
    FALSE, N("Default case: Return NA()"),
    TRUE, NA()
)</f>
        <v>#VALUE!</v>
      </c>
      <c r="Y56" s="42"/>
      <c r="Z56" s="110">
        <v>-0.66666666666666874</v>
      </c>
      <c r="AA56" s="110">
        <v>6.2000000000000006E-2</v>
      </c>
      <c r="AB56" s="110">
        <f t="shared" si="1"/>
        <v>6.2000000000000006E-2</v>
      </c>
      <c r="AC56" s="110" t="str">
        <f t="shared" si="2"/>
        <v/>
      </c>
    </row>
    <row r="57" spans="2:29" ht="16" x14ac:dyDescent="0.2">
      <c r="B57"/>
      <c r="C57" s="42"/>
      <c r="D57" s="44"/>
      <c r="E57" s="44"/>
      <c r="F57" s="44"/>
      <c r="G57" s="44"/>
      <c r="H57" s="49"/>
      <c r="I57" s="49"/>
      <c r="J57" s="49"/>
      <c r="K57" s="48"/>
      <c r="L57" s="55"/>
      <c r="M57" s="42"/>
      <c r="N57" s="5"/>
      <c r="O57" s="110" t="str">
        <f t="shared" ref="O57:P72" si="9">O8</f>
        <v>x</v>
      </c>
      <c r="P57" s="110" t="str">
        <f t="shared" si="9"/>
        <v>standardized scale</v>
      </c>
      <c r="Q57" s="5"/>
      <c r="R57" s="169" t="s">
        <v>93</v>
      </c>
      <c r="S57" s="5"/>
      <c r="T57" s="120">
        <f t="shared" si="6"/>
        <v>-2.7916666666666674</v>
      </c>
      <c r="U57" s="136">
        <f t="shared" si="7"/>
        <v>8.1020357469784796E-3</v>
      </c>
      <c r="V57" s="136" t="e" cm="1">
        <f t="array" ref="V57">_xlfn.IFS(
    FALSE, N("Check if X1 shading is ON"),
    $V$50&lt;&gt;"x", NA(),
    FALSE, N("Check if case is 'LEFT' and x axis value less than z score"),
    AND($G$69 = "LEFT", $T57 &lt; IF($K$69="", 0, $K$69)), $U57,
    FALSE, N("Check if case is 'RIGHT' and x axis value greater than z score"),
    AND($G$69 = "RIGHT", $T57 &gt; IF($K$69="", 0, $K$69)), $U57,
    FALSE, N("Check if case is 'TWO' and both directions"),
    AND(
        $G$69 = "TWO",
        OR($T57 &lt; -ABS($K$69), $T57 &gt; ABS($K$70))
    ), $U57,
    FALSE, N("Default case: Return NA()"),
    TRUE, NA()
)</f>
        <v>#VALUE!</v>
      </c>
      <c r="W57" s="136" t="e" cm="1">
        <f t="array" ref="W57">_xlfn.IFS(
    FALSE, N("Check if X1 shading is ON"),
    $V$50&lt;&gt;"x", NA(),
    FALSE, N("Check if case is 'LEFT' and x axis value less than z score"),
    AND($G$70 = "LEFT", $T57 &lt; IF($K$70="", 0, $K$70)), $U57,
    FALSE, N("Check if case is 'RIGHT' and x axis value greater than z score"),
    AND($G$70 = "RIGHT", $T57 &gt; IF($K$70="", 0, $K$70)), $U57,
    FALSE, N("Default case: Return NA()"),
    TRUE, NA()
)</f>
        <v>#N/A</v>
      </c>
      <c r="X57" s="136" t="e" cm="1">
        <f t="array" ref="X57">_xlfn.IFS(
    FALSE, N("Check if X1 shading is ON"),
    $X$50&lt;&gt;"x", NA(),
    FALSE, N("Check if case is 'LEFT' and x axis value less than z score"),
    AND($G$73 = "LEFT", $T57 &lt; IF($K$73="", 0, $K$73)), $U57,
    FALSE, N("Check if case is 'RIGHT' and x axis value greater than z score"),
    AND($G$73 = "RIGHT", $T57 &gt; IF($K$73="", 0, $K$73)), $U57,
    FALSE, N("Check if case is 'TWO' and both directions"),
    AND(
        $G$73 = "TWO",
        OR($T57 &lt; -ABS($K$73), $T57 &gt; ABS($K$73))
    ), $U57,
    FALSE, N("Default case: Return NA()"),
    TRUE, NA()
)</f>
        <v>#VALUE!</v>
      </c>
      <c r="Y57" s="42"/>
      <c r="Z57" s="110">
        <v>-0.50000000000000222</v>
      </c>
      <c r="AA57" s="110">
        <v>6.2000000000000006E-2</v>
      </c>
      <c r="AB57" s="110">
        <f t="shared" si="1"/>
        <v>6.2000000000000006E-2</v>
      </c>
      <c r="AC57" s="110" t="str">
        <f t="shared" si="2"/>
        <v/>
      </c>
    </row>
    <row r="58" spans="2:29" ht="16" x14ac:dyDescent="0.2">
      <c r="B58"/>
      <c r="C58" s="42"/>
      <c r="D58" s="167" t="s">
        <v>94</v>
      </c>
      <c r="E58" s="5"/>
      <c r="F58" s="44"/>
      <c r="G58" s="122" t="str">
        <f t="shared" ref="G58:L58" si="10">G49</f>
        <v>shading</v>
      </c>
      <c r="H58" s="122" t="str">
        <f t="shared" si="10"/>
        <v>hypothesized mean</v>
      </c>
      <c r="I58" s="122" t="str">
        <f t="shared" si="10"/>
        <v>expected variability</v>
      </c>
      <c r="J58" s="122" t="str">
        <f t="shared" si="10"/>
        <v>raw CV &lt;&lt;</v>
      </c>
      <c r="K58" s="122" t="str">
        <f t="shared" si="10"/>
        <v>&lt;&lt; standardized CV</v>
      </c>
      <c r="L58" s="122" t="str">
        <f t="shared" si="10"/>
        <v>&lt;&lt; probability</v>
      </c>
      <c r="M58" s="42"/>
      <c r="N58" s="5"/>
      <c r="O58" s="110" t="str">
        <f t="shared" si="9"/>
        <v>x</v>
      </c>
      <c r="P58" s="110" t="str">
        <f t="shared" si="9"/>
        <v xml:space="preserve">curve fill x, x̅ </v>
      </c>
      <c r="Q58" s="5"/>
      <c r="R58" s="113" t="s">
        <v>5</v>
      </c>
      <c r="S58" s="5"/>
      <c r="T58" s="120">
        <f t="shared" si="6"/>
        <v>-2.7500000000000009</v>
      </c>
      <c r="U58" s="136">
        <f t="shared" si="7"/>
        <v>9.0935625015910286E-3</v>
      </c>
      <c r="V58" s="136" t="e" cm="1">
        <f t="array" ref="V58">_xlfn.IFS(
    FALSE, N("Check if X1 shading is ON"),
    $V$50&lt;&gt;"x", NA(),
    FALSE, N("Check if case is 'LEFT' and x axis value less than z score"),
    AND($G$69 = "LEFT", $T58 &lt; IF($K$69="", 0, $K$69)), $U58,
    FALSE, N("Check if case is 'RIGHT' and x axis value greater than z score"),
    AND($G$69 = "RIGHT", $T58 &gt; IF($K$69="", 0, $K$69)), $U58,
    FALSE, N("Check if case is 'TWO' and both directions"),
    AND(
        $G$69 = "TWO",
        OR($T58 &lt; -ABS($K$69), $T58 &gt; ABS($K$70))
    ), $U58,
    FALSE, N("Default case: Return NA()"),
    TRUE, NA()
)</f>
        <v>#VALUE!</v>
      </c>
      <c r="W58" s="136" t="e" cm="1">
        <f t="array" ref="W58">_xlfn.IFS(
    FALSE, N("Check if X1 shading is ON"),
    $V$50&lt;&gt;"x", NA(),
    FALSE, N("Check if case is 'LEFT' and x axis value less than z score"),
    AND($G$70 = "LEFT", $T58 &lt; IF($K$70="", 0, $K$70)), $U58,
    FALSE, N("Check if case is 'RIGHT' and x axis value greater than z score"),
    AND($G$70 = "RIGHT", $T58 &gt; IF($K$70="", 0, $K$70)), $U58,
    FALSE, N("Default case: Return NA()"),
    TRUE, NA()
)</f>
        <v>#N/A</v>
      </c>
      <c r="X58" s="136" t="e" cm="1">
        <f t="array" ref="X58">_xlfn.IFS(
    FALSE, N("Check if X1 shading is ON"),
    $X$50&lt;&gt;"x", NA(),
    FALSE, N("Check if case is 'LEFT' and x axis value less than z score"),
    AND($G$73 = "LEFT", $T58 &lt; IF($K$73="", 0, $K$73)), $U58,
    FALSE, N("Check if case is 'RIGHT' and x axis value greater than z score"),
    AND($G$73 = "RIGHT", $T58 &gt; IF($K$73="", 0, $K$73)), $U58,
    FALSE, N("Check if case is 'TWO' and both directions"),
    AND(
        $G$73 = "TWO",
        OR($T58 &lt; -ABS($K$73), $T58 &gt; ABS($K$73))
    ), $U58,
    FALSE, N("Default case: Return NA()"),
    TRUE, NA()
)</f>
        <v>#VALUE!</v>
      </c>
      <c r="Y58" s="42"/>
      <c r="Z58" s="110">
        <v>-0.33333333333333548</v>
      </c>
      <c r="AA58" s="110">
        <v>6.2000000000000006E-2</v>
      </c>
      <c r="AB58" s="110">
        <f t="shared" si="1"/>
        <v>6.2000000000000006E-2</v>
      </c>
      <c r="AC58" s="110" t="str">
        <f t="shared" si="2"/>
        <v/>
      </c>
    </row>
    <row r="59" spans="2:29" ht="16" x14ac:dyDescent="0.2">
      <c r="B59"/>
      <c r="C59" s="42"/>
      <c r="D59" s="114" t="s">
        <v>24</v>
      </c>
      <c r="E59" s="168" t="s">
        <v>85</v>
      </c>
      <c r="F59" s="168" t="s">
        <v>86</v>
      </c>
      <c r="G59" s="168" t="s">
        <v>32</v>
      </c>
      <c r="H59" s="115" t="s">
        <v>16</v>
      </c>
      <c r="I59" s="114">
        <f>IFERROR(LEFT(I50, FIND(")", I50)),I50)</f>
        <v>0</v>
      </c>
      <c r="J59" s="115">
        <f>J50</f>
        <v>0</v>
      </c>
      <c r="K59" s="115">
        <f>K50</f>
        <v>0</v>
      </c>
      <c r="L59" s="115">
        <f>L50</f>
        <v>0</v>
      </c>
      <c r="M59" s="5"/>
      <c r="N59" s="5"/>
      <c r="O59" s="110" t="str">
        <f t="shared" si="9"/>
        <v>x</v>
      </c>
      <c r="P59" s="110" t="str">
        <f t="shared" si="9"/>
        <v>empirical rule</v>
      </c>
      <c r="Q59" s="5"/>
      <c r="R59" s="113" t="s">
        <v>25</v>
      </c>
      <c r="S59" s="5"/>
      <c r="T59" s="120">
        <f t="shared" si="6"/>
        <v>-2.7083333333333344</v>
      </c>
      <c r="U59" s="136">
        <f t="shared" si="7"/>
        <v>1.0188728126088616E-2</v>
      </c>
      <c r="V59" s="136" t="e" cm="1">
        <f t="array" ref="V59">_xlfn.IFS(
    FALSE, N("Check if X1 shading is ON"),
    $V$50&lt;&gt;"x", NA(),
    FALSE, N("Check if case is 'LEFT' and x axis value less than z score"),
    AND($G$69 = "LEFT", $T59 &lt; IF($K$69="", 0, $K$69)), $U59,
    FALSE, N("Check if case is 'RIGHT' and x axis value greater than z score"),
    AND($G$69 = "RIGHT", $T59 &gt; IF($K$69="", 0, $K$69)), $U59,
    FALSE, N("Check if case is 'TWO' and both directions"),
    AND(
        $G$69 = "TWO",
        OR($T59 &lt; -ABS($K$69), $T59 &gt; ABS($K$70))
    ), $U59,
    FALSE, N("Default case: Return NA()"),
    TRUE, NA()
)</f>
        <v>#VALUE!</v>
      </c>
      <c r="W59" s="136" t="e" cm="1">
        <f t="array" ref="W59">_xlfn.IFS(
    FALSE, N("Check if X1 shading is ON"),
    $V$50&lt;&gt;"x", NA(),
    FALSE, N("Check if case is 'LEFT' and x axis value less than z score"),
    AND($G$70 = "LEFT", $T59 &lt; IF($K$70="", 0, $K$70)), $U59,
    FALSE, N("Check if case is 'RIGHT' and x axis value greater than z score"),
    AND($G$70 = "RIGHT", $T59 &gt; IF($K$70="", 0, $K$70)), $U59,
    FALSE, N("Default case: Return NA()"),
    TRUE, NA()
)</f>
        <v>#N/A</v>
      </c>
      <c r="X59" s="136" t="e" cm="1">
        <f t="array" ref="X59">_xlfn.IFS(
    FALSE, N("Check if X1 shading is ON"),
    $X$50&lt;&gt;"x", NA(),
    FALSE, N("Check if case is 'LEFT' and x axis value less than z score"),
    AND($G$73 = "LEFT", $T59 &lt; IF($K$73="", 0, $K$73)), $U59,
    FALSE, N("Check if case is 'RIGHT' and x axis value greater than z score"),
    AND($G$73 = "RIGHT", $T59 &gt; IF($K$73="", 0, $K$73)), $U59,
    FALSE, N("Check if case is 'TWO' and both directions"),
    AND(
        $G$73 = "TWO",
        OR($T59 &lt; -ABS($K$73), $T59 &gt; ABS($K$73))
    ), $U59,
    FALSE, N("Default case: Return NA()"),
    TRUE, NA()
)</f>
        <v>#VALUE!</v>
      </c>
      <c r="Y59" s="42"/>
      <c r="Z59" s="110">
        <v>-0.16666666666666879</v>
      </c>
      <c r="AA59" s="110">
        <v>6.2000000000000006E-2</v>
      </c>
      <c r="AB59" s="110">
        <f t="shared" si="1"/>
        <v>6.2000000000000006E-2</v>
      </c>
      <c r="AC59" s="110" t="str">
        <f t="shared" si="2"/>
        <v/>
      </c>
    </row>
    <row r="60" spans="2:29" ht="16" x14ac:dyDescent="0.2">
      <c r="B60"/>
      <c r="C60" s="42"/>
      <c r="D60" s="113">
        <f>D51</f>
        <v>0</v>
      </c>
      <c r="E60" s="122">
        <f t="shared" ref="E60:L61" si="11">IF(E51="","",E51)</f>
        <v>0</v>
      </c>
      <c r="F60" s="122">
        <f t="shared" si="11"/>
        <v>0</v>
      </c>
      <c r="G60" s="122">
        <f t="shared" si="11"/>
        <v>0</v>
      </c>
      <c r="H60" s="123">
        <f t="shared" si="11"/>
        <v>0</v>
      </c>
      <c r="I60" s="124">
        <f t="shared" si="11"/>
        <v>0</v>
      </c>
      <c r="J60" s="123">
        <f t="shared" si="11"/>
        <v>0</v>
      </c>
      <c r="K60" s="125">
        <f t="shared" si="11"/>
        <v>0</v>
      </c>
      <c r="L60" s="126">
        <f t="shared" si="11"/>
        <v>0</v>
      </c>
      <c r="M60" s="5"/>
      <c r="N60" s="5"/>
      <c r="O60" s="110" t="str">
        <f t="shared" si="9"/>
        <v>x</v>
      </c>
      <c r="P60" s="110" t="str">
        <f t="shared" si="9"/>
        <v>cumm. %</v>
      </c>
      <c r="Q60" s="5"/>
      <c r="R60" s="113" t="s">
        <v>95</v>
      </c>
      <c r="S60" s="5"/>
      <c r="T60" s="120">
        <f t="shared" si="6"/>
        <v>-2.6666666666666679</v>
      </c>
      <c r="U60" s="136">
        <f t="shared" si="7"/>
        <v>1.1395986023797402E-2</v>
      </c>
      <c r="V60" s="136" t="e" cm="1">
        <f t="array" ref="V60">_xlfn.IFS(
    FALSE, N("Check if X1 shading is ON"),
    $V$50&lt;&gt;"x", NA(),
    FALSE, N("Check if case is 'LEFT' and x axis value less than z score"),
    AND($G$69 = "LEFT", $T60 &lt; IF($K$69="", 0, $K$69)), $U60,
    FALSE, N("Check if case is 'RIGHT' and x axis value greater than z score"),
    AND($G$69 = "RIGHT", $T60 &gt; IF($K$69="", 0, $K$69)), $U60,
    FALSE, N("Check if case is 'TWO' and both directions"),
    AND(
        $G$69 = "TWO",
        OR($T60 &lt; -ABS($K$69), $T60 &gt; ABS($K$70))
    ), $U60,
    FALSE, N("Default case: Return NA()"),
    TRUE, NA()
)</f>
        <v>#VALUE!</v>
      </c>
      <c r="W60" s="136" t="e" cm="1">
        <f t="array" ref="W60">_xlfn.IFS(
    FALSE, N("Check if X1 shading is ON"),
    $V$50&lt;&gt;"x", NA(),
    FALSE, N("Check if case is 'LEFT' and x axis value less than z score"),
    AND($G$70 = "LEFT", $T60 &lt; IF($K$70="", 0, $K$70)), $U60,
    FALSE, N("Check if case is 'RIGHT' and x axis value greater than z score"),
    AND($G$70 = "RIGHT", $T60 &gt; IF($K$70="", 0, $K$70)), $U60,
    FALSE, N("Default case: Return NA()"),
    TRUE, NA()
)</f>
        <v>#N/A</v>
      </c>
      <c r="X60" s="136" t="e" cm="1">
        <f t="array" ref="X60">_xlfn.IFS(
    FALSE, N("Check if X1 shading is ON"),
    $X$50&lt;&gt;"x", NA(),
    FALSE, N("Check if case is 'LEFT' and x axis value less than z score"),
    AND($G$73 = "LEFT", $T60 &lt; IF($K$73="", 0, $K$73)), $U60,
    FALSE, N("Check if case is 'RIGHT' and x axis value greater than z score"),
    AND($G$73 = "RIGHT", $T60 &gt; IF($K$73="", 0, $K$73)), $U60,
    FALSE, N("Check if case is 'TWO' and both directions"),
    AND(
        $G$73 = "TWO",
        OR($T60 &lt; -ABS($K$73), $T60 &gt; ABS($K$73))
    ), $U60,
    FALSE, N("Default case: Return NA()"),
    TRUE, NA()
)</f>
        <v>#VALUE!</v>
      </c>
      <c r="Y60" s="42"/>
      <c r="Z60" s="110">
        <v>0.16666666666666449</v>
      </c>
      <c r="AA60" s="110">
        <v>6.2000000000000006E-2</v>
      </c>
      <c r="AB60" s="110">
        <f t="shared" si="1"/>
        <v>6.2000000000000006E-2</v>
      </c>
      <c r="AC60" s="110" t="str">
        <f t="shared" si="2"/>
        <v/>
      </c>
    </row>
    <row r="61" spans="2:29" ht="55" customHeight="1" x14ac:dyDescent="0.2">
      <c r="B61"/>
      <c r="C61" s="42"/>
      <c r="D61" s="113">
        <f>D52</f>
        <v>0</v>
      </c>
      <c r="E61" s="122">
        <f t="shared" si="11"/>
        <v>0</v>
      </c>
      <c r="F61" s="122">
        <f t="shared" si="11"/>
        <v>0</v>
      </c>
      <c r="G61" s="122">
        <f t="shared" si="11"/>
        <v>0</v>
      </c>
      <c r="H61" s="123">
        <f t="shared" si="11"/>
        <v>0</v>
      </c>
      <c r="I61" s="124">
        <f t="shared" si="11"/>
        <v>0</v>
      </c>
      <c r="J61" s="123">
        <f t="shared" si="11"/>
        <v>0</v>
      </c>
      <c r="K61" s="125">
        <f t="shared" si="11"/>
        <v>0</v>
      </c>
      <c r="L61" s="126">
        <f t="shared" si="11"/>
        <v>0</v>
      </c>
      <c r="M61" s="42"/>
      <c r="N61" s="5"/>
      <c r="O61" s="110" t="str">
        <f t="shared" si="9"/>
        <v>x</v>
      </c>
      <c r="P61" s="110" t="str">
        <f t="shared" si="9"/>
        <v>raw scale1&amp;2</v>
      </c>
      <c r="Q61" s="5"/>
      <c r="R61" s="113" t="s">
        <v>96</v>
      </c>
      <c r="S61" s="5"/>
      <c r="T61" s="120">
        <f t="shared" si="6"/>
        <v>-2.6250000000000013</v>
      </c>
      <c r="U61" s="136">
        <f t="shared" si="7"/>
        <v>1.2724181596831387E-2</v>
      </c>
      <c r="V61" s="136" t="e" cm="1">
        <f t="array" ref="V61">_xlfn.IFS(
    FALSE, N("Check if X1 shading is ON"),
    $V$50&lt;&gt;"x", NA(),
    FALSE, N("Check if case is 'LEFT' and x axis value less than z score"),
    AND($G$69 = "LEFT", $T61 &lt; IF($K$69="", 0, $K$69)), $U61,
    FALSE, N("Check if case is 'RIGHT' and x axis value greater than z score"),
    AND($G$69 = "RIGHT", $T61 &gt; IF($K$69="", 0, $K$69)), $U61,
    FALSE, N("Check if case is 'TWO' and both directions"),
    AND(
        $G$69 = "TWO",
        OR($T61 &lt; -ABS($K$69), $T61 &gt; ABS($K$70))
    ), $U61,
    FALSE, N("Default case: Return NA()"),
    TRUE, NA()
)</f>
        <v>#VALUE!</v>
      </c>
      <c r="W61" s="136" t="e" cm="1">
        <f t="array" ref="W61">_xlfn.IFS(
    FALSE, N("Check if X1 shading is ON"),
    $V$50&lt;&gt;"x", NA(),
    FALSE, N("Check if case is 'LEFT' and x axis value less than z score"),
    AND($G$70 = "LEFT", $T61 &lt; IF($K$70="", 0, $K$70)), $U61,
    FALSE, N("Check if case is 'RIGHT' and x axis value greater than z score"),
    AND($G$70 = "RIGHT", $T61 &gt; IF($K$70="", 0, $K$70)), $U61,
    FALSE, N("Default case: Return NA()"),
    TRUE, NA()
)</f>
        <v>#N/A</v>
      </c>
      <c r="X61" s="136" t="e" cm="1">
        <f t="array" ref="X61">_xlfn.IFS(
    FALSE, N("Check if X1 shading is ON"),
    $X$50&lt;&gt;"x", NA(),
    FALSE, N("Check if case is 'LEFT' and x axis value less than z score"),
    AND($G$73 = "LEFT", $T61 &lt; IF($K$73="", 0, $K$73)), $U61,
    FALSE, N("Check if case is 'RIGHT' and x axis value greater than z score"),
    AND($G$73 = "RIGHT", $T61 &gt; IF($K$73="", 0, $K$73)), $U61,
    FALSE, N("Check if case is 'TWO' and both directions"),
    AND(
        $G$73 = "TWO",
        OR($T61 &lt; -ABS($K$73), $T61 &gt; ABS($K$73))
    ), $U61,
    FALSE, N("Default case: Return NA()"),
    TRUE, NA()
)</f>
        <v>#VALUE!</v>
      </c>
      <c r="Y61" s="42"/>
      <c r="Z61" s="110">
        <v>0.33333333333333115</v>
      </c>
      <c r="AA61" s="110">
        <v>6.2000000000000006E-2</v>
      </c>
      <c r="AB61" s="110">
        <f t="shared" si="1"/>
        <v>6.2000000000000006E-2</v>
      </c>
      <c r="AC61" s="110" t="str">
        <f t="shared" si="2"/>
        <v/>
      </c>
    </row>
    <row r="62" spans="2:29" ht="16" x14ac:dyDescent="0.2">
      <c r="B62"/>
      <c r="C62" s="42"/>
      <c r="D62" s="44"/>
      <c r="E62" s="5"/>
      <c r="F62" s="5"/>
      <c r="G62" s="5"/>
      <c r="H62" s="5"/>
      <c r="I62" s="5"/>
      <c r="J62" s="5"/>
      <c r="K62" s="5"/>
      <c r="L62" s="5"/>
      <c r="M62" s="42"/>
      <c r="N62" s="5"/>
      <c r="O62" s="110" t="str">
        <f t="shared" si="9"/>
        <v>x</v>
      </c>
      <c r="P62" s="110" t="str">
        <f t="shared" si="9"/>
        <v>stdev1&amp;2</v>
      </c>
      <c r="Q62" s="5"/>
      <c r="R62" s="113" t="s">
        <v>16</v>
      </c>
      <c r="S62" s="5"/>
      <c r="T62" s="120">
        <f t="shared" si="6"/>
        <v>-2.5833333333333348</v>
      </c>
      <c r="U62" s="136">
        <f t="shared" si="7"/>
        <v>1.4182533754437251E-2</v>
      </c>
      <c r="V62" s="136" t="e" cm="1">
        <f t="array" ref="V62">_xlfn.IFS(
    FALSE, N("Check if X1 shading is ON"),
    $V$50&lt;&gt;"x", NA(),
    FALSE, N("Check if case is 'LEFT' and x axis value less than z score"),
    AND($G$69 = "LEFT", $T62 &lt; IF($K$69="", 0, $K$69)), $U62,
    FALSE, N("Check if case is 'RIGHT' and x axis value greater than z score"),
    AND($G$69 = "RIGHT", $T62 &gt; IF($K$69="", 0, $K$69)), $U62,
    FALSE, N("Check if case is 'TWO' and both directions"),
    AND(
        $G$69 = "TWO",
        OR($T62 &lt; -ABS($K$69), $T62 &gt; ABS($K$70))
    ), $U62,
    FALSE, N("Default case: Return NA()"),
    TRUE, NA()
)</f>
        <v>#VALUE!</v>
      </c>
      <c r="W62" s="136" t="e" cm="1">
        <f t="array" ref="W62">_xlfn.IFS(
    FALSE, N("Check if X1 shading is ON"),
    $V$50&lt;&gt;"x", NA(),
    FALSE, N("Check if case is 'LEFT' and x axis value less than z score"),
    AND($G$70 = "LEFT", $T62 &lt; IF($K$70="", 0, $K$70)), $U62,
    FALSE, N("Check if case is 'RIGHT' and x axis value greater than z score"),
    AND($G$70 = "RIGHT", $T62 &gt; IF($K$70="", 0, $K$70)), $U62,
    FALSE, N("Default case: Return NA()"),
    TRUE, NA()
)</f>
        <v>#N/A</v>
      </c>
      <c r="X62" s="136" t="e" cm="1">
        <f t="array" ref="X62">_xlfn.IFS(
    FALSE, N("Check if X1 shading is ON"),
    $X$50&lt;&gt;"x", NA(),
    FALSE, N("Check if case is 'LEFT' and x axis value less than z score"),
    AND($G$73 = "LEFT", $T62 &lt; IF($K$73="", 0, $K$73)), $U62,
    FALSE, N("Check if case is 'RIGHT' and x axis value greater than z score"),
    AND($G$73 = "RIGHT", $T62 &gt; IF($K$73="", 0, $K$73)), $U62,
    FALSE, N("Check if case is 'TWO' and both directions"),
    AND(
        $G$73 = "TWO",
        OR($T62 &lt; -ABS($K$73), $T62 &gt; ABS($K$73))
    ), $U62,
    FALSE, N("Default case: Return NA()"),
    TRUE, NA()
)</f>
        <v>#VALUE!</v>
      </c>
      <c r="Y62" s="42"/>
      <c r="Z62" s="110">
        <v>0.49999999999999789</v>
      </c>
      <c r="AA62" s="110">
        <v>6.2000000000000006E-2</v>
      </c>
      <c r="AB62" s="110">
        <f t="shared" si="1"/>
        <v>6.2000000000000006E-2</v>
      </c>
      <c r="AC62" s="110" t="str">
        <f t="shared" si="2"/>
        <v/>
      </c>
    </row>
    <row r="63" spans="2:29" ht="16" x14ac:dyDescent="0.2">
      <c r="B63"/>
      <c r="C63" s="42"/>
      <c r="D63" s="44"/>
      <c r="E63" s="5"/>
      <c r="F63" s="5"/>
      <c r="G63" s="122" t="str">
        <f t="shared" ref="G63:L63" si="12">G54</f>
        <v>shading</v>
      </c>
      <c r="H63" s="122" t="str">
        <f t="shared" si="12"/>
        <v>hypothesized mean</v>
      </c>
      <c r="I63" s="122" t="str">
        <f t="shared" si="12"/>
        <v>expected variability</v>
      </c>
      <c r="J63" s="122" t="str">
        <f t="shared" si="12"/>
        <v>raw sample mean &gt;&gt;</v>
      </c>
      <c r="K63" s="122" t="str">
        <f t="shared" si="12"/>
        <v>standardized test stat &gt;&gt;</v>
      </c>
      <c r="L63" s="122" t="str">
        <f t="shared" si="12"/>
        <v>&gt;&gt; probability</v>
      </c>
      <c r="M63" s="42"/>
      <c r="N63" s="5"/>
      <c r="O63" s="110" t="str">
        <f t="shared" si="9"/>
        <v>x</v>
      </c>
      <c r="P63" s="110" t="str">
        <f t="shared" si="9"/>
        <v>pt labels</v>
      </c>
      <c r="Q63" s="5"/>
      <c r="R63" s="113" t="s">
        <v>97</v>
      </c>
      <c r="S63" s="5"/>
      <c r="T63" s="120">
        <f t="shared" si="6"/>
        <v>-2.5416666666666683</v>
      </c>
      <c r="U63" s="136">
        <f t="shared" si="7"/>
        <v>1.5780610826231802E-2</v>
      </c>
      <c r="V63" s="136" t="e" cm="1">
        <f t="array" ref="V63">_xlfn.IFS(
    FALSE, N("Check if X1 shading is ON"),
    $V$50&lt;&gt;"x", NA(),
    FALSE, N("Check if case is 'LEFT' and x axis value less than z score"),
    AND($G$69 = "LEFT", $T63 &lt; IF($K$69="", 0, $K$69)), $U63,
    FALSE, N("Check if case is 'RIGHT' and x axis value greater than z score"),
    AND($G$69 = "RIGHT", $T63 &gt; IF($K$69="", 0, $K$69)), $U63,
    FALSE, N("Check if case is 'TWO' and both directions"),
    AND(
        $G$69 = "TWO",
        OR($T63 &lt; -ABS($K$69), $T63 &gt; ABS($K$70))
    ), $U63,
    FALSE, N("Default case: Return NA()"),
    TRUE, NA()
)</f>
        <v>#VALUE!</v>
      </c>
      <c r="W63" s="136" t="e" cm="1">
        <f t="array" ref="W63">_xlfn.IFS(
    FALSE, N("Check if X1 shading is ON"),
    $V$50&lt;&gt;"x", NA(),
    FALSE, N("Check if case is 'LEFT' and x axis value less than z score"),
    AND($G$70 = "LEFT", $T63 &lt; IF($K$70="", 0, $K$70)), $U63,
    FALSE, N("Check if case is 'RIGHT' and x axis value greater than z score"),
    AND($G$70 = "RIGHT", $T63 &gt; IF($K$70="", 0, $K$70)), $U63,
    FALSE, N("Default case: Return NA()"),
    TRUE, NA()
)</f>
        <v>#N/A</v>
      </c>
      <c r="X63" s="136" t="e" cm="1">
        <f t="array" ref="X63">_xlfn.IFS(
    FALSE, N("Check if X1 shading is ON"),
    $X$50&lt;&gt;"x", NA(),
    FALSE, N("Check if case is 'LEFT' and x axis value less than z score"),
    AND($G$73 = "LEFT", $T63 &lt; IF($K$73="", 0, $K$73)), $U63,
    FALSE, N("Check if case is 'RIGHT' and x axis value greater than z score"),
    AND($G$73 = "RIGHT", $T63 &gt; IF($K$73="", 0, $K$73)), $U63,
    FALSE, N("Check if case is 'TWO' and both directions"),
    AND(
        $G$73 = "TWO",
        OR($T63 &lt; -ABS($K$73), $T63 &gt; ABS($K$73))
    ), $U63,
    FALSE, N("Default case: Return NA()"),
    TRUE, NA()
)</f>
        <v>#VALUE!</v>
      </c>
      <c r="Y63" s="42"/>
      <c r="Z63" s="110">
        <v>0.66666666666666441</v>
      </c>
      <c r="AA63" s="110">
        <v>6.2000000000000006E-2</v>
      </c>
      <c r="AB63" s="110">
        <f t="shared" si="1"/>
        <v>6.2000000000000006E-2</v>
      </c>
      <c r="AC63" s="110" t="str">
        <f t="shared" si="2"/>
        <v/>
      </c>
    </row>
    <row r="64" spans="2:29" ht="16" x14ac:dyDescent="0.2">
      <c r="B64"/>
      <c r="C64" s="42"/>
      <c r="D64" s="113">
        <f>D55</f>
        <v>0</v>
      </c>
      <c r="E64" s="122">
        <f t="shared" ref="E64:L64" si="13">IF(E55="","",E55)</f>
        <v>0</v>
      </c>
      <c r="F64" s="122" t="str">
        <f t="shared" si="13"/>
        <v>Bestea x̅</v>
      </c>
      <c r="G64" s="122">
        <f t="shared" si="13"/>
        <v>0</v>
      </c>
      <c r="H64" s="123">
        <f t="shared" si="13"/>
        <v>0</v>
      </c>
      <c r="I64" s="124">
        <f t="shared" si="13"/>
        <v>0</v>
      </c>
      <c r="J64" s="123">
        <f t="shared" si="13"/>
        <v>0</v>
      </c>
      <c r="K64" s="125">
        <f t="shared" si="13"/>
        <v>0</v>
      </c>
      <c r="L64" s="126">
        <f t="shared" si="13"/>
        <v>0</v>
      </c>
      <c r="M64" s="42"/>
      <c r="N64" s="5"/>
      <c r="O64" s="110" t="str">
        <f t="shared" si="9"/>
        <v>x</v>
      </c>
      <c r="P64" s="110" t="str">
        <f t="shared" si="9"/>
        <v>-pt probabilities</v>
      </c>
      <c r="Q64" s="5"/>
      <c r="R64" s="113" t="s">
        <v>98</v>
      </c>
      <c r="S64" s="5"/>
      <c r="T64" s="120">
        <f t="shared" si="6"/>
        <v>-2.5000000000000018</v>
      </c>
      <c r="U64" s="136">
        <f t="shared" si="7"/>
        <v>1.7528300493568461E-2</v>
      </c>
      <c r="V64" s="136" t="e" cm="1">
        <f t="array" ref="V64">_xlfn.IFS(
    FALSE, N("Check if X1 shading is ON"),
    $V$50&lt;&gt;"x", NA(),
    FALSE, N("Check if case is 'LEFT' and x axis value less than z score"),
    AND($G$69 = "LEFT", $T64 &lt; IF($K$69="", 0, $K$69)), $U64,
    FALSE, N("Check if case is 'RIGHT' and x axis value greater than z score"),
    AND($G$69 = "RIGHT", $T64 &gt; IF($K$69="", 0, $K$69)), $U64,
    FALSE, N("Check if case is 'TWO' and both directions"),
    AND(
        $G$69 = "TWO",
        OR($T64 &lt; -ABS($K$69), $T64 &gt; ABS($K$70))
    ), $U64,
    FALSE, N("Default case: Return NA()"),
    TRUE, NA()
)</f>
        <v>#VALUE!</v>
      </c>
      <c r="W64" s="136" t="e" cm="1">
        <f t="array" ref="W64">_xlfn.IFS(
    FALSE, N("Check if X1 shading is ON"),
    $V$50&lt;&gt;"x", NA(),
    FALSE, N("Check if case is 'LEFT' and x axis value less than z score"),
    AND($G$70 = "LEFT", $T64 &lt; IF($K$70="", 0, $K$70)), $U64,
    FALSE, N("Check if case is 'RIGHT' and x axis value greater than z score"),
    AND($G$70 = "RIGHT", $T64 &gt; IF($K$70="", 0, $K$70)), $U64,
    FALSE, N("Default case: Return NA()"),
    TRUE, NA()
)</f>
        <v>#N/A</v>
      </c>
      <c r="X64" s="136" t="e" cm="1">
        <f t="array" ref="X64">_xlfn.IFS(
    FALSE, N("Check if X1 shading is ON"),
    $X$50&lt;&gt;"x", NA(),
    FALSE, N("Check if case is 'LEFT' and x axis value less than z score"),
    AND($G$73 = "LEFT", $T64 &lt; IF($K$73="", 0, $K$73)), $U64,
    FALSE, N("Check if case is 'RIGHT' and x axis value greater than z score"),
    AND($G$73 = "RIGHT", $T64 &gt; IF($K$73="", 0, $K$73)), $U64,
    FALSE, N("Check if case is 'TWO' and both directions"),
    AND(
        $G$73 = "TWO",
        OR($T64 &lt; -ABS($K$73), $T64 &gt; ABS($K$73))
    ), $U64,
    FALSE, N("Default case: Return NA()"),
    TRUE, NA()
)</f>
        <v>#VALUE!</v>
      </c>
      <c r="Y64" s="42"/>
      <c r="Z64" s="110">
        <v>0.83333333333333093</v>
      </c>
      <c r="AA64" s="110">
        <v>6.2000000000000006E-2</v>
      </c>
      <c r="AB64" s="110">
        <f t="shared" si="1"/>
        <v>6.2000000000000006E-2</v>
      </c>
      <c r="AC64" s="110" t="str">
        <f t="shared" si="2"/>
        <v/>
      </c>
    </row>
    <row r="65" spans="2:29" ht="16" x14ac:dyDescent="0.2">
      <c r="B65"/>
      <c r="C65" s="42"/>
      <c r="D65" s="44"/>
      <c r="E65" s="56"/>
      <c r="F65" s="56"/>
      <c r="G65" s="5"/>
      <c r="H65" s="5"/>
      <c r="I65" s="5"/>
      <c r="J65" s="5"/>
      <c r="K65" s="5"/>
      <c r="L65" s="5"/>
      <c r="M65" s="42"/>
      <c r="N65" s="5"/>
      <c r="O65" s="110" t="str">
        <f t="shared" si="9"/>
        <v>x</v>
      </c>
      <c r="P65" s="110" t="str">
        <f t="shared" si="9"/>
        <v>shading</v>
      </c>
      <c r="Q65" s="5"/>
      <c r="R65" s="113" t="s">
        <v>99</v>
      </c>
      <c r="S65" s="5"/>
      <c r="T65" s="120">
        <f t="shared" si="6"/>
        <v>-2.4583333333333353</v>
      </c>
      <c r="U65" s="136">
        <f t="shared" si="7"/>
        <v>1.9435773384264884E-2</v>
      </c>
      <c r="V65" s="136" t="e" cm="1">
        <f t="array" ref="V65">_xlfn.IFS(
    FALSE, N("Check if X1 shading is ON"),
    $V$50&lt;&gt;"x", NA(),
    FALSE, N("Check if case is 'LEFT' and x axis value less than z score"),
    AND($G$69 = "LEFT", $T65 &lt; IF($K$69="", 0, $K$69)), $U65,
    FALSE, N("Check if case is 'RIGHT' and x axis value greater than z score"),
    AND($G$69 = "RIGHT", $T65 &gt; IF($K$69="", 0, $K$69)), $U65,
    FALSE, N("Check if case is 'TWO' and both directions"),
    AND(
        $G$69 = "TWO",
        OR($T65 &lt; -ABS($K$69), $T65 &gt; ABS($K$70))
    ), $U65,
    FALSE, N("Default case: Return NA()"),
    TRUE, NA()
)</f>
        <v>#VALUE!</v>
      </c>
      <c r="W65" s="136" t="e" cm="1">
        <f t="array" ref="W65">_xlfn.IFS(
    FALSE, N("Check if X1 shading is ON"),
    $V$50&lt;&gt;"x", NA(),
    FALSE, N("Check if case is 'LEFT' and x axis value less than z score"),
    AND($G$70 = "LEFT", $T65 &lt; IF($K$70="", 0, $K$70)), $U65,
    FALSE, N("Check if case is 'RIGHT' and x axis value greater than z score"),
    AND($G$70 = "RIGHT", $T65 &gt; IF($K$70="", 0, $K$70)), $U65,
    FALSE, N("Default case: Return NA()"),
    TRUE, NA()
)</f>
        <v>#N/A</v>
      </c>
      <c r="X65" s="136" t="e" cm="1">
        <f t="array" ref="X65">_xlfn.IFS(
    FALSE, N("Check if X1 shading is ON"),
    $X$50&lt;&gt;"x", NA(),
    FALSE, N("Check if case is 'LEFT' and x axis value less than z score"),
    AND($G$73 = "LEFT", $T65 &lt; IF($K$73="", 0, $K$73)), $U65,
    FALSE, N("Check if case is 'RIGHT' and x axis value greater than z score"),
    AND($G$73 = "RIGHT", $T65 &gt; IF($K$73="", 0, $K$73)), $U65,
    FALSE, N("Check if case is 'TWO' and both directions"),
    AND(
        $G$73 = "TWO",
        OR($T65 &lt; -ABS($K$73), $T65 &gt; ABS($K$73))
    ), $U65,
    FALSE, N("Default case: Return NA()"),
    TRUE, NA()
)</f>
        <v>#VALUE!</v>
      </c>
      <c r="Y65" s="42"/>
      <c r="Z65" s="110">
        <v>1.1666666666666643</v>
      </c>
      <c r="AA65" s="110">
        <v>6.2000000000000006E-2</v>
      </c>
      <c r="AB65" s="110">
        <f t="shared" si="1"/>
        <v>6.2000000000000006E-2</v>
      </c>
      <c r="AC65" s="110" t="str">
        <f t="shared" si="2"/>
        <v/>
      </c>
    </row>
    <row r="66" spans="2:29" ht="16" x14ac:dyDescent="0.2">
      <c r="B66"/>
      <c r="C66" s="42"/>
      <c r="D66" s="44"/>
      <c r="E66" s="44"/>
      <c r="F66" s="44"/>
      <c r="G66" s="44"/>
      <c r="H66" s="49"/>
      <c r="I66" s="49"/>
      <c r="J66" s="49"/>
      <c r="K66" s="48"/>
      <c r="L66" s="55"/>
      <c r="M66" s="42"/>
      <c r="N66" s="5"/>
      <c r="O66" s="110" t="str">
        <f t="shared" si="9"/>
        <v>x</v>
      </c>
      <c r="P66" s="110" t="str">
        <f t="shared" si="9"/>
        <v>-pt raw values</v>
      </c>
      <c r="Q66" s="5"/>
      <c r="R66" s="170" t="s">
        <v>100</v>
      </c>
      <c r="S66" s="5"/>
      <c r="T66" s="120">
        <f t="shared" si="6"/>
        <v>-2.4166666666666687</v>
      </c>
      <c r="U66" s="136">
        <f t="shared" si="7"/>
        <v>2.1513440016773546E-2</v>
      </c>
      <c r="V66" s="136" t="e" cm="1">
        <f t="array" ref="V66">_xlfn.IFS(
    FALSE, N("Check if X1 shading is ON"),
    $V$50&lt;&gt;"x", NA(),
    FALSE, N("Check if case is 'LEFT' and x axis value less than z score"),
    AND($G$69 = "LEFT", $T66 &lt; IF($K$69="", 0, $K$69)), $U66,
    FALSE, N("Check if case is 'RIGHT' and x axis value greater than z score"),
    AND($G$69 = "RIGHT", $T66 &gt; IF($K$69="", 0, $K$69)), $U66,
    FALSE, N("Check if case is 'TWO' and both directions"),
    AND(
        $G$69 = "TWO",
        OR($T66 &lt; -ABS($K$69), $T66 &gt; ABS($K$70))
    ), $U66,
    FALSE, N("Default case: Return NA()"),
    TRUE, NA()
)</f>
        <v>#VALUE!</v>
      </c>
      <c r="W66" s="136" t="e" cm="1">
        <f t="array" ref="W66">_xlfn.IFS(
    FALSE, N("Check if X1 shading is ON"),
    $V$50&lt;&gt;"x", NA(),
    FALSE, N("Check if case is 'LEFT' and x axis value less than z score"),
    AND($G$70 = "LEFT", $T66 &lt; IF($K$70="", 0, $K$70)), $U66,
    FALSE, N("Check if case is 'RIGHT' and x axis value greater than z score"),
    AND($G$70 = "RIGHT", $T66 &gt; IF($K$70="", 0, $K$70)), $U66,
    FALSE, N("Default case: Return NA()"),
    TRUE, NA()
)</f>
        <v>#N/A</v>
      </c>
      <c r="X66" s="136" t="e" cm="1">
        <f t="array" ref="X66">_xlfn.IFS(
    FALSE, N("Check if X1 shading is ON"),
    $X$50&lt;&gt;"x", NA(),
    FALSE, N("Check if case is 'LEFT' and x axis value less than z score"),
    AND($G$73 = "LEFT", $T66 &lt; IF($K$73="", 0, $K$73)), $U66,
    FALSE, N("Check if case is 'RIGHT' and x axis value greater than z score"),
    AND($G$73 = "RIGHT", $T66 &gt; IF($K$73="", 0, $K$73)), $U66,
    FALSE, N("Check if case is 'TWO' and both directions"),
    AND(
        $G$73 = "TWO",
        OR($T66 &lt; -ABS($K$73), $T66 &gt; ABS($K$73))
    ), $U66,
    FALSE, N("Default case: Return NA()"),
    TRUE, NA()
)</f>
        <v>#VALUE!</v>
      </c>
      <c r="Y66" s="42"/>
      <c r="Z66" s="110">
        <v>1.3333333333333313</v>
      </c>
      <c r="AA66" s="110">
        <v>6.2000000000000006E-2</v>
      </c>
      <c r="AB66" s="110">
        <f t="shared" si="1"/>
        <v>6.2000000000000006E-2</v>
      </c>
      <c r="AC66" s="110" t="str">
        <f t="shared" si="2"/>
        <v/>
      </c>
    </row>
    <row r="67" spans="2:29" ht="16" x14ac:dyDescent="0.2">
      <c r="B67"/>
      <c r="C67" s="42"/>
      <c r="D67" s="167" t="s">
        <v>101</v>
      </c>
      <c r="E67" s="5"/>
      <c r="F67" s="44"/>
      <c r="G67" s="57"/>
      <c r="H67" s="57"/>
      <c r="I67" s="57"/>
      <c r="J67" s="122" t="str" cm="1">
        <f t="array" ref="J67">_xlfn.IFS(
    ISNUMBER(SEARCH("0", J58)), 0,
    J58="", 0,
    ISNUMBER(SEARCH("x", J58)), "x",
    TRUE, "x"
)</f>
        <v>x</v>
      </c>
      <c r="K67" s="122" t="str" cm="1">
        <f t="array" ref="K67">_xlfn.IFS(
    ISNUMBER(SEARCH("0", K58)), 0,
    K58="", 0,
    ISNUMBER(SEARCH("x", K58)), "x",
    TRUE, "x"
)</f>
        <v>x</v>
      </c>
      <c r="L67" s="122" t="str" cm="1">
        <f t="array" ref="L67">_xlfn.IFS(
    ISNUMBER(SEARCH("0", L58)), 0,
    L58="", 0,
    ISNUMBER(SEARCH("x", L58)), "x",
    TRUE, "x"
)</f>
        <v>x</v>
      </c>
      <c r="M67" s="42"/>
      <c r="N67" s="5"/>
      <c r="O67" s="110" t="str">
        <f t="shared" si="9"/>
        <v>x</v>
      </c>
      <c r="P67" s="110" t="str">
        <f t="shared" si="9"/>
        <v>-pt standardized</v>
      </c>
      <c r="Q67" s="5"/>
      <c r="R67" s="170" t="s">
        <v>102</v>
      </c>
      <c r="S67" s="5"/>
      <c r="T67" s="120">
        <f t="shared" si="6"/>
        <v>-2.3750000000000022</v>
      </c>
      <c r="U67" s="136">
        <f t="shared" si="7"/>
        <v>2.3771900829913678E-2</v>
      </c>
      <c r="V67" s="136" t="e" cm="1">
        <f t="array" ref="V67">_xlfn.IFS(
    FALSE, N("Check if X1 shading is ON"),
    $V$50&lt;&gt;"x", NA(),
    FALSE, N("Check if case is 'LEFT' and x axis value less than z score"),
    AND($G$69 = "LEFT", $T67 &lt; IF($K$69="", 0, $K$69)), $U67,
    FALSE, N("Check if case is 'RIGHT' and x axis value greater than z score"),
    AND($G$69 = "RIGHT", $T67 &gt; IF($K$69="", 0, $K$69)), $U67,
    FALSE, N("Check if case is 'TWO' and both directions"),
    AND(
        $G$69 = "TWO",
        OR($T67 &lt; -ABS($K$69), $T67 &gt; ABS($K$70))
    ), $U67,
    FALSE, N("Default case: Return NA()"),
    TRUE, NA()
)</f>
        <v>#VALUE!</v>
      </c>
      <c r="W67" s="136" t="e" cm="1">
        <f t="array" ref="W67">_xlfn.IFS(
    FALSE, N("Check if X1 shading is ON"),
    $V$50&lt;&gt;"x", NA(),
    FALSE, N("Check if case is 'LEFT' and x axis value less than z score"),
    AND($G$70 = "LEFT", $T67 &lt; IF($K$70="", 0, $K$70)), $U67,
    FALSE, N("Check if case is 'RIGHT' and x axis value greater than z score"),
    AND($G$70 = "RIGHT", $T67 &gt; IF($K$70="", 0, $K$70)), $U67,
    FALSE, N("Default case: Return NA()"),
    TRUE, NA()
)</f>
        <v>#N/A</v>
      </c>
      <c r="X67" s="136" t="e" cm="1">
        <f t="array" ref="X67">_xlfn.IFS(
    FALSE, N("Check if X1 shading is ON"),
    $X$50&lt;&gt;"x", NA(),
    FALSE, N("Check if case is 'LEFT' and x axis value less than z score"),
    AND($G$73 = "LEFT", $T67 &lt; IF($K$73="", 0, $K$73)), $U67,
    FALSE, N("Check if case is 'RIGHT' and x axis value greater than z score"),
    AND($G$73 = "RIGHT", $T67 &gt; IF($K$73="", 0, $K$73)), $U67,
    FALSE, N("Check if case is 'TWO' and both directions"),
    AND(
        $G$73 = "TWO",
        OR($T67 &lt; -ABS($K$73), $T67 &gt; ABS($K$73))
    ), $U67,
    FALSE, N("Default case: Return NA()"),
    TRUE, NA()
)</f>
        <v>#VALUE!</v>
      </c>
      <c r="Y67" s="42"/>
      <c r="Z67" s="110">
        <v>1.4999999999999982</v>
      </c>
      <c r="AA67" s="110">
        <v>6.2000000000000006E-2</v>
      </c>
      <c r="AB67" s="110">
        <f t="shared" si="1"/>
        <v>6.2000000000000006E-2</v>
      </c>
      <c r="AC67" s="110" t="str">
        <f t="shared" si="2"/>
        <v/>
      </c>
    </row>
    <row r="68" spans="2:29" ht="16" x14ac:dyDescent="0.2">
      <c r="B68"/>
      <c r="C68" s="42"/>
      <c r="D68" s="114" t="s">
        <v>24</v>
      </c>
      <c r="E68" s="168" t="s">
        <v>85</v>
      </c>
      <c r="F68" s="168" t="s">
        <v>86</v>
      </c>
      <c r="G68" s="168" t="s">
        <v>32</v>
      </c>
      <c r="H68" s="115" t="s">
        <v>16</v>
      </c>
      <c r="I68" s="114" t="str">
        <f>IF(I59=0,"",I59)</f>
        <v/>
      </c>
      <c r="J68" s="114" t="str">
        <f t="shared" ref="J68:L68" si="14">IF(J59=0,"",J59)</f>
        <v/>
      </c>
      <c r="K68" s="114" t="str">
        <f>IF(K59=0,"",LEFT(K59,1))</f>
        <v/>
      </c>
      <c r="L68" s="114" t="str">
        <f t="shared" si="14"/>
        <v/>
      </c>
      <c r="M68" s="5"/>
      <c r="N68" s="5"/>
      <c r="O68" s="110" t="str">
        <f t="shared" si="9"/>
        <v>x</v>
      </c>
      <c r="P68" s="110" t="str">
        <f t="shared" si="9"/>
        <v>equations</v>
      </c>
      <c r="Q68" s="42"/>
      <c r="R68" s="170" t="s">
        <v>103</v>
      </c>
      <c r="S68" s="5"/>
      <c r="T68" s="120">
        <f t="shared" si="6"/>
        <v>-2.3333333333333357</v>
      </c>
      <c r="U68" s="136">
        <f t="shared" si="7"/>
        <v>2.6221889093709354E-2</v>
      </c>
      <c r="V68" s="136" t="e" cm="1">
        <f t="array" ref="V68">_xlfn.IFS(
    FALSE, N("Check if X1 shading is ON"),
    $V$50&lt;&gt;"x", NA(),
    FALSE, N("Check if case is 'LEFT' and x axis value less than z score"),
    AND($G$69 = "LEFT", $T68 &lt; IF($K$69="", 0, $K$69)), $U68,
    FALSE, N("Check if case is 'RIGHT' and x axis value greater than z score"),
    AND($G$69 = "RIGHT", $T68 &gt; IF($K$69="", 0, $K$69)), $U68,
    FALSE, N("Check if case is 'TWO' and both directions"),
    AND(
        $G$69 = "TWO",
        OR($T68 &lt; -ABS($K$69), $T68 &gt; ABS($K$70))
    ), $U68,
    FALSE, N("Default case: Return NA()"),
    TRUE, NA()
)</f>
        <v>#VALUE!</v>
      </c>
      <c r="W68" s="136" t="e" cm="1">
        <f t="array" ref="W68">_xlfn.IFS(
    FALSE, N("Check if X1 shading is ON"),
    $V$50&lt;&gt;"x", NA(),
    FALSE, N("Check if case is 'LEFT' and x axis value less than z score"),
    AND($G$70 = "LEFT", $T68 &lt; IF($K$70="", 0, $K$70)), $U68,
    FALSE, N("Check if case is 'RIGHT' and x axis value greater than z score"),
    AND($G$70 = "RIGHT", $T68 &gt; IF($K$70="", 0, $K$70)), $U68,
    FALSE, N("Default case: Return NA()"),
    TRUE, NA()
)</f>
        <v>#N/A</v>
      </c>
      <c r="X68" s="136" t="e" cm="1">
        <f t="array" ref="X68">_xlfn.IFS(
    FALSE, N("Check if X1 shading is ON"),
    $X$50&lt;&gt;"x", NA(),
    FALSE, N("Check if case is 'LEFT' and x axis value less than z score"),
    AND($G$73 = "LEFT", $T68 &lt; IF($K$73="", 0, $K$73)), $U68,
    FALSE, N("Check if case is 'RIGHT' and x axis value greater than z score"),
    AND($G$73 = "RIGHT", $T68 &gt; IF($K$73="", 0, $K$73)), $U68,
    FALSE, N("Check if case is 'TWO' and both directions"),
    AND(
        $G$73 = "TWO",
        OR($T68 &lt; -ABS($K$73), $T68 &gt; ABS($K$73))
    ), $U68,
    FALSE, N("Default case: Return NA()"),
    TRUE, NA()
)</f>
        <v>#VALUE!</v>
      </c>
      <c r="Y68" s="42"/>
      <c r="Z68" s="110">
        <v>1.6666666666666652</v>
      </c>
      <c r="AA68" s="110">
        <v>6.2000000000000006E-2</v>
      </c>
      <c r="AB68" s="110">
        <f t="shared" si="1"/>
        <v>6.2000000000000006E-2</v>
      </c>
      <c r="AC68" s="110" t="str">
        <f t="shared" si="2"/>
        <v/>
      </c>
    </row>
    <row r="69" spans="2:29" ht="16" x14ac:dyDescent="0.2">
      <c r="B69"/>
      <c r="C69" s="42"/>
      <c r="D69" s="113">
        <f>D60</f>
        <v>0</v>
      </c>
      <c r="E69" s="122" t="str">
        <f t="shared" ref="E69:F70" si="15">IF(E60=0,"",E60)</f>
        <v/>
      </c>
      <c r="F69" s="122" t="str">
        <f t="shared" si="15"/>
        <v/>
      </c>
      <c r="G69" s="122" t="str" cm="1">
        <f t="array" ref="G69">_xlfn.IFS(
    G60=0, "",
    ISNUMBER(SEARCH("LEFT", G60)), "LEFT",
    ISNUMBER(SEARCH("RIGHT", G60)), "RIGHT",
    TRUE, G60
)</f>
        <v/>
      </c>
      <c r="H69" s="127" t="str">
        <f t="shared" ref="H69:K70" si="16">IF(H60=0,"",H60)</f>
        <v/>
      </c>
      <c r="I69" s="128" t="str">
        <f t="shared" si="16"/>
        <v/>
      </c>
      <c r="J69" s="127" t="str">
        <f t="shared" si="16"/>
        <v/>
      </c>
      <c r="K69" s="129" t="str">
        <f t="shared" si="16"/>
        <v/>
      </c>
      <c r="L69" s="130">
        <f>L60</f>
        <v>0</v>
      </c>
      <c r="M69" s="5"/>
      <c r="N69" s="5"/>
      <c r="O69" s="110" t="str">
        <f t="shared" si="9"/>
        <v>x</v>
      </c>
      <c r="P69" s="110" t="str">
        <f t="shared" si="9"/>
        <v>confidence interval</v>
      </c>
      <c r="Q69" s="42"/>
      <c r="R69" s="170" t="s">
        <v>104</v>
      </c>
      <c r="S69" s="42"/>
      <c r="T69" s="120">
        <f t="shared" si="6"/>
        <v>-2.2916666666666692</v>
      </c>
      <c r="U69" s="136">
        <f t="shared" si="7"/>
        <v>2.8874206565747223E-2</v>
      </c>
      <c r="V69" s="136" t="e" cm="1">
        <f t="array" ref="V69">_xlfn.IFS(
    FALSE, N("Check if X1 shading is ON"),
    $V$50&lt;&gt;"x", NA(),
    FALSE, N("Check if case is 'LEFT' and x axis value less than z score"),
    AND($G$69 = "LEFT", $T69 &lt; IF($K$69="", 0, $K$69)), $U69,
    FALSE, N("Check if case is 'RIGHT' and x axis value greater than z score"),
    AND($G$69 = "RIGHT", $T69 &gt; IF($K$69="", 0, $K$69)), $U69,
    FALSE, N("Check if case is 'TWO' and both directions"),
    AND(
        $G$69 = "TWO",
        OR($T69 &lt; -ABS($K$69), $T69 &gt; ABS($K$70))
    ), $U69,
    FALSE, N("Default case: Return NA()"),
    TRUE, NA()
)</f>
        <v>#VALUE!</v>
      </c>
      <c r="W69" s="136" t="e" cm="1">
        <f t="array" ref="W69">_xlfn.IFS(
    FALSE, N("Check if X1 shading is ON"),
    $V$50&lt;&gt;"x", NA(),
    FALSE, N("Check if case is 'LEFT' and x axis value less than z score"),
    AND($G$70 = "LEFT", $T69 &lt; IF($K$70="", 0, $K$70)), $U69,
    FALSE, N("Check if case is 'RIGHT' and x axis value greater than z score"),
    AND($G$70 = "RIGHT", $T69 &gt; IF($K$70="", 0, $K$70)), $U69,
    FALSE, N("Default case: Return NA()"),
    TRUE, NA()
)</f>
        <v>#N/A</v>
      </c>
      <c r="X69" s="136" t="e" cm="1">
        <f t="array" ref="X69">_xlfn.IFS(
    FALSE, N("Check if X1 shading is ON"),
    $X$50&lt;&gt;"x", NA(),
    FALSE, N("Check if case is 'LEFT' and x axis value less than z score"),
    AND($G$73 = "LEFT", $T69 &lt; IF($K$73="", 0, $K$73)), $U69,
    FALSE, N("Check if case is 'RIGHT' and x axis value greater than z score"),
    AND($G$73 = "RIGHT", $T69 &gt; IF($K$73="", 0, $K$73)), $U69,
    FALSE, N("Check if case is 'TWO' and both directions"),
    AND(
        $G$73 = "TWO",
        OR($T69 &lt; -ABS($K$73), $T69 &gt; ABS($K$73))
    ), $U69,
    FALSE, N("Default case: Return NA()"),
    TRUE, NA()
)</f>
        <v>#VALUE!</v>
      </c>
      <c r="Y69" s="42"/>
      <c r="Z69" s="110">
        <v>1.8333333333333321</v>
      </c>
      <c r="AA69" s="110">
        <v>6.2000000000000006E-2</v>
      </c>
      <c r="AB69" s="110">
        <f t="shared" si="1"/>
        <v>6.2000000000000006E-2</v>
      </c>
      <c r="AC69" s="110" t="str">
        <f t="shared" si="2"/>
        <v/>
      </c>
    </row>
    <row r="70" spans="2:29" ht="16" x14ac:dyDescent="0.2">
      <c r="B70"/>
      <c r="C70" s="42"/>
      <c r="D70" s="113">
        <f>D61</f>
        <v>0</v>
      </c>
      <c r="E70" s="122" t="str">
        <f t="shared" si="15"/>
        <v/>
      </c>
      <c r="F70" s="122" t="str">
        <f t="shared" si="15"/>
        <v/>
      </c>
      <c r="G70" s="122" t="str" cm="1">
        <f t="array" ref="G70">_xlfn.IFS(
    G61=0, "",
    ISNUMBER(SEARCH("LEFT", G61)), "LEFT",
    ISNUMBER(SEARCH("RIGHT", G61)), "RIGHT",
    TRUE, G61
)</f>
        <v/>
      </c>
      <c r="H70" s="127" t="str">
        <f t="shared" si="16"/>
        <v/>
      </c>
      <c r="I70" s="128" t="str">
        <f t="shared" si="16"/>
        <v/>
      </c>
      <c r="J70" s="127" t="str">
        <f>IF(J61=0,"",J61)</f>
        <v/>
      </c>
      <c r="K70" s="129" t="str">
        <f>IF(K61=0,"",K61)</f>
        <v/>
      </c>
      <c r="L70" s="130">
        <f>L61</f>
        <v>0</v>
      </c>
      <c r="M70" s="42"/>
      <c r="N70" s="5"/>
      <c r="O70" s="110">
        <f t="shared" si="9"/>
        <v>0</v>
      </c>
      <c r="P70" s="110" t="str">
        <f t="shared" si="9"/>
        <v>raw scale3</v>
      </c>
      <c r="Q70" s="42"/>
      <c r="R70" s="170" t="s">
        <v>105</v>
      </c>
      <c r="S70" s="42"/>
      <c r="T70" s="120">
        <f t="shared" si="6"/>
        <v>-2.2500000000000027</v>
      </c>
      <c r="U70" s="136">
        <f t="shared" si="7"/>
        <v>3.1739651835667224E-2</v>
      </c>
      <c r="V70" s="136" t="e" cm="1">
        <f t="array" ref="V70">_xlfn.IFS(
    FALSE, N("Check if X1 shading is ON"),
    $V$50&lt;&gt;"x", NA(),
    FALSE, N("Check if case is 'LEFT' and x axis value less than z score"),
    AND($G$69 = "LEFT", $T70 &lt; IF($K$69="", 0, $K$69)), $U70,
    FALSE, N("Check if case is 'RIGHT' and x axis value greater than z score"),
    AND($G$69 = "RIGHT", $T70 &gt; IF($K$69="", 0, $K$69)), $U70,
    FALSE, N("Check if case is 'TWO' and both directions"),
    AND(
        $G$69 = "TWO",
        OR($T70 &lt; -ABS($K$69), $T70 &gt; ABS($K$70))
    ), $U70,
    FALSE, N("Default case: Return NA()"),
    TRUE, NA()
)</f>
        <v>#VALUE!</v>
      </c>
      <c r="W70" s="136" t="e" cm="1">
        <f t="array" ref="W70">_xlfn.IFS(
    FALSE, N("Check if X1 shading is ON"),
    $V$50&lt;&gt;"x", NA(),
    FALSE, N("Check if case is 'LEFT' and x axis value less than z score"),
    AND($G$70 = "LEFT", $T70 &lt; IF($K$70="", 0, $K$70)), $U70,
    FALSE, N("Check if case is 'RIGHT' and x axis value greater than z score"),
    AND($G$70 = "RIGHT", $T70 &gt; IF($K$70="", 0, $K$70)), $U70,
    FALSE, N("Default case: Return NA()"),
    TRUE, NA()
)</f>
        <v>#N/A</v>
      </c>
      <c r="X70" s="136" t="e" cm="1">
        <f t="array" ref="X70">_xlfn.IFS(
    FALSE, N("Check if X1 shading is ON"),
    $X$50&lt;&gt;"x", NA(),
    FALSE, N("Check if case is 'LEFT' and x axis value less than z score"),
    AND($G$73 = "LEFT", $T70 &lt; IF($K$73="", 0, $K$73)), $U70,
    FALSE, N("Check if case is 'RIGHT' and x axis value greater than z score"),
    AND($G$73 = "RIGHT", $T70 &gt; IF($K$73="", 0, $K$73)), $U70,
    FALSE, N("Check if case is 'TWO' and both directions"),
    AND(
        $G$73 = "TWO",
        OR($T70 &lt; -ABS($K$73), $T70 &gt; ABS($K$73))
    ), $U70,
    FALSE, N("Default case: Return NA()"),
    TRUE, NA()
)</f>
        <v>#VALUE!</v>
      </c>
      <c r="Y70" s="42"/>
      <c r="Z70" s="110">
        <v>-1.6666666666666696</v>
      </c>
      <c r="AA70" s="110">
        <v>8.6000000000000007E-2</v>
      </c>
      <c r="AB70" s="110">
        <f t="shared" si="1"/>
        <v>8.6000000000000007E-2</v>
      </c>
      <c r="AC70" s="110" t="str">
        <f t="shared" si="2"/>
        <v/>
      </c>
    </row>
    <row r="71" spans="2:29" ht="16" x14ac:dyDescent="0.2">
      <c r="B71"/>
      <c r="C71" s="42"/>
      <c r="D71" s="44"/>
      <c r="E71" s="5"/>
      <c r="F71" s="5"/>
      <c r="G71" s="110" t="str">
        <f>IF(AND(G69="left",G70="right"),"TWO","")</f>
        <v/>
      </c>
      <c r="H71" s="5"/>
      <c r="I71" s="5"/>
      <c r="J71" s="5"/>
      <c r="K71" s="5"/>
      <c r="L71" s="5"/>
      <c r="M71" s="42"/>
      <c r="N71" s="5"/>
      <c r="O71" s="110">
        <f t="shared" si="9"/>
        <v>0</v>
      </c>
      <c r="P71" s="110" t="str">
        <f t="shared" si="9"/>
        <v>stdev3</v>
      </c>
      <c r="Q71" s="42"/>
      <c r="R71" s="170" t="s">
        <v>106</v>
      </c>
      <c r="S71" s="5"/>
      <c r="T71" s="120">
        <f t="shared" si="6"/>
        <v>-2.2083333333333361</v>
      </c>
      <c r="U71" s="136">
        <f t="shared" si="7"/>
        <v>3.482894138763417E-2</v>
      </c>
      <c r="V71" s="136" t="e" cm="1">
        <f t="array" ref="V71">_xlfn.IFS(
    FALSE, N("Check if X1 shading is ON"),
    $V$50&lt;&gt;"x", NA(),
    FALSE, N("Check if case is 'LEFT' and x axis value less than z score"),
    AND($G$69 = "LEFT", $T71 &lt; IF($K$69="", 0, $K$69)), $U71,
    FALSE, N("Check if case is 'RIGHT' and x axis value greater than z score"),
    AND($G$69 = "RIGHT", $T71 &gt; IF($K$69="", 0, $K$69)), $U71,
    FALSE, N("Check if case is 'TWO' and both directions"),
    AND(
        $G$69 = "TWO",
        OR($T71 &lt; -ABS($K$69), $T71 &gt; ABS($K$70))
    ), $U71,
    FALSE, N("Default case: Return NA()"),
    TRUE, NA()
)</f>
        <v>#VALUE!</v>
      </c>
      <c r="W71" s="136" t="e" cm="1">
        <f t="array" ref="W71">_xlfn.IFS(
    FALSE, N("Check if X1 shading is ON"),
    $V$50&lt;&gt;"x", NA(),
    FALSE, N("Check if case is 'LEFT' and x axis value less than z score"),
    AND($G$70 = "LEFT", $T71 &lt; IF($K$70="", 0, $K$70)), $U71,
    FALSE, N("Check if case is 'RIGHT' and x axis value greater than z score"),
    AND($G$70 = "RIGHT", $T71 &gt; IF($K$70="", 0, $K$70)), $U71,
    FALSE, N("Default case: Return NA()"),
    TRUE, NA()
)</f>
        <v>#N/A</v>
      </c>
      <c r="X71" s="136" t="e" cm="1">
        <f t="array" ref="X71">_xlfn.IFS(
    FALSE, N("Check if X1 shading is ON"),
    $X$50&lt;&gt;"x", NA(),
    FALSE, N("Check if case is 'LEFT' and x axis value less than z score"),
    AND($G$73 = "LEFT", $T71 &lt; IF($K$73="", 0, $K$73)), $U71,
    FALSE, N("Check if case is 'RIGHT' and x axis value greater than z score"),
    AND($G$73 = "RIGHT", $T71 &gt; IF($K$73="", 0, $K$73)), $U71,
    FALSE, N("Check if case is 'TWO' and both directions"),
    AND(
        $G$73 = "TWO",
        OR($T71 &lt; -ABS($K$73), $T71 &gt; ABS($K$73))
    ), $U71,
    FALSE, N("Default case: Return NA()"),
    TRUE, NA()
)</f>
        <v>#VALUE!</v>
      </c>
      <c r="Y71" s="42"/>
      <c r="Z71" s="110">
        <v>-1.5000000000000027</v>
      </c>
      <c r="AA71" s="110">
        <v>8.6000000000000007E-2</v>
      </c>
      <c r="AB71" s="110">
        <f t="shared" ref="AB71:AB134" si="17">IF($AB$4="x",AA71,NA())</f>
        <v>8.6000000000000007E-2</v>
      </c>
      <c r="AC71" s="110" t="str">
        <f t="shared" ref="AC71:AC134" si="18">IF($J$68="","",$J$68)</f>
        <v/>
      </c>
    </row>
    <row r="72" spans="2:29" ht="16" x14ac:dyDescent="0.2">
      <c r="B72"/>
      <c r="C72" s="42"/>
      <c r="D72" s="44"/>
      <c r="E72" s="5"/>
      <c r="F72" s="5"/>
      <c r="G72" s="122" t="str" cm="1">
        <f t="array" ref="G72">_xlfn.IFS(
    ISNUMBER(SEARCH("0", G63)), 0,
    G63="", 0,
    ISNUMBER(SEARCH("x", G63)), "x",
    TRUE, "x"
)</f>
        <v>x</v>
      </c>
      <c r="H72" s="122" t="str" cm="1">
        <f t="array" ref="H72">_xlfn.IFS(
    ISNUMBER(SEARCH("0", H63)), 0,
    H63="", 0,
    ISNUMBER(SEARCH("x", H63)), "x",
    TRUE, "x"
)</f>
        <v>x</v>
      </c>
      <c r="I72" s="122" t="str" cm="1">
        <f t="array" ref="I72">_xlfn.IFS(
    ISNUMBER(SEARCH("0", I63)), 0,
    I63="", 0,
    ISNUMBER(SEARCH("x", I63)), "x",
    TRUE, "x"
)</f>
        <v>x</v>
      </c>
      <c r="J72" s="122" t="str" cm="1">
        <f t="array" ref="J72">_xlfn.IFS(
    ISNUMBER(SEARCH("0", J63)), 0,
    J63="", 0,
    ISNUMBER(SEARCH("x", J63)), "x",
    TRUE, "x"
)</f>
        <v>x</v>
      </c>
      <c r="K72" s="122" t="str" cm="1">
        <f t="array" ref="K72">_xlfn.IFS(
    ISNUMBER(SEARCH("0", K63)), 0,
    K63="", 0,
    ISNUMBER(SEARCH("x", K63)), "x",
    TRUE, "x"
)</f>
        <v>x</v>
      </c>
      <c r="L72" s="122" t="str" cm="1">
        <f t="array" ref="L72">_xlfn.IFS(
    ISNUMBER(SEARCH("0", L63)), 0,
    L63="", 0,
    ISNUMBER(SEARCH("x", L63)), "x",
    TRUE, "x"
)</f>
        <v>x</v>
      </c>
      <c r="M72" s="42"/>
      <c r="N72" s="5"/>
      <c r="O72" s="110" t="str">
        <f t="shared" si="9"/>
        <v>x</v>
      </c>
      <c r="P72" s="110" t="str">
        <f t="shared" si="9"/>
        <v>kudos!</v>
      </c>
      <c r="Q72" s="42"/>
      <c r="R72" s="5"/>
      <c r="S72" s="5"/>
      <c r="T72" s="120">
        <f t="shared" si="6"/>
        <v>-2.1666666666666696</v>
      </c>
      <c r="U72" s="136">
        <f t="shared" si="7"/>
        <v>3.8152623506417724E-2</v>
      </c>
      <c r="V72" s="136" t="e" cm="1">
        <f t="array" ref="V72">_xlfn.IFS(
    FALSE, N("Check if X1 shading is ON"),
    $V$50&lt;&gt;"x", NA(),
    FALSE, N("Check if case is 'LEFT' and x axis value less than z score"),
    AND($G$69 = "LEFT", $T72 &lt; IF($K$69="", 0, $K$69)), $U72,
    FALSE, N("Check if case is 'RIGHT' and x axis value greater than z score"),
    AND($G$69 = "RIGHT", $T72 &gt; IF($K$69="", 0, $K$69)), $U72,
    FALSE, N("Check if case is 'TWO' and both directions"),
    AND(
        $G$69 = "TWO",
        OR($T72 &lt; -ABS($K$69), $T72 &gt; ABS($K$70))
    ), $U72,
    FALSE, N("Default case: Return NA()"),
    TRUE, NA()
)</f>
        <v>#VALUE!</v>
      </c>
      <c r="W72" s="136" t="e" cm="1">
        <f t="array" ref="W72">_xlfn.IFS(
    FALSE, N("Check if X1 shading is ON"),
    $V$50&lt;&gt;"x", NA(),
    FALSE, N("Check if case is 'LEFT' and x axis value less than z score"),
    AND($G$70 = "LEFT", $T72 &lt; IF($K$70="", 0, $K$70)), $U72,
    FALSE, N("Check if case is 'RIGHT' and x axis value greater than z score"),
    AND($G$70 = "RIGHT", $T72 &gt; IF($K$70="", 0, $K$70)), $U72,
    FALSE, N("Default case: Return NA()"),
    TRUE, NA()
)</f>
        <v>#N/A</v>
      </c>
      <c r="X72" s="136" t="e" cm="1">
        <f t="array" ref="X72">_xlfn.IFS(
    FALSE, N("Check if X1 shading is ON"),
    $X$50&lt;&gt;"x", NA(),
    FALSE, N("Check if case is 'LEFT' and x axis value less than z score"),
    AND($G$73 = "LEFT", $T72 &lt; IF($K$73="", 0, $K$73)), $U72,
    FALSE, N("Check if case is 'RIGHT' and x axis value greater than z score"),
    AND($G$73 = "RIGHT", $T72 &gt; IF($K$73="", 0, $K$73)), $U72,
    FALSE, N("Check if case is 'TWO' and both directions"),
    AND(
        $G$73 = "TWO",
        OR($T72 &lt; -ABS($K$73), $T72 &gt; ABS($K$73))
    ), $U72,
    FALSE, N("Default case: Return NA()"),
    TRUE, NA()
)</f>
        <v>#VALUE!</v>
      </c>
      <c r="Y72" s="42"/>
      <c r="Z72" s="110">
        <v>-1.3333333333333357</v>
      </c>
      <c r="AA72" s="110">
        <v>8.6000000000000007E-2</v>
      </c>
      <c r="AB72" s="110">
        <f t="shared" si="17"/>
        <v>8.6000000000000007E-2</v>
      </c>
      <c r="AC72" s="110" t="str">
        <f t="shared" si="18"/>
        <v/>
      </c>
    </row>
    <row r="73" spans="2:29" ht="16" x14ac:dyDescent="0.2">
      <c r="B73"/>
      <c r="C73" s="42"/>
      <c r="D73" s="113">
        <f>D64</f>
        <v>0</v>
      </c>
      <c r="E73" s="122" t="str">
        <f t="shared" ref="E73:F73" si="19">IF(E64=0,"",E64)</f>
        <v/>
      </c>
      <c r="F73" s="122" t="str">
        <f t="shared" si="19"/>
        <v>Bestea x̅</v>
      </c>
      <c r="G73" s="122" t="str" cm="1">
        <f t="array" ref="G73">_xlfn.IFS(
    G64=0, "",
    ISNUMBER(SEARCH("LEFT", G64)), "LEFT",
    ISNUMBER(SEARCH("RIGHT", G64)), "RIGHT",
    TRUE, G64
)</f>
        <v/>
      </c>
      <c r="H73" s="127" t="str">
        <f t="shared" ref="H73:L73" si="20">IF(H64=0,"",H64)</f>
        <v/>
      </c>
      <c r="I73" s="128" t="str">
        <f t="shared" si="20"/>
        <v/>
      </c>
      <c r="J73" s="127" t="str">
        <f t="shared" si="20"/>
        <v/>
      </c>
      <c r="K73" s="129" t="str">
        <f t="shared" si="20"/>
        <v/>
      </c>
      <c r="L73" s="130" t="str">
        <f t="shared" si="20"/>
        <v/>
      </c>
      <c r="M73" s="42"/>
      <c r="N73" s="5"/>
      <c r="O73" s="110">
        <f t="shared" ref="O73:P73" si="21">O24</f>
        <v>2</v>
      </c>
      <c r="P73" s="110" t="str">
        <f t="shared" si="21"/>
        <v># decimals raw</v>
      </c>
      <c r="Q73" s="42"/>
      <c r="R73" s="5"/>
      <c r="S73" s="5"/>
      <c r="T73" s="120">
        <f t="shared" si="6"/>
        <v>-2.1250000000000031</v>
      </c>
      <c r="U73" s="136">
        <f t="shared" si="7"/>
        <v>4.1720985256338335E-2</v>
      </c>
      <c r="V73" s="136" t="e" cm="1">
        <f t="array" ref="V73">_xlfn.IFS(
    FALSE, N("Check if X1 shading is ON"),
    $V$50&lt;&gt;"x", NA(),
    FALSE, N("Check if case is 'LEFT' and x axis value less than z score"),
    AND($G$69 = "LEFT", $T73 &lt; IF($K$69="", 0, $K$69)), $U73,
    FALSE, N("Check if case is 'RIGHT' and x axis value greater than z score"),
    AND($G$69 = "RIGHT", $T73 &gt; IF($K$69="", 0, $K$69)), $U73,
    FALSE, N("Check if case is 'TWO' and both directions"),
    AND(
        $G$69 = "TWO",
        OR($T73 &lt; -ABS($K$69), $T73 &gt; ABS($K$70))
    ), $U73,
    FALSE, N("Default case: Return NA()"),
    TRUE, NA()
)</f>
        <v>#VALUE!</v>
      </c>
      <c r="W73" s="136" t="e" cm="1">
        <f t="array" ref="W73">_xlfn.IFS(
    FALSE, N("Check if X1 shading is ON"),
    $V$50&lt;&gt;"x", NA(),
    FALSE, N("Check if case is 'LEFT' and x axis value less than z score"),
    AND($G$70 = "LEFT", $T73 &lt; IF($K$70="", 0, $K$70)), $U73,
    FALSE, N("Check if case is 'RIGHT' and x axis value greater than z score"),
    AND($G$70 = "RIGHT", $T73 &gt; IF($K$70="", 0, $K$70)), $U73,
    FALSE, N("Default case: Return NA()"),
    TRUE, NA()
)</f>
        <v>#N/A</v>
      </c>
      <c r="X73" s="136" t="e" cm="1">
        <f t="array" ref="X73">_xlfn.IFS(
    FALSE, N("Check if X1 shading is ON"),
    $X$50&lt;&gt;"x", NA(),
    FALSE, N("Check if case is 'LEFT' and x axis value less than z score"),
    AND($G$73 = "LEFT", $T73 &lt; IF($K$73="", 0, $K$73)), $U73,
    FALSE, N("Check if case is 'RIGHT' and x axis value greater than z score"),
    AND($G$73 = "RIGHT", $T73 &gt; IF($K$73="", 0, $K$73)), $U73,
    FALSE, N("Check if case is 'TWO' and both directions"),
    AND(
        $G$73 = "TWO",
        OR($T73 &lt; -ABS($K$73), $T73 &gt; ABS($K$73))
    ), $U73,
    FALSE, N("Default case: Return NA()"),
    TRUE, NA()
)</f>
        <v>#VALUE!</v>
      </c>
      <c r="Y73" s="42"/>
      <c r="Z73" s="110">
        <v>-1.1666666666666687</v>
      </c>
      <c r="AA73" s="110">
        <v>8.6000000000000007E-2</v>
      </c>
      <c r="AB73" s="110">
        <f t="shared" si="17"/>
        <v>8.6000000000000007E-2</v>
      </c>
      <c r="AC73" s="110" t="str">
        <f t="shared" si="18"/>
        <v/>
      </c>
    </row>
    <row r="74" spans="2:29" ht="16" x14ac:dyDescent="0.2">
      <c r="B74"/>
      <c r="C74" s="42"/>
      <c r="D74" s="44"/>
      <c r="E74" s="56"/>
      <c r="F74" s="56"/>
      <c r="G74" s="5"/>
      <c r="H74" s="5"/>
      <c r="I74" s="5"/>
      <c r="J74" s="5"/>
      <c r="K74" s="5"/>
      <c r="L74" s="5"/>
      <c r="M74" s="42"/>
      <c r="N74" s="5"/>
      <c r="O74" s="5"/>
      <c r="P74" s="42"/>
      <c r="Q74" s="42"/>
      <c r="R74" s="5"/>
      <c r="S74" s="5"/>
      <c r="T74" s="120">
        <f t="shared" si="6"/>
        <v>-2.0833333333333366</v>
      </c>
      <c r="U74" s="136">
        <f t="shared" si="7"/>
        <v>4.5543952872905295E-2</v>
      </c>
      <c r="V74" s="136" t="e" cm="1">
        <f t="array" ref="V74">_xlfn.IFS(
    FALSE, N("Check if X1 shading is ON"),
    $V$50&lt;&gt;"x", NA(),
    FALSE, N("Check if case is 'LEFT' and x axis value less than z score"),
    AND($G$69 = "LEFT", $T74 &lt; IF($K$69="", 0, $K$69)), $U74,
    FALSE, N("Check if case is 'RIGHT' and x axis value greater than z score"),
    AND($G$69 = "RIGHT", $T74 &gt; IF($K$69="", 0, $K$69)), $U74,
    FALSE, N("Check if case is 'TWO' and both directions"),
    AND(
        $G$69 = "TWO",
        OR($T74 &lt; -ABS($K$69), $T74 &gt; ABS($K$70))
    ), $U74,
    FALSE, N("Default case: Return NA()"),
    TRUE, NA()
)</f>
        <v>#VALUE!</v>
      </c>
      <c r="W74" s="136" t="e" cm="1">
        <f t="array" ref="W74">_xlfn.IFS(
    FALSE, N("Check if X1 shading is ON"),
    $V$50&lt;&gt;"x", NA(),
    FALSE, N("Check if case is 'LEFT' and x axis value less than z score"),
    AND($G$70 = "LEFT", $T74 &lt; IF($K$70="", 0, $K$70)), $U74,
    FALSE, N("Check if case is 'RIGHT' and x axis value greater than z score"),
    AND($G$70 = "RIGHT", $T74 &gt; IF($K$70="", 0, $K$70)), $U74,
    FALSE, N("Default case: Return NA()"),
    TRUE, NA()
)</f>
        <v>#N/A</v>
      </c>
      <c r="X74" s="136" t="e" cm="1">
        <f t="array" ref="X74">_xlfn.IFS(
    FALSE, N("Check if X1 shading is ON"),
    $X$50&lt;&gt;"x", NA(),
    FALSE, N("Check if case is 'LEFT' and x axis value less than z score"),
    AND($G$73 = "LEFT", $T74 &lt; IF($K$73="", 0, $K$73)), $U74,
    FALSE, N("Check if case is 'RIGHT' and x axis value greater than z score"),
    AND($G$73 = "RIGHT", $T74 &gt; IF($K$73="", 0, $K$73)), $U74,
    FALSE, N("Check if case is 'TWO' and both directions"),
    AND(
        $G$73 = "TWO",
        OR($T74 &lt; -ABS($K$73), $T74 &gt; ABS($K$73))
    ), $U74,
    FALSE, N("Default case: Return NA()"),
    TRUE, NA()
)</f>
        <v>#VALUE!</v>
      </c>
      <c r="Y74" s="42"/>
      <c r="Z74" s="110">
        <v>-0.83333333333333526</v>
      </c>
      <c r="AA74" s="110">
        <v>8.6000000000000007E-2</v>
      </c>
      <c r="AB74" s="110">
        <f t="shared" si="17"/>
        <v>8.6000000000000007E-2</v>
      </c>
      <c r="AC74" s="110" t="str">
        <f t="shared" si="18"/>
        <v/>
      </c>
    </row>
    <row r="75" spans="2:29" ht="16" x14ac:dyDescent="0.2">
      <c r="B75"/>
      <c r="C75" s="42"/>
      <c r="D75" s="44"/>
      <c r="E75" s="58"/>
      <c r="F75" s="171" t="s">
        <v>107</v>
      </c>
      <c r="G75" s="172" t="s">
        <v>108</v>
      </c>
      <c r="H75" s="59"/>
      <c r="I75" s="49"/>
      <c r="J75" s="5"/>
      <c r="K75" s="48"/>
      <c r="L75" s="55"/>
      <c r="M75" s="42"/>
      <c r="N75" s="5"/>
      <c r="O75" s="5"/>
      <c r="P75" s="42"/>
      <c r="Q75" s="42"/>
      <c r="R75" s="5"/>
      <c r="S75" s="5"/>
      <c r="T75" s="120">
        <f t="shared" si="6"/>
        <v>-2.0416666666666701</v>
      </c>
      <c r="U75" s="136">
        <f t="shared" si="7"/>
        <v>4.9630986023358713E-2</v>
      </c>
      <c r="V75" s="136" t="e" cm="1">
        <f t="array" ref="V75">_xlfn.IFS(
    FALSE, N("Check if X1 shading is ON"),
    $V$50&lt;&gt;"x", NA(),
    FALSE, N("Check if case is 'LEFT' and x axis value less than z score"),
    AND($G$69 = "LEFT", $T75 &lt; IF($K$69="", 0, $K$69)), $U75,
    FALSE, N("Check if case is 'RIGHT' and x axis value greater than z score"),
    AND($G$69 = "RIGHT", $T75 &gt; IF($K$69="", 0, $K$69)), $U75,
    FALSE, N("Check if case is 'TWO' and both directions"),
    AND(
        $G$69 = "TWO",
        OR($T75 &lt; -ABS($K$69), $T75 &gt; ABS($K$70))
    ), $U75,
    FALSE, N("Default case: Return NA()"),
    TRUE, NA()
)</f>
        <v>#VALUE!</v>
      </c>
      <c r="W75" s="136" t="e" cm="1">
        <f t="array" ref="W75">_xlfn.IFS(
    FALSE, N("Check if X1 shading is ON"),
    $V$50&lt;&gt;"x", NA(),
    FALSE, N("Check if case is 'LEFT' and x axis value less than z score"),
    AND($G$70 = "LEFT", $T75 &lt; IF($K$70="", 0, $K$70)), $U75,
    FALSE, N("Check if case is 'RIGHT' and x axis value greater than z score"),
    AND($G$70 = "RIGHT", $T75 &gt; IF($K$70="", 0, $K$70)), $U75,
    FALSE, N("Default case: Return NA()"),
    TRUE, NA()
)</f>
        <v>#N/A</v>
      </c>
      <c r="X75" s="136" t="e" cm="1">
        <f t="array" ref="X75">_xlfn.IFS(
    FALSE, N("Check if X1 shading is ON"),
    $X$50&lt;&gt;"x", NA(),
    FALSE, N("Check if case is 'LEFT' and x axis value less than z score"),
    AND($G$73 = "LEFT", $T75 &lt; IF($K$73="", 0, $K$73)), $U75,
    FALSE, N("Check if case is 'RIGHT' and x axis value greater than z score"),
    AND($G$73 = "RIGHT", $T75 &gt; IF($K$73="", 0, $K$73)), $U75,
    FALSE, N("Check if case is 'TWO' and both directions"),
    AND(
        $G$73 = "TWO",
        OR($T75 &lt; -ABS($K$73), $T75 &gt; ABS($K$73))
    ), $U75,
    FALSE, N("Default case: Return NA()"),
    TRUE, NA()
)</f>
        <v>#VALUE!</v>
      </c>
      <c r="Y75" s="42"/>
      <c r="Z75" s="110">
        <v>-0.66666666666666874</v>
      </c>
      <c r="AA75" s="110">
        <v>8.6000000000000007E-2</v>
      </c>
      <c r="AB75" s="110">
        <f t="shared" si="17"/>
        <v>8.6000000000000007E-2</v>
      </c>
      <c r="AC75" s="110" t="str">
        <f t="shared" si="18"/>
        <v/>
      </c>
    </row>
    <row r="76" spans="2:29" ht="40" x14ac:dyDescent="0.2">
      <c r="B76"/>
      <c r="C76" s="42"/>
      <c r="D76" s="140" t="s">
        <v>109</v>
      </c>
      <c r="E76" s="113" t="str">
        <f>L68</f>
        <v/>
      </c>
      <c r="F76" s="173" t="s">
        <v>110</v>
      </c>
      <c r="G76" s="174" t="s">
        <v>111</v>
      </c>
      <c r="H76" s="5"/>
      <c r="I76" s="5"/>
      <c r="J76" s="175" t="s">
        <v>112</v>
      </c>
      <c r="K76" s="113" t="s">
        <v>5</v>
      </c>
      <c r="L76" s="113" t="s">
        <v>113</v>
      </c>
      <c r="M76" s="121" t="s">
        <v>114</v>
      </c>
      <c r="N76" s="5"/>
      <c r="O76" s="5"/>
      <c r="P76" s="42"/>
      <c r="Q76" s="42"/>
      <c r="R76" s="5"/>
      <c r="S76" s="5"/>
      <c r="T76" s="120">
        <f t="shared" si="6"/>
        <v>-2.0000000000000036</v>
      </c>
      <c r="U76" s="136">
        <f t="shared" si="7"/>
        <v>5.3990966513187674E-2</v>
      </c>
      <c r="V76" s="136" t="e" cm="1">
        <f t="array" ref="V76">_xlfn.IFS(
    FALSE, N("Check if X1 shading is ON"),
    $V$50&lt;&gt;"x", NA(),
    FALSE, N("Check if case is 'LEFT' and x axis value less than z score"),
    AND($G$69 = "LEFT", $T76 &lt; IF($K$69="", 0, $K$69)), $U76,
    FALSE, N("Check if case is 'RIGHT' and x axis value greater than z score"),
    AND($G$69 = "RIGHT", $T76 &gt; IF($K$69="", 0, $K$69)), $U76,
    FALSE, N("Check if case is 'TWO' and both directions"),
    AND(
        $G$69 = "TWO",
        OR($T76 &lt; -ABS($K$69), $T76 &gt; ABS($K$70))
    ), $U76,
    FALSE, N("Default case: Return NA()"),
    TRUE, NA()
)</f>
        <v>#VALUE!</v>
      </c>
      <c r="W76" s="136" t="e" cm="1">
        <f t="array" ref="W76">_xlfn.IFS(
    FALSE, N("Check if X1 shading is ON"),
    $V$50&lt;&gt;"x", NA(),
    FALSE, N("Check if case is 'LEFT' and x axis value less than z score"),
    AND($G$70 = "LEFT", $T76 &lt; IF($K$70="", 0, $K$70)), $U76,
    FALSE, N("Check if case is 'RIGHT' and x axis value greater than z score"),
    AND($G$70 = "RIGHT", $T76 &gt; IF($K$70="", 0, $K$70)), $U76,
    FALSE, N("Default case: Return NA()"),
    TRUE, NA()
)</f>
        <v>#N/A</v>
      </c>
      <c r="X76" s="136" t="e" cm="1">
        <f t="array" ref="X76">_xlfn.IFS(
    FALSE, N("Check if X1 shading is ON"),
    $X$50&lt;&gt;"x", NA(),
    FALSE, N("Check if case is 'LEFT' and x axis value less than z score"),
    AND($G$73 = "LEFT", $T76 &lt; IF($K$73="", 0, $K$73)), $U76,
    FALSE, N("Check if case is 'RIGHT' and x axis value greater than z score"),
    AND($G$73 = "RIGHT", $T76 &gt; IF($K$73="", 0, $K$73)), $U76,
    FALSE, N("Check if case is 'TWO' and both directions"),
    AND(
        $G$73 = "TWO",
        OR($T76 &lt; -ABS($K$73), $T76 &gt; ABS($K$73))
    ), $U76,
    FALSE, N("Default case: Return NA()"),
    TRUE, NA()
)</f>
        <v>#VALUE!</v>
      </c>
      <c r="Y76" s="42"/>
      <c r="Z76" s="110">
        <v>-0.50000000000000222</v>
      </c>
      <c r="AA76" s="110">
        <v>8.6000000000000007E-2</v>
      </c>
      <c r="AB76" s="110">
        <f t="shared" si="17"/>
        <v>8.6000000000000007E-2</v>
      </c>
      <c r="AC76" s="110" t="str">
        <f t="shared" si="18"/>
        <v/>
      </c>
    </row>
    <row r="77" spans="2:29" ht="16" x14ac:dyDescent="0.2">
      <c r="B77"/>
      <c r="C77" s="42"/>
      <c r="D77" s="44"/>
      <c r="E77" s="113" t="str">
        <f>D68</f>
        <v>n</v>
      </c>
      <c r="F77" s="113">
        <f>D69</f>
        <v>0</v>
      </c>
      <c r="G77" s="131" t="str">
        <f>IF(
    AND(E76 &lt;&gt; "P(x)", F77 &lt;&gt; 0),
    " " &amp; E77 &amp; "=" &amp; F77,
    ""
)</f>
        <v/>
      </c>
      <c r="H77" s="132" t="str">
        <f>IF(L68="","",E76 &amp; G77 &amp;  G78)</f>
        <v/>
      </c>
      <c r="I77" s="5"/>
      <c r="J77" s="7"/>
      <c r="K77" s="110">
        <v>0</v>
      </c>
      <c r="L77" s="110">
        <v>0.09</v>
      </c>
      <c r="M77" s="110" t="str">
        <f>H27</f>
        <v>μAdvertised (μ0)</v>
      </c>
      <c r="N77" s="5"/>
      <c r="O77" s="5"/>
      <c r="P77" s="42"/>
      <c r="Q77" s="42"/>
      <c r="R77" s="5"/>
      <c r="S77" s="5"/>
      <c r="T77" s="120">
        <f t="shared" si="6"/>
        <v>-1.9583333333333368</v>
      </c>
      <c r="U77" s="136">
        <f t="shared" si="7"/>
        <v>5.8632082139484169E-2</v>
      </c>
      <c r="V77" s="136" t="e" cm="1">
        <f t="array" ref="V77">_xlfn.IFS(
    FALSE, N("Check if X1 shading is ON"),
    $V$50&lt;&gt;"x", NA(),
    FALSE, N("Check if case is 'LEFT' and x axis value less than z score"),
    AND($G$69 = "LEFT", $T77 &lt; IF($K$69="", 0, $K$69)), $U77,
    FALSE, N("Check if case is 'RIGHT' and x axis value greater than z score"),
    AND($G$69 = "RIGHT", $T77 &gt; IF($K$69="", 0, $K$69)), $U77,
    FALSE, N("Check if case is 'TWO' and both directions"),
    AND(
        $G$69 = "TWO",
        OR($T77 &lt; -ABS($K$69), $T77 &gt; ABS($K$70))
    ), $U77,
    FALSE, N("Default case: Return NA()"),
    TRUE, NA()
)</f>
        <v>#VALUE!</v>
      </c>
      <c r="W77" s="136" t="e" cm="1">
        <f t="array" ref="W77">_xlfn.IFS(
    FALSE, N("Check if X1 shading is ON"),
    $V$50&lt;&gt;"x", NA(),
    FALSE, N("Check if case is 'LEFT' and x axis value less than z score"),
    AND($G$70 = "LEFT", $T77 &lt; IF($K$70="", 0, $K$70)), $U77,
    FALSE, N("Check if case is 'RIGHT' and x axis value greater than z score"),
    AND($G$70 = "RIGHT", $T77 &gt; IF($K$70="", 0, $K$70)), $U77,
    FALSE, N("Default case: Return NA()"),
    TRUE, NA()
)</f>
        <v>#N/A</v>
      </c>
      <c r="X77" s="136" t="e" cm="1">
        <f t="array" ref="X77">_xlfn.IFS(
    FALSE, N("Check if X1 shading is ON"),
    $X$50&lt;&gt;"x", NA(),
    FALSE, N("Check if case is 'LEFT' and x axis value less than z score"),
    AND($G$73 = "LEFT", $T77 &lt; IF($K$73="", 0, $K$73)), $U77,
    FALSE, N("Check if case is 'RIGHT' and x axis value greater than z score"),
    AND($G$73 = "RIGHT", $T77 &gt; IF($K$73="", 0, $K$73)), $U77,
    FALSE, N("Check if case is 'TWO' and both directions"),
    AND(
        $G$73 = "TWO",
        OR($T77 &lt; -ABS($K$73), $T77 &gt; ABS($K$73))
    ), $U77,
    FALSE, N("Default case: Return NA()"),
    TRUE, NA()
)</f>
        <v>#VALUE!</v>
      </c>
      <c r="Y77" s="42"/>
      <c r="Z77" s="110">
        <v>-0.33333333333333548</v>
      </c>
      <c r="AA77" s="110">
        <v>8.6000000000000007E-2</v>
      </c>
      <c r="AB77" s="110">
        <f t="shared" si="17"/>
        <v>8.6000000000000007E-2</v>
      </c>
      <c r="AC77" s="110" t="str">
        <f t="shared" si="18"/>
        <v/>
      </c>
    </row>
    <row r="78" spans="2:29" ht="16" x14ac:dyDescent="0.2">
      <c r="B78"/>
      <c r="C78" s="42"/>
      <c r="D78" s="42"/>
      <c r="E78" s="113" t="s">
        <v>97</v>
      </c>
      <c r="F78" s="176">
        <f>IFERROR(L69+L70,0)</f>
        <v>0</v>
      </c>
      <c r="G78" s="131" t="str">
        <f>IF(
    AND(E76 &lt;&gt; "P(x)", F78 &lt;&gt; 0),
    " " &amp; E78 &amp; "=" &amp; TEXT(F78, "#,##0.0%"),
    ""
)</f>
        <v/>
      </c>
      <c r="H78" s="42"/>
      <c r="I78" s="5"/>
      <c r="J78" s="5"/>
      <c r="K78" s="5"/>
      <c r="L78" s="7"/>
      <c r="M78" s="5"/>
      <c r="N78" s="5"/>
      <c r="O78" s="5"/>
      <c r="P78" s="5"/>
      <c r="Q78" s="42"/>
      <c r="R78" s="5"/>
      <c r="S78" s="5"/>
      <c r="T78" s="120">
        <f t="shared" si="6"/>
        <v>-1.9166666666666701</v>
      </c>
      <c r="U78" s="136">
        <f t="shared" si="7"/>
        <v>6.3561706516961941E-2</v>
      </c>
      <c r="V78" s="136" t="e" cm="1">
        <f t="array" ref="V78">_xlfn.IFS(
    FALSE, N("Check if X1 shading is ON"),
    $V$50&lt;&gt;"x", NA(),
    FALSE, N("Check if case is 'LEFT' and x axis value less than z score"),
    AND($G$69 = "LEFT", $T78 &lt; IF($K$69="", 0, $K$69)), $U78,
    FALSE, N("Check if case is 'RIGHT' and x axis value greater than z score"),
    AND($G$69 = "RIGHT", $T78 &gt; IF($K$69="", 0, $K$69)), $U78,
    FALSE, N("Check if case is 'TWO' and both directions"),
    AND(
        $G$69 = "TWO",
        OR($T78 &lt; -ABS($K$69), $T78 &gt; ABS($K$70))
    ), $U78,
    FALSE, N("Default case: Return NA()"),
    TRUE, NA()
)</f>
        <v>#VALUE!</v>
      </c>
      <c r="W78" s="136" t="e" cm="1">
        <f t="array" ref="W78">_xlfn.IFS(
    FALSE, N("Check if X1 shading is ON"),
    $V$50&lt;&gt;"x", NA(),
    FALSE, N("Check if case is 'LEFT' and x axis value less than z score"),
    AND($G$70 = "LEFT", $T78 &lt; IF($K$70="", 0, $K$70)), $U78,
    FALSE, N("Check if case is 'RIGHT' and x axis value greater than z score"),
    AND($G$70 = "RIGHT", $T78 &gt; IF($K$70="", 0, $K$70)), $U78,
    FALSE, N("Default case: Return NA()"),
    TRUE, NA()
)</f>
        <v>#N/A</v>
      </c>
      <c r="X78" s="136" t="e" cm="1">
        <f t="array" ref="X78">_xlfn.IFS(
    FALSE, N("Check if X1 shading is ON"),
    $X$50&lt;&gt;"x", NA(),
    FALSE, N("Check if case is 'LEFT' and x axis value less than z score"),
    AND($G$73 = "LEFT", $T78 &lt; IF($K$73="", 0, $K$73)), $U78,
    FALSE, N("Check if case is 'RIGHT' and x axis value greater than z score"),
    AND($G$73 = "RIGHT", $T78 &gt; IF($K$73="", 0, $K$73)), $U78,
    FALSE, N("Check if case is 'TWO' and both directions"),
    AND(
        $G$73 = "TWO",
        OR($T78 &lt; -ABS($K$73), $T78 &gt; ABS($K$73))
    ), $U78,
    FALSE, N("Default case: Return NA()"),
    TRUE, NA()
)</f>
        <v>#VALUE!</v>
      </c>
      <c r="Y78" s="42"/>
      <c r="Z78" s="110">
        <v>-0.16666666666666879</v>
      </c>
      <c r="AA78" s="110">
        <v>8.6000000000000007E-2</v>
      </c>
      <c r="AB78" s="110">
        <f t="shared" si="17"/>
        <v>8.6000000000000007E-2</v>
      </c>
      <c r="AC78" s="110" t="str">
        <f t="shared" si="18"/>
        <v/>
      </c>
    </row>
    <row r="79" spans="2:29" ht="16" x14ac:dyDescent="0.2">
      <c r="B79"/>
      <c r="C79" s="42"/>
      <c r="D79" s="5"/>
      <c r="E79" s="5"/>
      <c r="F79" s="5"/>
      <c r="G79" s="5"/>
      <c r="H79" s="5"/>
      <c r="I79" s="5"/>
      <c r="J79" s="5"/>
      <c r="K79" s="5"/>
      <c r="L79" s="5"/>
      <c r="M79" s="5"/>
      <c r="N79" s="5"/>
      <c r="O79" s="5"/>
      <c r="P79" s="5"/>
      <c r="Q79" s="42"/>
      <c r="R79" s="5"/>
      <c r="S79" s="5"/>
      <c r="T79" s="120">
        <f t="shared" si="6"/>
        <v>-1.8750000000000033</v>
      </c>
      <c r="U79" s="136">
        <f t="shared" si="7"/>
        <v>6.8786275826691473E-2</v>
      </c>
      <c r="V79" s="136" t="e" cm="1">
        <f t="array" ref="V79">_xlfn.IFS(
    FALSE, N("Check if X1 shading is ON"),
    $V$50&lt;&gt;"x", NA(),
    FALSE, N("Check if case is 'LEFT' and x axis value less than z score"),
    AND($G$69 = "LEFT", $T79 &lt; IF($K$69="", 0, $K$69)), $U79,
    FALSE, N("Check if case is 'RIGHT' and x axis value greater than z score"),
    AND($G$69 = "RIGHT", $T79 &gt; IF($K$69="", 0, $K$69)), $U79,
    FALSE, N("Check if case is 'TWO' and both directions"),
    AND(
        $G$69 = "TWO",
        OR($T79 &lt; -ABS($K$69), $T79 &gt; ABS($K$70))
    ), $U79,
    FALSE, N("Default case: Return NA()"),
    TRUE, NA()
)</f>
        <v>#VALUE!</v>
      </c>
      <c r="W79" s="136" t="e" cm="1">
        <f t="array" ref="W79">_xlfn.IFS(
    FALSE, N("Check if X1 shading is ON"),
    $V$50&lt;&gt;"x", NA(),
    FALSE, N("Check if case is 'LEFT' and x axis value less than z score"),
    AND($G$70 = "LEFT", $T79 &lt; IF($K$70="", 0, $K$70)), $U79,
    FALSE, N("Check if case is 'RIGHT' and x axis value greater than z score"),
    AND($G$70 = "RIGHT", $T79 &gt; IF($K$70="", 0, $K$70)), $U79,
    FALSE, N("Default case: Return NA()"),
    TRUE, NA()
)</f>
        <v>#N/A</v>
      </c>
      <c r="X79" s="136" t="e" cm="1">
        <f t="array" ref="X79">_xlfn.IFS(
    FALSE, N("Check if X1 shading is ON"),
    $X$50&lt;&gt;"x", NA(),
    FALSE, N("Check if case is 'LEFT' and x axis value less than z score"),
    AND($G$73 = "LEFT", $T79 &lt; IF($K$73="", 0, $K$73)), $U79,
    FALSE, N("Check if case is 'RIGHT' and x axis value greater than z score"),
    AND($G$73 = "RIGHT", $T79 &gt; IF($K$73="", 0, $K$73)), $U79,
    FALSE, N("Check if case is 'TWO' and both directions"),
    AND(
        $G$73 = "TWO",
        OR($T79 &lt; -ABS($K$73), $T79 &gt; ABS($K$73))
    ), $U79,
    FALSE, N("Default case: Return NA()"),
    TRUE, NA()
)</f>
        <v>#VALUE!</v>
      </c>
      <c r="Y79" s="42"/>
      <c r="Z79" s="110">
        <v>0.16666666666666449</v>
      </c>
      <c r="AA79" s="110">
        <v>8.6000000000000007E-2</v>
      </c>
      <c r="AB79" s="110">
        <f t="shared" si="17"/>
        <v>8.6000000000000007E-2</v>
      </c>
      <c r="AC79" s="110" t="str">
        <f t="shared" si="18"/>
        <v/>
      </c>
    </row>
    <row r="80" spans="2:29" ht="16" x14ac:dyDescent="0.2">
      <c r="B80"/>
      <c r="C80" s="42"/>
      <c r="D80" s="5"/>
      <c r="E80" s="5"/>
      <c r="F80" s="5"/>
      <c r="G80" s="5"/>
      <c r="H80" s="5"/>
      <c r="I80" s="5"/>
      <c r="J80" s="5"/>
      <c r="K80" s="5"/>
      <c r="L80" s="5"/>
      <c r="M80" s="5"/>
      <c r="N80" s="5"/>
      <c r="O80" s="5"/>
      <c r="P80" s="5"/>
      <c r="Q80" s="42"/>
      <c r="R80" s="5"/>
      <c r="S80" s="5"/>
      <c r="T80" s="120">
        <f t="shared" si="6"/>
        <v>-1.8333333333333366</v>
      </c>
      <c r="U80" s="136">
        <f t="shared" si="7"/>
        <v>7.4311163558992643E-2</v>
      </c>
      <c r="V80" s="136" t="e" cm="1">
        <f t="array" ref="V80">_xlfn.IFS(
    FALSE, N("Check if X1 shading is ON"),
    $V$50&lt;&gt;"x", NA(),
    FALSE, N("Check if case is 'LEFT' and x axis value less than z score"),
    AND($G$69 = "LEFT", $T80 &lt; IF($K$69="", 0, $K$69)), $U80,
    FALSE, N("Check if case is 'RIGHT' and x axis value greater than z score"),
    AND($G$69 = "RIGHT", $T80 &gt; IF($K$69="", 0, $K$69)), $U80,
    FALSE, N("Check if case is 'TWO' and both directions"),
    AND(
        $G$69 = "TWO",
        OR($T80 &lt; -ABS($K$69), $T80 &gt; ABS($K$70))
    ), $U80,
    FALSE, N("Default case: Return NA()"),
    TRUE, NA()
)</f>
        <v>#VALUE!</v>
      </c>
      <c r="W80" s="136" t="e" cm="1">
        <f t="array" ref="W80">_xlfn.IFS(
    FALSE, N("Check if X1 shading is ON"),
    $V$50&lt;&gt;"x", NA(),
    FALSE, N("Check if case is 'LEFT' and x axis value less than z score"),
    AND($G$70 = "LEFT", $T80 &lt; IF($K$70="", 0, $K$70)), $U80,
    FALSE, N("Check if case is 'RIGHT' and x axis value greater than z score"),
    AND($G$70 = "RIGHT", $T80 &gt; IF($K$70="", 0, $K$70)), $U80,
    FALSE, N("Default case: Return NA()"),
    TRUE, NA()
)</f>
        <v>#N/A</v>
      </c>
      <c r="X80" s="136" t="e" cm="1">
        <f t="array" ref="X80">_xlfn.IFS(
    FALSE, N("Check if X1 shading is ON"),
    $X$50&lt;&gt;"x", NA(),
    FALSE, N("Check if case is 'LEFT' and x axis value less than z score"),
    AND($G$73 = "LEFT", $T80 &lt; IF($K$73="", 0, $K$73)), $U80,
    FALSE, N("Check if case is 'RIGHT' and x axis value greater than z score"),
    AND($G$73 = "RIGHT", $T80 &gt; IF($K$73="", 0, $K$73)), $U80,
    FALSE, N("Check if case is 'TWO' and both directions"),
    AND(
        $G$73 = "TWO",
        OR($T80 &lt; -ABS($K$73), $T80 &gt; ABS($K$73))
    ), $U80,
    FALSE, N("Default case: Return NA()"),
    TRUE, NA()
)</f>
        <v>#VALUE!</v>
      </c>
      <c r="Y80" s="42"/>
      <c r="Z80" s="110">
        <v>0.33333333333333115</v>
      </c>
      <c r="AA80" s="110">
        <v>8.6000000000000007E-2</v>
      </c>
      <c r="AB80" s="110">
        <f t="shared" si="17"/>
        <v>8.6000000000000007E-2</v>
      </c>
      <c r="AC80" s="110" t="str">
        <f t="shared" si="18"/>
        <v/>
      </c>
    </row>
    <row r="81" spans="2:29" ht="16" x14ac:dyDescent="0.2">
      <c r="B81"/>
      <c r="C81" s="42"/>
      <c r="D81" s="177" t="s">
        <v>115</v>
      </c>
      <c r="E81" s="7"/>
      <c r="F81" s="5"/>
      <c r="G81" s="5"/>
      <c r="H81" s="5"/>
      <c r="I81" s="44"/>
      <c r="J81" s="42"/>
      <c r="K81" s="42"/>
      <c r="L81" s="60"/>
      <c r="M81" s="5"/>
      <c r="N81" s="5"/>
      <c r="O81" s="5"/>
      <c r="P81" s="5"/>
      <c r="Q81" s="42"/>
      <c r="R81" s="5"/>
      <c r="S81" s="5"/>
      <c r="T81" s="120">
        <f t="shared" si="6"/>
        <v>-1.7916666666666698</v>
      </c>
      <c r="U81" s="136">
        <f t="shared" si="7"/>
        <v>8.0140554438265552E-2</v>
      </c>
      <c r="V81" s="136" t="e" cm="1">
        <f t="array" ref="V81">_xlfn.IFS(
    FALSE, N("Check if X1 shading is ON"),
    $V$50&lt;&gt;"x", NA(),
    FALSE, N("Check if case is 'LEFT' and x axis value less than z score"),
    AND($G$69 = "LEFT", $T81 &lt; IF($K$69="", 0, $K$69)), $U81,
    FALSE, N("Check if case is 'RIGHT' and x axis value greater than z score"),
    AND($G$69 = "RIGHT", $T81 &gt; IF($K$69="", 0, $K$69)), $U81,
    FALSE, N("Check if case is 'TWO' and both directions"),
    AND(
        $G$69 = "TWO",
        OR($T81 &lt; -ABS($K$69), $T81 &gt; ABS($K$70))
    ), $U81,
    FALSE, N("Default case: Return NA()"),
    TRUE, NA()
)</f>
        <v>#VALUE!</v>
      </c>
      <c r="W81" s="136" t="e" cm="1">
        <f t="array" ref="W81">_xlfn.IFS(
    FALSE, N("Check if X1 shading is ON"),
    $V$50&lt;&gt;"x", NA(),
    FALSE, N("Check if case is 'LEFT' and x axis value less than z score"),
    AND($G$70 = "LEFT", $T81 &lt; IF($K$70="", 0, $K$70)), $U81,
    FALSE, N("Check if case is 'RIGHT' and x axis value greater than z score"),
    AND($G$70 = "RIGHT", $T81 &gt; IF($K$70="", 0, $K$70)), $U81,
    FALSE, N("Default case: Return NA()"),
    TRUE, NA()
)</f>
        <v>#N/A</v>
      </c>
      <c r="X81" s="136" t="e" cm="1">
        <f t="array" ref="X81">_xlfn.IFS(
    FALSE, N("Check if X1 shading is ON"),
    $X$50&lt;&gt;"x", NA(),
    FALSE, N("Check if case is 'LEFT' and x axis value less than z score"),
    AND($G$73 = "LEFT", $T81 &lt; IF($K$73="", 0, $K$73)), $U81,
    FALSE, N("Check if case is 'RIGHT' and x axis value greater than z score"),
    AND($G$73 = "RIGHT", $T81 &gt; IF($K$73="", 0, $K$73)), $U81,
    FALSE, N("Check if case is 'TWO' and both directions"),
    AND(
        $G$73 = "TWO",
        OR($T81 &lt; -ABS($K$73), $T81 &gt; ABS($K$73))
    ), $U81,
    FALSE, N("Default case: Return NA()"),
    TRUE, NA()
)</f>
        <v>#VALUE!</v>
      </c>
      <c r="Y81" s="42"/>
      <c r="Z81" s="110">
        <v>0.49999999999999789</v>
      </c>
      <c r="AA81" s="110">
        <v>8.6000000000000007E-2</v>
      </c>
      <c r="AB81" s="110">
        <f t="shared" si="17"/>
        <v>8.6000000000000007E-2</v>
      </c>
      <c r="AC81" s="110" t="str">
        <f t="shared" si="18"/>
        <v/>
      </c>
    </row>
    <row r="82" spans="2:29" ht="16" x14ac:dyDescent="0.2">
      <c r="B82"/>
      <c r="C82" s="42"/>
      <c r="D82" s="114" t="s">
        <v>116</v>
      </c>
      <c r="E82" s="143" t="s">
        <v>117</v>
      </c>
      <c r="F82" s="143" t="s">
        <v>5</v>
      </c>
      <c r="G82" s="114" t="s">
        <v>113</v>
      </c>
      <c r="H82" s="114" t="s">
        <v>118</v>
      </c>
      <c r="I82" s="178" t="s">
        <v>117</v>
      </c>
      <c r="J82" s="178" t="s">
        <v>5</v>
      </c>
      <c r="K82" s="178" t="s">
        <v>113</v>
      </c>
      <c r="L82" s="178" t="s">
        <v>119</v>
      </c>
      <c r="M82" s="5"/>
      <c r="N82" s="5"/>
      <c r="O82" s="5"/>
      <c r="P82" s="5"/>
      <c r="Q82" s="42"/>
      <c r="R82" s="5"/>
      <c r="S82" s="5"/>
      <c r="T82" s="120">
        <f t="shared" si="6"/>
        <v>-1.7500000000000031</v>
      </c>
      <c r="U82" s="136">
        <f t="shared" si="7"/>
        <v>8.6277318826511032E-2</v>
      </c>
      <c r="V82" s="136" t="e" cm="1">
        <f t="array" ref="V82">_xlfn.IFS(
    FALSE, N("Check if X1 shading is ON"),
    $V$50&lt;&gt;"x", NA(),
    FALSE, N("Check if case is 'LEFT' and x axis value less than z score"),
    AND($G$69 = "LEFT", $T82 &lt; IF($K$69="", 0, $K$69)), $U82,
    FALSE, N("Check if case is 'RIGHT' and x axis value greater than z score"),
    AND($G$69 = "RIGHT", $T82 &gt; IF($K$69="", 0, $K$69)), $U82,
    FALSE, N("Check if case is 'TWO' and both directions"),
    AND(
        $G$69 = "TWO",
        OR($T82 &lt; -ABS($K$69), $T82 &gt; ABS($K$70))
    ), $U82,
    FALSE, N("Default case: Return NA()"),
    TRUE, NA()
)</f>
        <v>#VALUE!</v>
      </c>
      <c r="W82" s="136" t="e" cm="1">
        <f t="array" ref="W82">_xlfn.IFS(
    FALSE, N("Check if X1 shading is ON"),
    $V$50&lt;&gt;"x", NA(),
    FALSE, N("Check if case is 'LEFT' and x axis value less than z score"),
    AND($G$70 = "LEFT", $T82 &lt; IF($K$70="", 0, $K$70)), $U82,
    FALSE, N("Check if case is 'RIGHT' and x axis value greater than z score"),
    AND($G$70 = "RIGHT", $T82 &gt; IF($K$70="", 0, $K$70)), $U82,
    FALSE, N("Default case: Return NA()"),
    TRUE, NA()
)</f>
        <v>#N/A</v>
      </c>
      <c r="X82" s="136" t="e" cm="1">
        <f t="array" ref="X82">_xlfn.IFS(
    FALSE, N("Check if X1 shading is ON"),
    $X$50&lt;&gt;"x", NA(),
    FALSE, N("Check if case is 'LEFT' and x axis value less than z score"),
    AND($G$73 = "LEFT", $T82 &lt; IF($K$73="", 0, $K$73)), $U82,
    FALSE, N("Check if case is 'RIGHT' and x axis value greater than z score"),
    AND($G$73 = "RIGHT", $T82 &gt; IF($K$73="", 0, $K$73)), $U82,
    FALSE, N("Check if case is 'TWO' and both directions"),
    AND(
        $G$73 = "TWO",
        OR($T82 &lt; -ABS($K$73), $T82 &gt; ABS($K$73))
    ), $U82,
    FALSE, N("Default case: Return NA()"),
    TRUE, NA()
)</f>
        <v>#VALUE!</v>
      </c>
      <c r="Y82" s="42"/>
      <c r="Z82" s="110">
        <v>0.66666666666666441</v>
      </c>
      <c r="AA82" s="110">
        <v>8.6000000000000007E-2</v>
      </c>
      <c r="AB82" s="110">
        <f t="shared" si="17"/>
        <v>8.6000000000000007E-2</v>
      </c>
      <c r="AC82" s="110" t="str">
        <f t="shared" si="18"/>
        <v/>
      </c>
    </row>
    <row r="83" spans="2:29" ht="136" x14ac:dyDescent="0.2">
      <c r="B83"/>
      <c r="C83" s="42"/>
      <c r="D83" s="179" t="str">
        <f>O68</f>
        <v>x</v>
      </c>
      <c r="E83" s="180">
        <v>0.49</v>
      </c>
      <c r="F83" s="133">
        <v>-3.5</v>
      </c>
      <c r="G83" s="181">
        <f>IF(
    $D$83="x",
    E83,
    NA()
)</f>
        <v>0.49</v>
      </c>
      <c r="H83" s="182" t="str" cm="1">
        <f t="array" ref="H83">_xlfn.IFS($E$69="normal pop",H85,$E$69="normal μ0",H86,$E$69="T μ0",H87,TRUE,"")</f>
        <v/>
      </c>
      <c r="I83" s="180">
        <v>0.49</v>
      </c>
      <c r="J83" s="133">
        <v>3.5</v>
      </c>
      <c r="K83" s="133">
        <f>IF(
    $D$83="x",
    I83,
    NA()
)</f>
        <v>0.49</v>
      </c>
      <c r="L83" s="182" t="str" cm="1">
        <f t="array" ref="L83">_xlfn.IFS($E$69="normal pop",L85,$E$69="normal μ0",L86,$E$69="T μ0",L87,TRUE,"")</f>
        <v/>
      </c>
      <c r="M83" s="5"/>
      <c r="N83" s="42"/>
      <c r="O83" s="5"/>
      <c r="P83" s="5"/>
      <c r="Q83" s="42"/>
      <c r="R83" s="42"/>
      <c r="S83" s="42"/>
      <c r="T83" s="120">
        <f t="shared" si="6"/>
        <v>-1.7083333333333364</v>
      </c>
      <c r="U83" s="136">
        <f t="shared" si="7"/>
        <v>9.2722889001515207E-2</v>
      </c>
      <c r="V83" s="136" t="e" cm="1">
        <f t="array" ref="V83">_xlfn.IFS(
    FALSE, N("Check if X1 shading is ON"),
    $V$50&lt;&gt;"x", NA(),
    FALSE, N("Check if case is 'LEFT' and x axis value less than z score"),
    AND($G$69 = "LEFT", $T83 &lt; IF($K$69="", 0, $K$69)), $U83,
    FALSE, N("Check if case is 'RIGHT' and x axis value greater than z score"),
    AND($G$69 = "RIGHT", $T83 &gt; IF($K$69="", 0, $K$69)), $U83,
    FALSE, N("Check if case is 'TWO' and both directions"),
    AND(
        $G$69 = "TWO",
        OR($T83 &lt; -ABS($K$69), $T83 &gt; ABS($K$70))
    ), $U83,
    FALSE, N("Default case: Return NA()"),
    TRUE, NA()
)</f>
        <v>#VALUE!</v>
      </c>
      <c r="W83" s="136" t="e" cm="1">
        <f t="array" ref="W83">_xlfn.IFS(
    FALSE, N("Check if X1 shading is ON"),
    $V$50&lt;&gt;"x", NA(),
    FALSE, N("Check if case is 'LEFT' and x axis value less than z score"),
    AND($G$70 = "LEFT", $T83 &lt; IF($K$70="", 0, $K$70)), $U83,
    FALSE, N("Check if case is 'RIGHT' and x axis value greater than z score"),
    AND($G$70 = "RIGHT", $T83 &gt; IF($K$70="", 0, $K$70)), $U83,
    FALSE, N("Default case: Return NA()"),
    TRUE, NA()
)</f>
        <v>#N/A</v>
      </c>
      <c r="X83" s="136" t="e" cm="1">
        <f t="array" ref="X83">_xlfn.IFS(
    FALSE, N("Check if X1 shading is ON"),
    $X$50&lt;&gt;"x", NA(),
    FALSE, N("Check if case is 'LEFT' and x axis value less than z score"),
    AND($G$73 = "LEFT", $T83 &lt; IF($K$73="", 0, $K$73)), $U83,
    FALSE, N("Check if case is 'RIGHT' and x axis value greater than z score"),
    AND($G$73 = "RIGHT", $T83 &gt; IF($K$73="", 0, $K$73)), $U83,
    FALSE, N("Check if case is 'TWO' and both directions"),
    AND(
        $G$73 = "TWO",
        OR($T83 &lt; -ABS($K$73), $T83 &gt; ABS($K$73))
    ), $U83,
    FALSE, N("Default case: Return NA()"),
    TRUE, NA()
)</f>
        <v>#VALUE!</v>
      </c>
      <c r="Y83" s="42"/>
      <c r="Z83" s="110">
        <v>0.83333333333333093</v>
      </c>
      <c r="AA83" s="110">
        <v>8.6000000000000007E-2</v>
      </c>
      <c r="AB83" s="110">
        <f t="shared" si="17"/>
        <v>8.6000000000000007E-2</v>
      </c>
      <c r="AC83" s="110" t="str">
        <f t="shared" si="18"/>
        <v/>
      </c>
    </row>
    <row r="84" spans="2:29" ht="16" x14ac:dyDescent="0.2">
      <c r="B84"/>
      <c r="C84" s="42"/>
      <c r="D84" s="61"/>
      <c r="E84" s="42"/>
      <c r="F84" s="42"/>
      <c r="G84" s="42"/>
      <c r="H84" s="42"/>
      <c r="I84" s="44"/>
      <c r="J84" s="42"/>
      <c r="K84" s="42"/>
      <c r="L84" s="42"/>
      <c r="M84" s="5"/>
      <c r="N84" s="42"/>
      <c r="O84" s="42"/>
      <c r="P84" s="42"/>
      <c r="Q84" s="42"/>
      <c r="R84" s="42"/>
      <c r="S84" s="42"/>
      <c r="T84" s="120">
        <f t="shared" si="6"/>
        <v>-1.6666666666666696</v>
      </c>
      <c r="U84" s="136">
        <f t="shared" si="7"/>
        <v>9.9477138792748207E-2</v>
      </c>
      <c r="V84" s="136" t="e" cm="1">
        <f t="array" ref="V84">_xlfn.IFS(
    FALSE, N("Check if X1 shading is ON"),
    $V$50&lt;&gt;"x", NA(),
    FALSE, N("Check if case is 'LEFT' and x axis value less than z score"),
    AND($G$69 = "LEFT", $T84 &lt; IF($K$69="", 0, $K$69)), $U84,
    FALSE, N("Check if case is 'RIGHT' and x axis value greater than z score"),
    AND($G$69 = "RIGHT", $T84 &gt; IF($K$69="", 0, $K$69)), $U84,
    FALSE, N("Check if case is 'TWO' and both directions"),
    AND(
        $G$69 = "TWO",
        OR($T84 &lt; -ABS($K$69), $T84 &gt; ABS($K$70))
    ), $U84,
    FALSE, N("Default case: Return NA()"),
    TRUE, NA()
)</f>
        <v>#VALUE!</v>
      </c>
      <c r="W84" s="136" t="e" cm="1">
        <f t="array" ref="W84">_xlfn.IFS(
    FALSE, N("Check if X1 shading is ON"),
    $V$50&lt;&gt;"x", NA(),
    FALSE, N("Check if case is 'LEFT' and x axis value less than z score"),
    AND($G$70 = "LEFT", $T84 &lt; IF($K$70="", 0, $K$70)), $U84,
    FALSE, N("Check if case is 'RIGHT' and x axis value greater than z score"),
    AND($G$70 = "RIGHT", $T84 &gt; IF($K$70="", 0, $K$70)), $U84,
    FALSE, N("Default case: Return NA()"),
    TRUE, NA()
)</f>
        <v>#N/A</v>
      </c>
      <c r="X84" s="136" t="e" cm="1">
        <f t="array" ref="X84">_xlfn.IFS(
    FALSE, N("Check if X1 shading is ON"),
    $X$50&lt;&gt;"x", NA(),
    FALSE, N("Check if case is 'LEFT' and x axis value less than z score"),
    AND($G$73 = "LEFT", $T84 &lt; IF($K$73="", 0, $K$73)), $U84,
    FALSE, N("Check if case is 'RIGHT' and x axis value greater than z score"),
    AND($G$73 = "RIGHT", $T84 &gt; IF($K$73="", 0, $K$73)), $U84,
    FALSE, N("Check if case is 'TWO' and both directions"),
    AND(
        $G$73 = "TWO",
        OR($T84 &lt; -ABS($K$73), $T84 &gt; ABS($K$73))
    ), $U84,
    FALSE, N("Default case: Return NA()"),
    TRUE, NA()
)</f>
        <v>#VALUE!</v>
      </c>
      <c r="Y84" s="42"/>
      <c r="Z84" s="110">
        <v>1.1666666666666643</v>
      </c>
      <c r="AA84" s="110">
        <v>8.6000000000000007E-2</v>
      </c>
      <c r="AB84" s="110">
        <f t="shared" si="17"/>
        <v>8.6000000000000007E-2</v>
      </c>
      <c r="AC84" s="110" t="str">
        <f t="shared" si="18"/>
        <v/>
      </c>
    </row>
    <row r="85" spans="2:29" ht="153" x14ac:dyDescent="0.2">
      <c r="B85"/>
      <c r="C85" s="42"/>
      <c r="D85" s="44"/>
      <c r="E85" s="7"/>
      <c r="F85" s="7"/>
      <c r="G85" s="133" t="s">
        <v>0</v>
      </c>
      <c r="H85" s="182" t="s">
        <v>120</v>
      </c>
      <c r="I85" s="44"/>
      <c r="J85" s="42"/>
      <c r="K85" s="44"/>
      <c r="L85" s="182" t="s">
        <v>121</v>
      </c>
      <c r="M85" s="5"/>
      <c r="N85" s="42"/>
      <c r="O85" s="42"/>
      <c r="P85" s="42"/>
      <c r="Q85" s="42"/>
      <c r="R85" s="42"/>
      <c r="S85" s="42"/>
      <c r="T85" s="120">
        <f t="shared" si="6"/>
        <v>-1.6250000000000029</v>
      </c>
      <c r="U85" s="136">
        <f t="shared" si="7"/>
        <v>0.10653826813058456</v>
      </c>
      <c r="V85" s="136" t="e" cm="1">
        <f t="array" ref="V85">_xlfn.IFS(
    FALSE, N("Check if X1 shading is ON"),
    $V$50&lt;&gt;"x", NA(),
    FALSE, N("Check if case is 'LEFT' and x axis value less than z score"),
    AND($G$69 = "LEFT", $T85 &lt; IF($K$69="", 0, $K$69)), $U85,
    FALSE, N("Check if case is 'RIGHT' and x axis value greater than z score"),
    AND($G$69 = "RIGHT", $T85 &gt; IF($K$69="", 0, $K$69)), $U85,
    FALSE, N("Check if case is 'TWO' and both directions"),
    AND(
        $G$69 = "TWO",
        OR($T85 &lt; -ABS($K$69), $T85 &gt; ABS($K$70))
    ), $U85,
    FALSE, N("Default case: Return NA()"),
    TRUE, NA()
)</f>
        <v>#VALUE!</v>
      </c>
      <c r="W85" s="136" t="e" cm="1">
        <f t="array" ref="W85">_xlfn.IFS(
    FALSE, N("Check if X1 shading is ON"),
    $V$50&lt;&gt;"x", NA(),
    FALSE, N("Check if case is 'LEFT' and x axis value less than z score"),
    AND($G$70 = "LEFT", $T85 &lt; IF($K$70="", 0, $K$70)), $U85,
    FALSE, N("Check if case is 'RIGHT' and x axis value greater than z score"),
    AND($G$70 = "RIGHT", $T85 &gt; IF($K$70="", 0, $K$70)), $U85,
    FALSE, N("Default case: Return NA()"),
    TRUE, NA()
)</f>
        <v>#N/A</v>
      </c>
      <c r="X85" s="136" t="e" cm="1">
        <f t="array" ref="X85">_xlfn.IFS(
    FALSE, N("Check if X1 shading is ON"),
    $X$50&lt;&gt;"x", NA(),
    FALSE, N("Check if case is 'LEFT' and x axis value less than z score"),
    AND($G$73 = "LEFT", $T85 &lt; IF($K$73="", 0, $K$73)), $U85,
    FALSE, N("Check if case is 'RIGHT' and x axis value greater than z score"),
    AND($G$73 = "RIGHT", $T85 &gt; IF($K$73="", 0, $K$73)), $U85,
    FALSE, N("Check if case is 'TWO' and both directions"),
    AND(
        $G$73 = "TWO",
        OR($T85 &lt; -ABS($K$73), $T85 &gt; ABS($K$73))
    ), $U85,
    FALSE, N("Default case: Return NA()"),
    TRUE, NA()
)</f>
        <v>#VALUE!</v>
      </c>
      <c r="Y85" s="42"/>
      <c r="Z85" s="110">
        <v>1.3333333333333313</v>
      </c>
      <c r="AA85" s="110">
        <v>8.6000000000000007E-2</v>
      </c>
      <c r="AB85" s="110">
        <f t="shared" si="17"/>
        <v>8.6000000000000007E-2</v>
      </c>
      <c r="AC85" s="110" t="str">
        <f t="shared" si="18"/>
        <v/>
      </c>
    </row>
    <row r="86" spans="2:29" ht="153" x14ac:dyDescent="0.2">
      <c r="B86"/>
      <c r="C86" s="42"/>
      <c r="D86" s="44"/>
      <c r="E86" s="7"/>
      <c r="F86" s="7"/>
      <c r="G86" s="133" t="s">
        <v>122</v>
      </c>
      <c r="H86" s="182" t="s">
        <v>123</v>
      </c>
      <c r="I86" s="44"/>
      <c r="J86" s="42"/>
      <c r="K86" s="44"/>
      <c r="L86" s="182" t="s">
        <v>124</v>
      </c>
      <c r="M86" s="5"/>
      <c r="N86" s="42"/>
      <c r="O86" s="42"/>
      <c r="P86" s="42"/>
      <c r="Q86" s="42"/>
      <c r="R86" s="42"/>
      <c r="S86" s="42"/>
      <c r="T86" s="120">
        <f t="shared" si="6"/>
        <v>-1.5833333333333361</v>
      </c>
      <c r="U86" s="136">
        <f t="shared" si="7"/>
        <v>0.11390269412019136</v>
      </c>
      <c r="V86" s="136" t="e" cm="1">
        <f t="array" ref="V86">_xlfn.IFS(
    FALSE, N("Check if X1 shading is ON"),
    $V$50&lt;&gt;"x", NA(),
    FALSE, N("Check if case is 'LEFT' and x axis value less than z score"),
    AND($G$69 = "LEFT", $T86 &lt; IF($K$69="", 0, $K$69)), $U86,
    FALSE, N("Check if case is 'RIGHT' and x axis value greater than z score"),
    AND($G$69 = "RIGHT", $T86 &gt; IF($K$69="", 0, $K$69)), $U86,
    FALSE, N("Check if case is 'TWO' and both directions"),
    AND(
        $G$69 = "TWO",
        OR($T86 &lt; -ABS($K$69), $T86 &gt; ABS($K$70))
    ), $U86,
    FALSE, N("Default case: Return NA()"),
    TRUE, NA()
)</f>
        <v>#VALUE!</v>
      </c>
      <c r="W86" s="136" t="e" cm="1">
        <f t="array" ref="W86">_xlfn.IFS(
    FALSE, N("Check if X1 shading is ON"),
    $V$50&lt;&gt;"x", NA(),
    FALSE, N("Check if case is 'LEFT' and x axis value less than z score"),
    AND($G$70 = "LEFT", $T86 &lt; IF($K$70="", 0, $K$70)), $U86,
    FALSE, N("Check if case is 'RIGHT' and x axis value greater than z score"),
    AND($G$70 = "RIGHT", $T86 &gt; IF($K$70="", 0, $K$70)), $U86,
    FALSE, N("Default case: Return NA()"),
    TRUE, NA()
)</f>
        <v>#N/A</v>
      </c>
      <c r="X86" s="136" t="e" cm="1">
        <f t="array" ref="X86">_xlfn.IFS(
    FALSE, N("Check if X1 shading is ON"),
    $X$50&lt;&gt;"x", NA(),
    FALSE, N("Check if case is 'LEFT' and x axis value less than z score"),
    AND($G$73 = "LEFT", $T86 &lt; IF($K$73="", 0, $K$73)), $U86,
    FALSE, N("Check if case is 'RIGHT' and x axis value greater than z score"),
    AND($G$73 = "RIGHT", $T86 &gt; IF($K$73="", 0, $K$73)), $U86,
    FALSE, N("Check if case is 'TWO' and both directions"),
    AND(
        $G$73 = "TWO",
        OR($T86 &lt; -ABS($K$73), $T86 &gt; ABS($K$73))
    ), $U86,
    FALSE, N("Default case: Return NA()"),
    TRUE, NA()
)</f>
        <v>#VALUE!</v>
      </c>
      <c r="Y86" s="42"/>
      <c r="Z86" s="110">
        <v>1.4999999999999982</v>
      </c>
      <c r="AA86" s="110">
        <v>8.6000000000000007E-2</v>
      </c>
      <c r="AB86" s="110">
        <f t="shared" si="17"/>
        <v>8.6000000000000007E-2</v>
      </c>
      <c r="AC86" s="110" t="str">
        <f t="shared" si="18"/>
        <v/>
      </c>
    </row>
    <row r="87" spans="2:29" ht="136" x14ac:dyDescent="0.2">
      <c r="B87"/>
      <c r="C87" s="42"/>
      <c r="D87" s="42"/>
      <c r="E87" s="42"/>
      <c r="F87" s="42"/>
      <c r="G87" s="133" t="s">
        <v>125</v>
      </c>
      <c r="H87" s="182" t="s">
        <v>126</v>
      </c>
      <c r="I87" s="42"/>
      <c r="J87" s="42"/>
      <c r="K87" s="42"/>
      <c r="L87" s="182" t="s">
        <v>127</v>
      </c>
      <c r="M87" s="5"/>
      <c r="N87" s="42"/>
      <c r="O87" s="42"/>
      <c r="P87" s="42"/>
      <c r="Q87" s="42"/>
      <c r="R87" s="42"/>
      <c r="S87" s="42"/>
      <c r="T87" s="120">
        <f t="shared" si="6"/>
        <v>-1.5416666666666694</v>
      </c>
      <c r="U87" s="136">
        <f t="shared" si="7"/>
        <v>0.12156495028818042</v>
      </c>
      <c r="V87" s="136" t="e" cm="1">
        <f t="array" ref="V87">_xlfn.IFS(
    FALSE, N("Check if X1 shading is ON"),
    $V$50&lt;&gt;"x", NA(),
    FALSE, N("Check if case is 'LEFT' and x axis value less than z score"),
    AND($G$69 = "LEFT", $T87 &lt; IF($K$69="", 0, $K$69)), $U87,
    FALSE, N("Check if case is 'RIGHT' and x axis value greater than z score"),
    AND($G$69 = "RIGHT", $T87 &gt; IF($K$69="", 0, $K$69)), $U87,
    FALSE, N("Check if case is 'TWO' and both directions"),
    AND(
        $G$69 = "TWO",
        OR($T87 &lt; -ABS($K$69), $T87 &gt; ABS($K$70))
    ), $U87,
    FALSE, N("Default case: Return NA()"),
    TRUE, NA()
)</f>
        <v>#VALUE!</v>
      </c>
      <c r="W87" s="136" t="e" cm="1">
        <f t="array" ref="W87">_xlfn.IFS(
    FALSE, N("Check if X1 shading is ON"),
    $V$50&lt;&gt;"x", NA(),
    FALSE, N("Check if case is 'LEFT' and x axis value less than z score"),
    AND($G$70 = "LEFT", $T87 &lt; IF($K$70="", 0, $K$70)), $U87,
    FALSE, N("Check if case is 'RIGHT' and x axis value greater than z score"),
    AND($G$70 = "RIGHT", $T87 &gt; IF($K$70="", 0, $K$70)), $U87,
    FALSE, N("Default case: Return NA()"),
    TRUE, NA()
)</f>
        <v>#N/A</v>
      </c>
      <c r="X87" s="136" t="e" cm="1">
        <f t="array" ref="X87">_xlfn.IFS(
    FALSE, N("Check if X1 shading is ON"),
    $X$50&lt;&gt;"x", NA(),
    FALSE, N("Check if case is 'LEFT' and x axis value less than z score"),
    AND($G$73 = "LEFT", $T87 &lt; IF($K$73="", 0, $K$73)), $U87,
    FALSE, N("Check if case is 'RIGHT' and x axis value greater than z score"),
    AND($G$73 = "RIGHT", $T87 &gt; IF($K$73="", 0, $K$73)), $U87,
    FALSE, N("Check if case is 'TWO' and both directions"),
    AND(
        $G$73 = "TWO",
        OR($T87 &lt; -ABS($K$73), $T87 &gt; ABS($K$73))
    ), $U87,
    FALSE, N("Default case: Return NA()"),
    TRUE, NA()
)</f>
        <v>#VALUE!</v>
      </c>
      <c r="Y87" s="42"/>
      <c r="Z87" s="110">
        <v>1.6666666666666652</v>
      </c>
      <c r="AA87" s="110">
        <v>8.6000000000000007E-2</v>
      </c>
      <c r="AB87" s="110">
        <f t="shared" si="17"/>
        <v>8.6000000000000007E-2</v>
      </c>
      <c r="AC87" s="110" t="str">
        <f t="shared" si="18"/>
        <v/>
      </c>
    </row>
    <row r="88" spans="2:29" ht="16" x14ac:dyDescent="0.2">
      <c r="B88"/>
      <c r="C88" s="42"/>
      <c r="D88" s="5"/>
      <c r="E88" s="5"/>
      <c r="F88" s="5"/>
      <c r="G88" s="5"/>
      <c r="H88" s="5"/>
      <c r="I88" s="5"/>
      <c r="J88" s="5"/>
      <c r="K88" s="5"/>
      <c r="L88" s="5"/>
      <c r="M88" s="5"/>
      <c r="N88" s="42"/>
      <c r="O88" s="42"/>
      <c r="P88" s="42"/>
      <c r="Q88" s="42"/>
      <c r="R88" s="42"/>
      <c r="S88" s="42"/>
      <c r="T88" s="120">
        <f t="shared" si="6"/>
        <v>-1.5000000000000027</v>
      </c>
      <c r="U88" s="136">
        <f t="shared" si="7"/>
        <v>0.12951759566589122</v>
      </c>
      <c r="V88" s="136" t="e" cm="1">
        <f t="array" ref="V88">_xlfn.IFS(
    FALSE, N("Check if X1 shading is ON"),
    $V$50&lt;&gt;"x", NA(),
    FALSE, N("Check if case is 'LEFT' and x axis value less than z score"),
    AND($G$69 = "LEFT", $T88 &lt; IF($K$69="", 0, $K$69)), $U88,
    FALSE, N("Check if case is 'RIGHT' and x axis value greater than z score"),
    AND($G$69 = "RIGHT", $T88 &gt; IF($K$69="", 0, $K$69)), $U88,
    FALSE, N("Check if case is 'TWO' and both directions"),
    AND(
        $G$69 = "TWO",
        OR($T88 &lt; -ABS($K$69), $T88 &gt; ABS($K$70))
    ), $U88,
    FALSE, N("Default case: Return NA()"),
    TRUE, NA()
)</f>
        <v>#VALUE!</v>
      </c>
      <c r="W88" s="136" t="e" cm="1">
        <f t="array" ref="W88">_xlfn.IFS(
    FALSE, N("Check if X1 shading is ON"),
    $V$50&lt;&gt;"x", NA(),
    FALSE, N("Check if case is 'LEFT' and x axis value less than z score"),
    AND($G$70 = "LEFT", $T88 &lt; IF($K$70="", 0, $K$70)), $U88,
    FALSE, N("Check if case is 'RIGHT' and x axis value greater than z score"),
    AND($G$70 = "RIGHT", $T88 &gt; IF($K$70="", 0, $K$70)), $U88,
    FALSE, N("Default case: Return NA()"),
    TRUE, NA()
)</f>
        <v>#N/A</v>
      </c>
      <c r="X88" s="136" t="e" cm="1">
        <f t="array" ref="X88">_xlfn.IFS(
    FALSE, N("Check if X1 shading is ON"),
    $X$50&lt;&gt;"x", NA(),
    FALSE, N("Check if case is 'LEFT' and x axis value less than z score"),
    AND($G$73 = "LEFT", $T88 &lt; IF($K$73="", 0, $K$73)), $U88,
    FALSE, N("Check if case is 'RIGHT' and x axis value greater than z score"),
    AND($G$73 = "RIGHT", $T88 &gt; IF($K$73="", 0, $K$73)), $U88,
    FALSE, N("Check if case is 'TWO' and both directions"),
    AND(
        $G$73 = "TWO",
        OR($T88 &lt; -ABS($K$73), $T88 &gt; ABS($K$73))
    ), $U88,
    FALSE, N("Default case: Return NA()"),
    TRUE, NA()
)</f>
        <v>#VALUE!</v>
      </c>
      <c r="Y88" s="42"/>
      <c r="Z88" s="110">
        <v>-1.5000000000000027</v>
      </c>
      <c r="AA88" s="110">
        <v>0.11</v>
      </c>
      <c r="AB88" s="110">
        <f t="shared" si="17"/>
        <v>0.11</v>
      </c>
      <c r="AC88" s="110" t="str">
        <f t="shared" si="18"/>
        <v/>
      </c>
    </row>
    <row r="89" spans="2:29" ht="16" x14ac:dyDescent="0.2">
      <c r="B89"/>
      <c r="C89" s="42"/>
      <c r="D89" s="5"/>
      <c r="E89" s="5"/>
      <c r="F89" s="5"/>
      <c r="G89" s="5"/>
      <c r="H89" s="5"/>
      <c r="I89" s="5"/>
      <c r="J89" s="5"/>
      <c r="K89" s="5"/>
      <c r="L89" s="5"/>
      <c r="M89" s="5"/>
      <c r="N89" s="42"/>
      <c r="O89" s="42"/>
      <c r="P89" s="42"/>
      <c r="Q89" s="42"/>
      <c r="R89" s="42"/>
      <c r="S89" s="42"/>
      <c r="T89" s="120">
        <f t="shared" si="6"/>
        <v>-1.4583333333333359</v>
      </c>
      <c r="U89" s="136">
        <f t="shared" si="7"/>
        <v>0.13775113536619732</v>
      </c>
      <c r="V89" s="136" t="e" cm="1">
        <f t="array" ref="V89">_xlfn.IFS(
    FALSE, N("Check if X1 shading is ON"),
    $V$50&lt;&gt;"x", NA(),
    FALSE, N("Check if case is 'LEFT' and x axis value less than z score"),
    AND($G$69 = "LEFT", $T89 &lt; IF($K$69="", 0, $K$69)), $U89,
    FALSE, N("Check if case is 'RIGHT' and x axis value greater than z score"),
    AND($G$69 = "RIGHT", $T89 &gt; IF($K$69="", 0, $K$69)), $U89,
    FALSE, N("Check if case is 'TWO' and both directions"),
    AND(
        $G$69 = "TWO",
        OR($T89 &lt; -ABS($K$69), $T89 &gt; ABS($K$70))
    ), $U89,
    FALSE, N("Default case: Return NA()"),
    TRUE, NA()
)</f>
        <v>#VALUE!</v>
      </c>
      <c r="W89" s="136" t="e" cm="1">
        <f t="array" ref="W89">_xlfn.IFS(
    FALSE, N("Check if X1 shading is ON"),
    $V$50&lt;&gt;"x", NA(),
    FALSE, N("Check if case is 'LEFT' and x axis value less than z score"),
    AND($G$70 = "LEFT", $T89 &lt; IF($K$70="", 0, $K$70)), $U89,
    FALSE, N("Check if case is 'RIGHT' and x axis value greater than z score"),
    AND($G$70 = "RIGHT", $T89 &gt; IF($K$70="", 0, $K$70)), $U89,
    FALSE, N("Default case: Return NA()"),
    TRUE, NA()
)</f>
        <v>#N/A</v>
      </c>
      <c r="X89" s="136" t="e" cm="1">
        <f t="array" ref="X89">_xlfn.IFS(
    FALSE, N("Check if X1 shading is ON"),
    $X$50&lt;&gt;"x", NA(),
    FALSE, N("Check if case is 'LEFT' and x axis value less than z score"),
    AND($G$73 = "LEFT", $T89 &lt; IF($K$73="", 0, $K$73)), $U89,
    FALSE, N("Check if case is 'RIGHT' and x axis value greater than z score"),
    AND($G$73 = "RIGHT", $T89 &gt; IF($K$73="", 0, $K$73)), $U89,
    FALSE, N("Check if case is 'TWO' and both directions"),
    AND(
        $G$73 = "TWO",
        OR($T89 &lt; -ABS($K$73), $T89 &gt; ABS($K$73))
    ), $U89,
    FALSE, N("Default case: Return NA()"),
    TRUE, NA()
)</f>
        <v>#VALUE!</v>
      </c>
      <c r="Y89" s="42"/>
      <c r="Z89" s="110">
        <v>-1.3333333333333357</v>
      </c>
      <c r="AA89" s="110">
        <v>0.11</v>
      </c>
      <c r="AB89" s="110">
        <f t="shared" si="17"/>
        <v>0.11</v>
      </c>
      <c r="AC89" s="110" t="str">
        <f t="shared" si="18"/>
        <v/>
      </c>
    </row>
    <row r="90" spans="2:29" ht="16" x14ac:dyDescent="0.2">
      <c r="B90"/>
      <c r="C90" s="42"/>
      <c r="D90" s="177" t="s">
        <v>128</v>
      </c>
      <c r="E90" s="7"/>
      <c r="F90" s="5"/>
      <c r="G90" s="5"/>
      <c r="H90" s="5"/>
      <c r="I90" s="44"/>
      <c r="J90" s="42"/>
      <c r="K90" s="48"/>
      <c r="L90" s="55"/>
      <c r="M90" s="42"/>
      <c r="N90" s="42"/>
      <c r="O90" s="42"/>
      <c r="P90" s="42"/>
      <c r="Q90" s="42"/>
      <c r="R90" s="42"/>
      <c r="S90" s="42"/>
      <c r="T90" s="120">
        <f t="shared" si="6"/>
        <v>-1.4166666666666692</v>
      </c>
      <c r="U90" s="136">
        <f t="shared" si="7"/>
        <v>0.14625395427953519</v>
      </c>
      <c r="V90" s="136" t="e" cm="1">
        <f t="array" ref="V90">_xlfn.IFS(
    FALSE, N("Check if X1 shading is ON"),
    $V$50&lt;&gt;"x", NA(),
    FALSE, N("Check if case is 'LEFT' and x axis value less than z score"),
    AND($G$69 = "LEFT", $T90 &lt; IF($K$69="", 0, $K$69)), $U90,
    FALSE, N("Check if case is 'RIGHT' and x axis value greater than z score"),
    AND($G$69 = "RIGHT", $T90 &gt; IF($K$69="", 0, $K$69)), $U90,
    FALSE, N("Check if case is 'TWO' and both directions"),
    AND(
        $G$69 = "TWO",
        OR($T90 &lt; -ABS($K$69), $T90 &gt; ABS($K$70))
    ), $U90,
    FALSE, N("Default case: Return NA()"),
    TRUE, NA()
)</f>
        <v>#VALUE!</v>
      </c>
      <c r="W90" s="136" t="e" cm="1">
        <f t="array" ref="W90">_xlfn.IFS(
    FALSE, N("Check if X1 shading is ON"),
    $V$50&lt;&gt;"x", NA(),
    FALSE, N("Check if case is 'LEFT' and x axis value less than z score"),
    AND($G$70 = "LEFT", $T90 &lt; IF($K$70="", 0, $K$70)), $U90,
    FALSE, N("Check if case is 'RIGHT' and x axis value greater than z score"),
    AND($G$70 = "RIGHT", $T90 &gt; IF($K$70="", 0, $K$70)), $U90,
    FALSE, N("Default case: Return NA()"),
    TRUE, NA()
)</f>
        <v>#N/A</v>
      </c>
      <c r="X90" s="136" t="e" cm="1">
        <f t="array" ref="X90">_xlfn.IFS(
    FALSE, N("Check if X1 shading is ON"),
    $X$50&lt;&gt;"x", NA(),
    FALSE, N("Check if case is 'LEFT' and x axis value less than z score"),
    AND($G$73 = "LEFT", $T90 &lt; IF($K$73="", 0, $K$73)), $U90,
    FALSE, N("Check if case is 'RIGHT' and x axis value greater than z score"),
    AND($G$73 = "RIGHT", $T90 &gt; IF($K$73="", 0, $K$73)), $U90,
    FALSE, N("Check if case is 'TWO' and both directions"),
    AND(
        $G$73 = "TWO",
        OR($T90 &lt; -ABS($K$73), $T90 &gt; ABS($K$73))
    ), $U90,
    FALSE, N("Default case: Return NA()"),
    TRUE, NA()
)</f>
        <v>#VALUE!</v>
      </c>
      <c r="Y90" s="42"/>
      <c r="Z90" s="110">
        <v>-1.1666666666666687</v>
      </c>
      <c r="AA90" s="110">
        <v>0.11</v>
      </c>
      <c r="AB90" s="110">
        <f t="shared" si="17"/>
        <v>0.11</v>
      </c>
      <c r="AC90" s="110" t="str">
        <f t="shared" si="18"/>
        <v/>
      </c>
    </row>
    <row r="91" spans="2:29" ht="16" x14ac:dyDescent="0.2">
      <c r="B91"/>
      <c r="C91" s="42"/>
      <c r="D91" s="114" t="s">
        <v>116</v>
      </c>
      <c r="E91" s="143" t="s">
        <v>117</v>
      </c>
      <c r="F91" s="143" t="s">
        <v>5</v>
      </c>
      <c r="G91" s="114" t="s">
        <v>113</v>
      </c>
      <c r="H91" s="178" t="s">
        <v>129</v>
      </c>
      <c r="I91" s="178" t="s">
        <v>130</v>
      </c>
      <c r="J91" s="114" t="s">
        <v>114</v>
      </c>
      <c r="K91" s="48"/>
      <c r="L91" s="55"/>
      <c r="M91" s="42"/>
      <c r="N91" s="42"/>
      <c r="O91" s="42"/>
      <c r="P91" s="42"/>
      <c r="Q91" s="42"/>
      <c r="R91" s="42"/>
      <c r="S91" s="42"/>
      <c r="T91" s="120">
        <f t="shared" si="6"/>
        <v>-1.3750000000000024</v>
      </c>
      <c r="U91" s="136">
        <f t="shared" si="7"/>
        <v>0.15501226545829269</v>
      </c>
      <c r="V91" s="136" t="e" cm="1">
        <f t="array" ref="V91">_xlfn.IFS(
    FALSE, N("Check if X1 shading is ON"),
    $V$50&lt;&gt;"x", NA(),
    FALSE, N("Check if case is 'LEFT' and x axis value less than z score"),
    AND($G$69 = "LEFT", $T91 &lt; IF($K$69="", 0, $K$69)), $U91,
    FALSE, N("Check if case is 'RIGHT' and x axis value greater than z score"),
    AND($G$69 = "RIGHT", $T91 &gt; IF($K$69="", 0, $K$69)), $U91,
    FALSE, N("Check if case is 'TWO' and both directions"),
    AND(
        $G$69 = "TWO",
        OR($T91 &lt; -ABS($K$69), $T91 &gt; ABS($K$70))
    ), $U91,
    FALSE, N("Default case: Return NA()"),
    TRUE, NA()
)</f>
        <v>#VALUE!</v>
      </c>
      <c r="W91" s="136" t="e" cm="1">
        <f t="array" ref="W91">_xlfn.IFS(
    FALSE, N("Check if X1 shading is ON"),
    $V$50&lt;&gt;"x", NA(),
    FALSE, N("Check if case is 'LEFT' and x axis value less than z score"),
    AND($G$70 = "LEFT", $T91 &lt; IF($K$70="", 0, $K$70)), $U91,
    FALSE, N("Check if case is 'RIGHT' and x axis value greater than z score"),
    AND($G$70 = "RIGHT", $T91 &gt; IF($K$70="", 0, $K$70)), $U91,
    FALSE, N("Default case: Return NA()"),
    TRUE, NA()
)</f>
        <v>#N/A</v>
      </c>
      <c r="X91" s="136" t="e" cm="1">
        <f t="array" ref="X91">_xlfn.IFS(
    FALSE, N("Check if X1 shading is ON"),
    $X$50&lt;&gt;"x", NA(),
    FALSE, N("Check if case is 'LEFT' and x axis value less than z score"),
    AND($G$73 = "LEFT", $T91 &lt; IF($K$73="", 0, $K$73)), $U91,
    FALSE, N("Check if case is 'RIGHT' and x axis value greater than z score"),
    AND($G$73 = "RIGHT", $T91 &gt; IF($K$73="", 0, $K$73)), $U91,
    FALSE, N("Check if case is 'TWO' and both directions"),
    AND(
        $G$73 = "TWO",
        OR($T91 &lt; -ABS($K$73), $T91 &gt; ABS($K$73))
    ), $U91,
    FALSE, N("Default case: Return NA()"),
    TRUE, NA()
)</f>
        <v>#VALUE!</v>
      </c>
      <c r="Y91" s="42"/>
      <c r="Z91" s="110">
        <v>-0.83333333333333526</v>
      </c>
      <c r="AA91" s="110">
        <v>0.11</v>
      </c>
      <c r="AB91" s="110">
        <f t="shared" si="17"/>
        <v>0.11</v>
      </c>
      <c r="AC91" s="110" t="str">
        <f t="shared" si="18"/>
        <v/>
      </c>
    </row>
    <row r="92" spans="2:29" ht="17" x14ac:dyDescent="0.2">
      <c r="B92"/>
      <c r="C92" s="42"/>
      <c r="D92" s="113" t="str" cm="1">
        <f t="array" aca="1" ref="D92" ca="1">IFERROR(
    IF(
        OR(
            AND(ISNUMBER(INDIRECT("A2")), ISNUMBER(INDIRECT("B2")), INDIRECT("A2") &gt; 0, INDIRECT("B2") &gt; 0, INDIRECT("A2") = INDIRECT("B2")),
            AND(ISNUMBER(INDIRECT("B2")), ISNUMBER(INDIRECT("C2")), INDIRECT("B2") &gt; 0, INDIRECT("C2") &gt; 0, INDIRECT("B2") = INDIRECT("C2")),
            AND(ISNUMBER(INDIRECT("C2")), ISNUMBER(INDIRECT("D2")), INDIRECT("C2") &gt; 0, INDIRECT("D2") &gt; 0, INDIRECT("C2") = INDIRECT("D2")),
            AND(ISNUMBER(INDIRECT("D2")), ISNUMBER(INDIRECT("E2")), INDIRECT("D2") &gt; 0, INDIRECT("E2") &gt; 0, INDIRECT("D2") = INDIRECT("E2"))
        ),
        O72,
        "0"
    ),
    ""
)</f>
        <v>0</v>
      </c>
      <c r="E92" s="110">
        <v>0.17</v>
      </c>
      <c r="F92" s="113">
        <v>0</v>
      </c>
      <c r="G92" s="113" t="e">
        <f ca="1">IF(D92="x",E92,NA())</f>
        <v>#N/A</v>
      </c>
      <c r="H92" s="113">
        <f ca="1">RANDBETWEEN(1,10)</f>
        <v>8</v>
      </c>
      <c r="I92" s="182" t="s">
        <v>131</v>
      </c>
      <c r="J92" s="183" t="str" cm="1">
        <f t="array" aca="1" ref="J92" ca="1">INDEX(I92:I101,H92,1)</f>
        <v>SNAP!</v>
      </c>
      <c r="K92" s="5"/>
      <c r="L92" s="5"/>
      <c r="M92" s="5"/>
      <c r="N92" s="42"/>
      <c r="O92" s="42"/>
      <c r="P92" s="42"/>
      <c r="Q92" s="42"/>
      <c r="R92" s="42"/>
      <c r="S92" s="42"/>
      <c r="T92" s="120">
        <f t="shared" si="6"/>
        <v>-1.3333333333333357</v>
      </c>
      <c r="U92" s="136">
        <f t="shared" si="7"/>
        <v>0.1640100746759931</v>
      </c>
      <c r="V92" s="136" t="e" cm="1">
        <f t="array" ref="V92">_xlfn.IFS(
    FALSE, N("Check if X1 shading is ON"),
    $V$50&lt;&gt;"x", NA(),
    FALSE, N("Check if case is 'LEFT' and x axis value less than z score"),
    AND($G$69 = "LEFT", $T92 &lt; IF($K$69="", 0, $K$69)), $U92,
    FALSE, N("Check if case is 'RIGHT' and x axis value greater than z score"),
    AND($G$69 = "RIGHT", $T92 &gt; IF($K$69="", 0, $K$69)), $U92,
    FALSE, N("Check if case is 'TWO' and both directions"),
    AND(
        $G$69 = "TWO",
        OR($T92 &lt; -ABS($K$69), $T92 &gt; ABS($K$70))
    ), $U92,
    FALSE, N("Default case: Return NA()"),
    TRUE, NA()
)</f>
        <v>#VALUE!</v>
      </c>
      <c r="W92" s="136" t="e" cm="1">
        <f t="array" ref="W92">_xlfn.IFS(
    FALSE, N("Check if X1 shading is ON"),
    $V$50&lt;&gt;"x", NA(),
    FALSE, N("Check if case is 'LEFT' and x axis value less than z score"),
    AND($G$70 = "LEFT", $T92 &lt; IF($K$70="", 0, $K$70)), $U92,
    FALSE, N("Check if case is 'RIGHT' and x axis value greater than z score"),
    AND($G$70 = "RIGHT", $T92 &gt; IF($K$70="", 0, $K$70)), $U92,
    FALSE, N("Default case: Return NA()"),
    TRUE, NA()
)</f>
        <v>#N/A</v>
      </c>
      <c r="X92" s="136" t="e" cm="1">
        <f t="array" ref="X92">_xlfn.IFS(
    FALSE, N("Check if X1 shading is ON"),
    $X$50&lt;&gt;"x", NA(),
    FALSE, N("Check if case is 'LEFT' and x axis value less than z score"),
    AND($G$73 = "LEFT", $T92 &lt; IF($K$73="", 0, $K$73)), $U92,
    FALSE, N("Check if case is 'RIGHT' and x axis value greater than z score"),
    AND($G$73 = "RIGHT", $T92 &gt; IF($K$73="", 0, $K$73)), $U92,
    FALSE, N("Check if case is 'TWO' and both directions"),
    AND(
        $G$73 = "TWO",
        OR($T92 &lt; -ABS($K$73), $T92 &gt; ABS($K$73))
    ), $U92,
    FALSE, N("Default case: Return NA()"),
    TRUE, NA()
)</f>
        <v>#VALUE!</v>
      </c>
      <c r="Y92" s="42"/>
      <c r="Z92" s="110">
        <v>-0.66666666666666874</v>
      </c>
      <c r="AA92" s="110">
        <v>0.11</v>
      </c>
      <c r="AB92" s="110">
        <f t="shared" si="17"/>
        <v>0.11</v>
      </c>
      <c r="AC92" s="110" t="str">
        <f t="shared" si="18"/>
        <v/>
      </c>
    </row>
    <row r="93" spans="2:29" ht="16" x14ac:dyDescent="0.2">
      <c r="B93"/>
      <c r="C93" s="42"/>
      <c r="D93" s="44"/>
      <c r="E93" s="7"/>
      <c r="F93" s="44"/>
      <c r="G93" s="44"/>
      <c r="H93" s="42"/>
      <c r="I93" s="133" t="s">
        <v>132</v>
      </c>
      <c r="J93" s="42"/>
      <c r="K93" s="5"/>
      <c r="L93" s="5"/>
      <c r="M93" s="5"/>
      <c r="N93" s="42"/>
      <c r="O93" s="42"/>
      <c r="P93" s="42"/>
      <c r="Q93" s="42"/>
      <c r="R93" s="42"/>
      <c r="S93" s="42"/>
      <c r="T93" s="120">
        <f t="shared" si="6"/>
        <v>-1.291666666666669</v>
      </c>
      <c r="U93" s="136">
        <f t="shared" si="7"/>
        <v>0.17322916253851786</v>
      </c>
      <c r="V93" s="136" t="e" cm="1">
        <f t="array" ref="V93">_xlfn.IFS(
    FALSE, N("Check if X1 shading is ON"),
    $V$50&lt;&gt;"x", NA(),
    FALSE, N("Check if case is 'LEFT' and x axis value less than z score"),
    AND($G$69 = "LEFT", $T93 &lt; IF($K$69="", 0, $K$69)), $U93,
    FALSE, N("Check if case is 'RIGHT' and x axis value greater than z score"),
    AND($G$69 = "RIGHT", $T93 &gt; IF($K$69="", 0, $K$69)), $U93,
    FALSE, N("Check if case is 'TWO' and both directions"),
    AND(
        $G$69 = "TWO",
        OR($T93 &lt; -ABS($K$69), $T93 &gt; ABS($K$70))
    ), $U93,
    FALSE, N("Default case: Return NA()"),
    TRUE, NA()
)</f>
        <v>#VALUE!</v>
      </c>
      <c r="W93" s="136" t="e" cm="1">
        <f t="array" ref="W93">_xlfn.IFS(
    FALSE, N("Check if X1 shading is ON"),
    $V$50&lt;&gt;"x", NA(),
    FALSE, N("Check if case is 'LEFT' and x axis value less than z score"),
    AND($G$70 = "LEFT", $T93 &lt; IF($K$70="", 0, $K$70)), $U93,
    FALSE, N("Check if case is 'RIGHT' and x axis value greater than z score"),
    AND($G$70 = "RIGHT", $T93 &gt; IF($K$70="", 0, $K$70)), $U93,
    FALSE, N("Default case: Return NA()"),
    TRUE, NA()
)</f>
        <v>#N/A</v>
      </c>
      <c r="X93" s="136" t="e" cm="1">
        <f t="array" ref="X93">_xlfn.IFS(
    FALSE, N("Check if X1 shading is ON"),
    $X$50&lt;&gt;"x", NA(),
    FALSE, N("Check if case is 'LEFT' and x axis value less than z score"),
    AND($G$73 = "LEFT", $T93 &lt; IF($K$73="", 0, $K$73)), $U93,
    FALSE, N("Check if case is 'RIGHT' and x axis value greater than z score"),
    AND($G$73 = "RIGHT", $T93 &gt; IF($K$73="", 0, $K$73)), $U93,
    FALSE, N("Check if case is 'TWO' and both directions"),
    AND(
        $G$73 = "TWO",
        OR($T93 &lt; -ABS($K$73), $T93 &gt; ABS($K$73))
    ), $U93,
    FALSE, N("Default case: Return NA()"),
    TRUE, NA()
)</f>
        <v>#VALUE!</v>
      </c>
      <c r="Y93" s="42"/>
      <c r="Z93" s="110">
        <v>-0.50000000000000222</v>
      </c>
      <c r="AA93" s="110">
        <v>0.11</v>
      </c>
      <c r="AB93" s="110">
        <f t="shared" si="17"/>
        <v>0.11</v>
      </c>
      <c r="AC93" s="110" t="str">
        <f t="shared" si="18"/>
        <v/>
      </c>
    </row>
    <row r="94" spans="2:29" ht="16" x14ac:dyDescent="0.2">
      <c r="B94"/>
      <c r="C94" s="42"/>
      <c r="D94" s="44"/>
      <c r="E94" s="5"/>
      <c r="F94" s="7"/>
      <c r="G94" s="44"/>
      <c r="H94" s="42"/>
      <c r="I94" s="133" t="s">
        <v>133</v>
      </c>
      <c r="J94" s="42"/>
      <c r="K94" s="5"/>
      <c r="L94" s="5"/>
      <c r="M94" s="5"/>
      <c r="N94" s="42"/>
      <c r="O94" s="42"/>
      <c r="P94" s="42"/>
      <c r="Q94" s="42"/>
      <c r="R94" s="42"/>
      <c r="S94" s="42"/>
      <c r="T94" s="120">
        <f t="shared" si="6"/>
        <v>-1.2500000000000022</v>
      </c>
      <c r="U94" s="136">
        <f t="shared" si="7"/>
        <v>0.18264908538902141</v>
      </c>
      <c r="V94" s="136" t="e" cm="1">
        <f t="array" ref="V94">_xlfn.IFS(
    FALSE, N("Check if X1 shading is ON"),
    $V$50&lt;&gt;"x", NA(),
    FALSE, N("Check if case is 'LEFT' and x axis value less than z score"),
    AND($G$69 = "LEFT", $T94 &lt; IF($K$69="", 0, $K$69)), $U94,
    FALSE, N("Check if case is 'RIGHT' and x axis value greater than z score"),
    AND($G$69 = "RIGHT", $T94 &gt; IF($K$69="", 0, $K$69)), $U94,
    FALSE, N("Check if case is 'TWO' and both directions"),
    AND(
        $G$69 = "TWO",
        OR($T94 &lt; -ABS($K$69), $T94 &gt; ABS($K$70))
    ), $U94,
    FALSE, N("Default case: Return NA()"),
    TRUE, NA()
)</f>
        <v>#VALUE!</v>
      </c>
      <c r="W94" s="136" t="e" cm="1">
        <f t="array" ref="W94">_xlfn.IFS(
    FALSE, N("Check if X1 shading is ON"),
    $V$50&lt;&gt;"x", NA(),
    FALSE, N("Check if case is 'LEFT' and x axis value less than z score"),
    AND($G$70 = "LEFT", $T94 &lt; IF($K$70="", 0, $K$70)), $U94,
    FALSE, N("Check if case is 'RIGHT' and x axis value greater than z score"),
    AND($G$70 = "RIGHT", $T94 &gt; IF($K$70="", 0, $K$70)), $U94,
    FALSE, N("Default case: Return NA()"),
    TRUE, NA()
)</f>
        <v>#N/A</v>
      </c>
      <c r="X94" s="136" t="e" cm="1">
        <f t="array" ref="X94">_xlfn.IFS(
    FALSE, N("Check if X1 shading is ON"),
    $X$50&lt;&gt;"x", NA(),
    FALSE, N("Check if case is 'LEFT' and x axis value less than z score"),
    AND($G$73 = "LEFT", $T94 &lt; IF($K$73="", 0, $K$73)), $U94,
    FALSE, N("Check if case is 'RIGHT' and x axis value greater than z score"),
    AND($G$73 = "RIGHT", $T94 &gt; IF($K$73="", 0, $K$73)), $U94,
    FALSE, N("Check if case is 'TWO' and both directions"),
    AND(
        $G$73 = "TWO",
        OR($T94 &lt; -ABS($K$73), $T94 &gt; ABS($K$73))
    ), $U94,
    FALSE, N("Default case: Return NA()"),
    TRUE, NA()
)</f>
        <v>#VALUE!</v>
      </c>
      <c r="Y94" s="42"/>
      <c r="Z94" s="110">
        <v>-0.33333333333333548</v>
      </c>
      <c r="AA94" s="110">
        <v>0.11</v>
      </c>
      <c r="AB94" s="110">
        <f t="shared" si="17"/>
        <v>0.11</v>
      </c>
      <c r="AC94" s="110" t="str">
        <f t="shared" si="18"/>
        <v/>
      </c>
    </row>
    <row r="95" spans="2:29" ht="16" x14ac:dyDescent="0.2">
      <c r="B95"/>
      <c r="C95" s="42"/>
      <c r="D95" s="44"/>
      <c r="E95" s="5"/>
      <c r="F95" s="7"/>
      <c r="G95" s="44"/>
      <c r="H95" s="42"/>
      <c r="I95" s="133" t="s">
        <v>134</v>
      </c>
      <c r="J95" s="42"/>
      <c r="K95" s="5"/>
      <c r="L95" s="5"/>
      <c r="M95" s="5"/>
      <c r="N95" s="42"/>
      <c r="O95" s="42"/>
      <c r="P95" s="42"/>
      <c r="Q95" s="42"/>
      <c r="R95" s="42"/>
      <c r="S95" s="42"/>
      <c r="T95" s="120">
        <f t="shared" si="6"/>
        <v>-1.2083333333333355</v>
      </c>
      <c r="U95" s="136">
        <f t="shared" si="7"/>
        <v>0.19224719608678109</v>
      </c>
      <c r="V95" s="136" t="e" cm="1">
        <f t="array" ref="V95">_xlfn.IFS(
    FALSE, N("Check if X1 shading is ON"),
    $V$50&lt;&gt;"x", NA(),
    FALSE, N("Check if case is 'LEFT' and x axis value less than z score"),
    AND($G$69 = "LEFT", $T95 &lt; IF($K$69="", 0, $K$69)), $U95,
    FALSE, N("Check if case is 'RIGHT' and x axis value greater than z score"),
    AND($G$69 = "RIGHT", $T95 &gt; IF($K$69="", 0, $K$69)), $U95,
    FALSE, N("Check if case is 'TWO' and both directions"),
    AND(
        $G$69 = "TWO",
        OR($T95 &lt; -ABS($K$69), $T95 &gt; ABS($K$70))
    ), $U95,
    FALSE, N("Default case: Return NA()"),
    TRUE, NA()
)</f>
        <v>#VALUE!</v>
      </c>
      <c r="W95" s="136" t="e" cm="1">
        <f t="array" ref="W95">_xlfn.IFS(
    FALSE, N("Check if X1 shading is ON"),
    $V$50&lt;&gt;"x", NA(),
    FALSE, N("Check if case is 'LEFT' and x axis value less than z score"),
    AND($G$70 = "LEFT", $T95 &lt; IF($K$70="", 0, $K$70)), $U95,
    FALSE, N("Check if case is 'RIGHT' and x axis value greater than z score"),
    AND($G$70 = "RIGHT", $T95 &gt; IF($K$70="", 0, $K$70)), $U95,
    FALSE, N("Default case: Return NA()"),
    TRUE, NA()
)</f>
        <v>#N/A</v>
      </c>
      <c r="X95" s="136" t="e" cm="1">
        <f t="array" ref="X95">_xlfn.IFS(
    FALSE, N("Check if X1 shading is ON"),
    $X$50&lt;&gt;"x", NA(),
    FALSE, N("Check if case is 'LEFT' and x axis value less than z score"),
    AND($G$73 = "LEFT", $T95 &lt; IF($K$73="", 0, $K$73)), $U95,
    FALSE, N("Check if case is 'RIGHT' and x axis value greater than z score"),
    AND($G$73 = "RIGHT", $T95 &gt; IF($K$73="", 0, $K$73)), $U95,
    FALSE, N("Check if case is 'TWO' and both directions"),
    AND(
        $G$73 = "TWO",
        OR($T95 &lt; -ABS($K$73), $T95 &gt; ABS($K$73))
    ), $U95,
    FALSE, N("Default case: Return NA()"),
    TRUE, NA()
)</f>
        <v>#VALUE!</v>
      </c>
      <c r="Y95" s="42"/>
      <c r="Z95" s="110">
        <v>-0.16666666666666879</v>
      </c>
      <c r="AA95" s="110">
        <v>0.11</v>
      </c>
      <c r="AB95" s="110">
        <f t="shared" si="17"/>
        <v>0.11</v>
      </c>
      <c r="AC95" s="110" t="str">
        <f t="shared" si="18"/>
        <v/>
      </c>
    </row>
    <row r="96" spans="2:29" ht="16" x14ac:dyDescent="0.2">
      <c r="B96"/>
      <c r="C96" s="42"/>
      <c r="D96" s="44"/>
      <c r="E96" s="5"/>
      <c r="F96" s="7"/>
      <c r="G96" s="44"/>
      <c r="H96" s="42"/>
      <c r="I96" s="133" t="s">
        <v>135</v>
      </c>
      <c r="J96" s="42"/>
      <c r="K96" s="5"/>
      <c r="L96" s="5"/>
      <c r="M96" s="5"/>
      <c r="N96" s="42"/>
      <c r="O96" s="42"/>
      <c r="P96" s="42"/>
      <c r="Q96" s="42"/>
      <c r="R96" s="42"/>
      <c r="S96" s="42"/>
      <c r="T96" s="120">
        <f t="shared" si="6"/>
        <v>-1.1666666666666687</v>
      </c>
      <c r="U96" s="136">
        <f t="shared" si="7"/>
        <v>0.20199868555405839</v>
      </c>
      <c r="V96" s="136" t="e" cm="1">
        <f t="array" ref="V96">_xlfn.IFS(
    FALSE, N("Check if X1 shading is ON"),
    $V$50&lt;&gt;"x", NA(),
    FALSE, N("Check if case is 'LEFT' and x axis value less than z score"),
    AND($G$69 = "LEFT", $T96 &lt; IF($K$69="", 0, $K$69)), $U96,
    FALSE, N("Check if case is 'RIGHT' and x axis value greater than z score"),
    AND($G$69 = "RIGHT", $T96 &gt; IF($K$69="", 0, $K$69)), $U96,
    FALSE, N("Check if case is 'TWO' and both directions"),
    AND(
        $G$69 = "TWO",
        OR($T96 &lt; -ABS($K$69), $T96 &gt; ABS($K$70))
    ), $U96,
    FALSE, N("Default case: Return NA()"),
    TRUE, NA()
)</f>
        <v>#VALUE!</v>
      </c>
      <c r="W96" s="136" t="e" cm="1">
        <f t="array" ref="W96">_xlfn.IFS(
    FALSE, N("Check if X1 shading is ON"),
    $V$50&lt;&gt;"x", NA(),
    FALSE, N("Check if case is 'LEFT' and x axis value less than z score"),
    AND($G$70 = "LEFT", $T96 &lt; IF($K$70="", 0, $K$70)), $U96,
    FALSE, N("Check if case is 'RIGHT' and x axis value greater than z score"),
    AND($G$70 = "RIGHT", $T96 &gt; IF($K$70="", 0, $K$70)), $U96,
    FALSE, N("Default case: Return NA()"),
    TRUE, NA()
)</f>
        <v>#N/A</v>
      </c>
      <c r="X96" s="136" t="e" cm="1">
        <f t="array" ref="X96">_xlfn.IFS(
    FALSE, N("Check if X1 shading is ON"),
    $X$50&lt;&gt;"x", NA(),
    FALSE, N("Check if case is 'LEFT' and x axis value less than z score"),
    AND($G$73 = "LEFT", $T96 &lt; IF($K$73="", 0, $K$73)), $U96,
    FALSE, N("Check if case is 'RIGHT' and x axis value greater than z score"),
    AND($G$73 = "RIGHT", $T96 &gt; IF($K$73="", 0, $K$73)), $U96,
    FALSE, N("Check if case is 'TWO' and both directions"),
    AND(
        $G$73 = "TWO",
        OR($T96 &lt; -ABS($K$73), $T96 &gt; ABS($K$73))
    ), $U96,
    FALSE, N("Default case: Return NA()"),
    TRUE, NA()
)</f>
        <v>#VALUE!</v>
      </c>
      <c r="Y96" s="42"/>
      <c r="Z96" s="110">
        <v>0.16666666666666449</v>
      </c>
      <c r="AA96" s="110">
        <v>0.11</v>
      </c>
      <c r="AB96" s="110">
        <f t="shared" si="17"/>
        <v>0.11</v>
      </c>
      <c r="AC96" s="110" t="str">
        <f t="shared" si="18"/>
        <v/>
      </c>
    </row>
    <row r="97" spans="2:29" ht="16" x14ac:dyDescent="0.2">
      <c r="B97"/>
      <c r="C97" s="42"/>
      <c r="D97" s="44"/>
      <c r="E97" s="5"/>
      <c r="F97" s="7"/>
      <c r="G97" s="44"/>
      <c r="H97" s="42"/>
      <c r="I97" s="133" t="s">
        <v>136</v>
      </c>
      <c r="J97" s="42"/>
      <c r="K97" s="5"/>
      <c r="L97" s="5"/>
      <c r="M97" s="5"/>
      <c r="N97" s="42"/>
      <c r="O97" s="42"/>
      <c r="P97" s="42"/>
      <c r="Q97" s="42"/>
      <c r="R97" s="42"/>
      <c r="S97" s="42"/>
      <c r="T97" s="120">
        <f t="shared" si="6"/>
        <v>-1.125000000000002</v>
      </c>
      <c r="U97" s="136">
        <f t="shared" si="7"/>
        <v>0.21187664577569898</v>
      </c>
      <c r="V97" s="136" t="e" cm="1">
        <f t="array" ref="V97">_xlfn.IFS(
    FALSE, N("Check if X1 shading is ON"),
    $V$50&lt;&gt;"x", NA(),
    FALSE, N("Check if case is 'LEFT' and x axis value less than z score"),
    AND($G$69 = "LEFT", $T97 &lt; IF($K$69="", 0, $K$69)), $U97,
    FALSE, N("Check if case is 'RIGHT' and x axis value greater than z score"),
    AND($G$69 = "RIGHT", $T97 &gt; IF($K$69="", 0, $K$69)), $U97,
    FALSE, N("Check if case is 'TWO' and both directions"),
    AND(
        $G$69 = "TWO",
        OR($T97 &lt; -ABS($K$69), $T97 &gt; ABS($K$70))
    ), $U97,
    FALSE, N("Default case: Return NA()"),
    TRUE, NA()
)</f>
        <v>#VALUE!</v>
      </c>
      <c r="W97" s="136" t="e" cm="1">
        <f t="array" ref="W97">_xlfn.IFS(
    FALSE, N("Check if X1 shading is ON"),
    $V$50&lt;&gt;"x", NA(),
    FALSE, N("Check if case is 'LEFT' and x axis value less than z score"),
    AND($G$70 = "LEFT", $T97 &lt; IF($K$70="", 0, $K$70)), $U97,
    FALSE, N("Check if case is 'RIGHT' and x axis value greater than z score"),
    AND($G$70 = "RIGHT", $T97 &gt; IF($K$70="", 0, $K$70)), $U97,
    FALSE, N("Default case: Return NA()"),
    TRUE, NA()
)</f>
        <v>#N/A</v>
      </c>
      <c r="X97" s="136" t="e" cm="1">
        <f t="array" ref="X97">_xlfn.IFS(
    FALSE, N("Check if X1 shading is ON"),
    $X$50&lt;&gt;"x", NA(),
    FALSE, N("Check if case is 'LEFT' and x axis value less than z score"),
    AND($G$73 = "LEFT", $T97 &lt; IF($K$73="", 0, $K$73)), $U97,
    FALSE, N("Check if case is 'RIGHT' and x axis value greater than z score"),
    AND($G$73 = "RIGHT", $T97 &gt; IF($K$73="", 0, $K$73)), $U97,
    FALSE, N("Check if case is 'TWO' and both directions"),
    AND(
        $G$73 = "TWO",
        OR($T97 &lt; -ABS($K$73), $T97 &gt; ABS($K$73))
    ), $U97,
    FALSE, N("Default case: Return NA()"),
    TRUE, NA()
)</f>
        <v>#VALUE!</v>
      </c>
      <c r="Y97" s="42"/>
      <c r="Z97" s="110">
        <v>0.33333333333333115</v>
      </c>
      <c r="AA97" s="110">
        <v>0.11</v>
      </c>
      <c r="AB97" s="110">
        <f t="shared" si="17"/>
        <v>0.11</v>
      </c>
      <c r="AC97" s="110" t="str">
        <f t="shared" si="18"/>
        <v/>
      </c>
    </row>
    <row r="98" spans="2:29" ht="16" x14ac:dyDescent="0.2">
      <c r="B98"/>
      <c r="C98" s="42"/>
      <c r="D98" s="44"/>
      <c r="E98" s="7"/>
      <c r="F98" s="7"/>
      <c r="G98" s="44"/>
      <c r="H98" s="42"/>
      <c r="I98" s="133" t="s">
        <v>137</v>
      </c>
      <c r="J98" s="42"/>
      <c r="K98" s="5"/>
      <c r="L98" s="5"/>
      <c r="M98" s="5"/>
      <c r="N98" s="42"/>
      <c r="O98" s="42"/>
      <c r="P98" s="42"/>
      <c r="Q98" s="42"/>
      <c r="R98" s="42"/>
      <c r="S98" s="42"/>
      <c r="T98" s="120">
        <f t="shared" si="6"/>
        <v>-1.0833333333333353</v>
      </c>
      <c r="U98" s="136">
        <f t="shared" si="7"/>
        <v>0.22185215470573549</v>
      </c>
      <c r="V98" s="136" t="e" cm="1">
        <f t="array" ref="V98">_xlfn.IFS(
    FALSE, N("Check if X1 shading is ON"),
    $V$50&lt;&gt;"x", NA(),
    FALSE, N("Check if case is 'LEFT' and x axis value less than z score"),
    AND($G$69 = "LEFT", $T98 &lt; IF($K$69="", 0, $K$69)), $U98,
    FALSE, N("Check if case is 'RIGHT' and x axis value greater than z score"),
    AND($G$69 = "RIGHT", $T98 &gt; IF($K$69="", 0, $K$69)), $U98,
    FALSE, N("Check if case is 'TWO' and both directions"),
    AND(
        $G$69 = "TWO",
        OR($T98 &lt; -ABS($K$69), $T98 &gt; ABS($K$70))
    ), $U98,
    FALSE, N("Default case: Return NA()"),
    TRUE, NA()
)</f>
        <v>#VALUE!</v>
      </c>
      <c r="W98" s="136" t="e" cm="1">
        <f t="array" ref="W98">_xlfn.IFS(
    FALSE, N("Check if X1 shading is ON"),
    $V$50&lt;&gt;"x", NA(),
    FALSE, N("Check if case is 'LEFT' and x axis value less than z score"),
    AND($G$70 = "LEFT", $T98 &lt; IF($K$70="", 0, $K$70)), $U98,
    FALSE, N("Check if case is 'RIGHT' and x axis value greater than z score"),
    AND($G$70 = "RIGHT", $T98 &gt; IF($K$70="", 0, $K$70)), $U98,
    FALSE, N("Default case: Return NA()"),
    TRUE, NA()
)</f>
        <v>#N/A</v>
      </c>
      <c r="X98" s="136" t="e" cm="1">
        <f t="array" ref="X98">_xlfn.IFS(
    FALSE, N("Check if X1 shading is ON"),
    $X$50&lt;&gt;"x", NA(),
    FALSE, N("Check if case is 'LEFT' and x axis value less than z score"),
    AND($G$73 = "LEFT", $T98 &lt; IF($K$73="", 0, $K$73)), $U98,
    FALSE, N("Check if case is 'RIGHT' and x axis value greater than z score"),
    AND($G$73 = "RIGHT", $T98 &gt; IF($K$73="", 0, $K$73)), $U98,
    FALSE, N("Check if case is 'TWO' and both directions"),
    AND(
        $G$73 = "TWO",
        OR($T98 &lt; -ABS($K$73), $T98 &gt; ABS($K$73))
    ), $U98,
    FALSE, N("Default case: Return NA()"),
    TRUE, NA()
)</f>
        <v>#VALUE!</v>
      </c>
      <c r="Y98" s="42"/>
      <c r="Z98" s="110">
        <v>0.49999999999999789</v>
      </c>
      <c r="AA98" s="110">
        <v>0.11</v>
      </c>
      <c r="AB98" s="110">
        <f t="shared" si="17"/>
        <v>0.11</v>
      </c>
      <c r="AC98" s="110" t="str">
        <f t="shared" si="18"/>
        <v/>
      </c>
    </row>
    <row r="99" spans="2:29" ht="16" x14ac:dyDescent="0.2">
      <c r="B99"/>
      <c r="C99" s="42"/>
      <c r="D99" s="44"/>
      <c r="E99" s="7"/>
      <c r="F99" s="7"/>
      <c r="G99" s="44"/>
      <c r="H99" s="42"/>
      <c r="I99" s="133" t="s">
        <v>138</v>
      </c>
      <c r="J99" s="42"/>
      <c r="K99" s="5"/>
      <c r="L99" s="5"/>
      <c r="M99" s="5"/>
      <c r="N99" s="42"/>
      <c r="O99" s="42"/>
      <c r="P99" s="42"/>
      <c r="Q99" s="42"/>
      <c r="R99" s="42"/>
      <c r="S99" s="42"/>
      <c r="T99" s="120">
        <f t="shared" si="6"/>
        <v>-1.0416666666666685</v>
      </c>
      <c r="U99" s="136">
        <f t="shared" si="7"/>
        <v>0.23189438328624226</v>
      </c>
      <c r="V99" s="136" t="e" cm="1">
        <f t="array" ref="V99">_xlfn.IFS(
    FALSE, N("Check if X1 shading is ON"),
    $V$50&lt;&gt;"x", NA(),
    FALSE, N("Check if case is 'LEFT' and x axis value less than z score"),
    AND($G$69 = "LEFT", $T99 &lt; IF($K$69="", 0, $K$69)), $U99,
    FALSE, N("Check if case is 'RIGHT' and x axis value greater than z score"),
    AND($G$69 = "RIGHT", $T99 &gt; IF($K$69="", 0, $K$69)), $U99,
    FALSE, N("Check if case is 'TWO' and both directions"),
    AND(
        $G$69 = "TWO",
        OR($T99 &lt; -ABS($K$69), $T99 &gt; ABS($K$70))
    ), $U99,
    FALSE, N("Default case: Return NA()"),
    TRUE, NA()
)</f>
        <v>#VALUE!</v>
      </c>
      <c r="W99" s="136" t="e" cm="1">
        <f t="array" ref="W99">_xlfn.IFS(
    FALSE, N("Check if X1 shading is ON"),
    $V$50&lt;&gt;"x", NA(),
    FALSE, N("Check if case is 'LEFT' and x axis value less than z score"),
    AND($G$70 = "LEFT", $T99 &lt; IF($K$70="", 0, $K$70)), $U99,
    FALSE, N("Check if case is 'RIGHT' and x axis value greater than z score"),
    AND($G$70 = "RIGHT", $T99 &gt; IF($K$70="", 0, $K$70)), $U99,
    FALSE, N("Default case: Return NA()"),
    TRUE, NA()
)</f>
        <v>#N/A</v>
      </c>
      <c r="X99" s="136" t="e" cm="1">
        <f t="array" ref="X99">_xlfn.IFS(
    FALSE, N("Check if X1 shading is ON"),
    $X$50&lt;&gt;"x", NA(),
    FALSE, N("Check if case is 'LEFT' and x axis value less than z score"),
    AND($G$73 = "LEFT", $T99 &lt; IF($K$73="", 0, $K$73)), $U99,
    FALSE, N("Check if case is 'RIGHT' and x axis value greater than z score"),
    AND($G$73 = "RIGHT", $T99 &gt; IF($K$73="", 0, $K$73)), $U99,
    FALSE, N("Check if case is 'TWO' and both directions"),
    AND(
        $G$73 = "TWO",
        OR($T99 &lt; -ABS($K$73), $T99 &gt; ABS($K$73))
    ), $U99,
    FALSE, N("Default case: Return NA()"),
    TRUE, NA()
)</f>
        <v>#VALUE!</v>
      </c>
      <c r="Y99" s="42"/>
      <c r="Z99" s="110">
        <v>0.66666666666666441</v>
      </c>
      <c r="AA99" s="110">
        <v>0.11</v>
      </c>
      <c r="AB99" s="110">
        <f t="shared" si="17"/>
        <v>0.11</v>
      </c>
      <c r="AC99" s="110" t="str">
        <f t="shared" si="18"/>
        <v/>
      </c>
    </row>
    <row r="100" spans="2:29" ht="16" x14ac:dyDescent="0.2">
      <c r="B100"/>
      <c r="C100" s="42"/>
      <c r="D100" s="44"/>
      <c r="E100" s="7"/>
      <c r="F100" s="7"/>
      <c r="G100" s="44"/>
      <c r="H100" s="42"/>
      <c r="I100" s="133" t="s">
        <v>139</v>
      </c>
      <c r="J100" s="42"/>
      <c r="K100" s="5"/>
      <c r="L100" s="5"/>
      <c r="M100" s="5"/>
      <c r="N100" s="42"/>
      <c r="O100" s="42"/>
      <c r="P100" s="42"/>
      <c r="Q100" s="42"/>
      <c r="R100" s="42"/>
      <c r="S100" s="42"/>
      <c r="T100" s="120">
        <f t="shared" si="6"/>
        <v>-1.0000000000000018</v>
      </c>
      <c r="U100" s="136">
        <f t="shared" si="7"/>
        <v>0.24197072451914292</v>
      </c>
      <c r="V100" s="136" t="e" cm="1">
        <f t="array" ref="V100">_xlfn.IFS(
    FALSE, N("Check if X1 shading is ON"),
    $V$50&lt;&gt;"x", NA(),
    FALSE, N("Check if case is 'LEFT' and x axis value less than z score"),
    AND($G$69 = "LEFT", $T100 &lt; IF($K$69="", 0, $K$69)), $U100,
    FALSE, N("Check if case is 'RIGHT' and x axis value greater than z score"),
    AND($G$69 = "RIGHT", $T100 &gt; IF($K$69="", 0, $K$69)), $U100,
    FALSE, N("Check if case is 'TWO' and both directions"),
    AND(
        $G$69 = "TWO",
        OR($T100 &lt; -ABS($K$69), $T100 &gt; ABS($K$70))
    ), $U100,
    FALSE, N("Default case: Return NA()"),
    TRUE, NA()
)</f>
        <v>#VALUE!</v>
      </c>
      <c r="W100" s="136" t="e" cm="1">
        <f t="array" ref="W100">_xlfn.IFS(
    FALSE, N("Check if X1 shading is ON"),
    $V$50&lt;&gt;"x", NA(),
    FALSE, N("Check if case is 'LEFT' and x axis value less than z score"),
    AND($G$70 = "LEFT", $T100 &lt; IF($K$70="", 0, $K$70)), $U100,
    FALSE, N("Check if case is 'RIGHT' and x axis value greater than z score"),
    AND($G$70 = "RIGHT", $T100 &gt; IF($K$70="", 0, $K$70)), $U100,
    FALSE, N("Default case: Return NA()"),
    TRUE, NA()
)</f>
        <v>#N/A</v>
      </c>
      <c r="X100" s="136" t="e" cm="1">
        <f t="array" ref="X100">_xlfn.IFS(
    FALSE, N("Check if X1 shading is ON"),
    $X$50&lt;&gt;"x", NA(),
    FALSE, N("Check if case is 'LEFT' and x axis value less than z score"),
    AND($G$73 = "LEFT", $T100 &lt; IF($K$73="", 0, $K$73)), $U100,
    FALSE, N("Check if case is 'RIGHT' and x axis value greater than z score"),
    AND($G$73 = "RIGHT", $T100 &gt; IF($K$73="", 0, $K$73)), $U100,
    FALSE, N("Check if case is 'TWO' and both directions"),
    AND(
        $G$73 = "TWO",
        OR($T100 &lt; -ABS($K$73), $T100 &gt; ABS($K$73))
    ), $U100,
    FALSE, N("Default case: Return NA()"),
    TRUE, NA()
)</f>
        <v>#VALUE!</v>
      </c>
      <c r="Y100" s="42"/>
      <c r="Z100" s="110">
        <v>0.83333333333333093</v>
      </c>
      <c r="AA100" s="110">
        <v>0.11</v>
      </c>
      <c r="AB100" s="110">
        <f t="shared" si="17"/>
        <v>0.11</v>
      </c>
      <c r="AC100" s="110" t="str">
        <f t="shared" si="18"/>
        <v/>
      </c>
    </row>
    <row r="101" spans="2:29" ht="16" x14ac:dyDescent="0.2">
      <c r="B101"/>
      <c r="C101" s="42"/>
      <c r="D101" s="44"/>
      <c r="E101" s="7"/>
      <c r="F101" s="7"/>
      <c r="G101" s="44"/>
      <c r="H101" s="42"/>
      <c r="I101" s="133" t="s">
        <v>140</v>
      </c>
      <c r="J101" s="42"/>
      <c r="K101" s="5"/>
      <c r="L101" s="5"/>
      <c r="M101" s="5"/>
      <c r="N101" s="42"/>
      <c r="O101" s="42"/>
      <c r="P101" s="42"/>
      <c r="Q101" s="42"/>
      <c r="R101" s="42"/>
      <c r="S101" s="42"/>
      <c r="T101" s="120">
        <f t="shared" si="6"/>
        <v>-0.95833333333333515</v>
      </c>
      <c r="U101" s="136">
        <f t="shared" si="7"/>
        <v>0.25204694425504476</v>
      </c>
      <c r="V101" s="136" t="e" cm="1">
        <f t="array" ref="V101">_xlfn.IFS(
    FALSE, N("Check if X1 shading is ON"),
    $V$50&lt;&gt;"x", NA(),
    FALSE, N("Check if case is 'LEFT' and x axis value less than z score"),
    AND($G$69 = "LEFT", $T101 &lt; IF($K$69="", 0, $K$69)), $U101,
    FALSE, N("Check if case is 'RIGHT' and x axis value greater than z score"),
    AND($G$69 = "RIGHT", $T101 &gt; IF($K$69="", 0, $K$69)), $U101,
    FALSE, N("Check if case is 'TWO' and both directions"),
    AND(
        $G$69 = "TWO",
        OR($T101 &lt; -ABS($K$69), $T101 &gt; ABS($K$70))
    ), $U101,
    FALSE, N("Default case: Return NA()"),
    TRUE, NA()
)</f>
        <v>#VALUE!</v>
      </c>
      <c r="W101" s="136" t="e" cm="1">
        <f t="array" ref="W101">_xlfn.IFS(
    FALSE, N("Check if X1 shading is ON"),
    $V$50&lt;&gt;"x", NA(),
    FALSE, N("Check if case is 'LEFT' and x axis value less than z score"),
    AND($G$70 = "LEFT", $T101 &lt; IF($K$70="", 0, $K$70)), $U101,
    FALSE, N("Check if case is 'RIGHT' and x axis value greater than z score"),
    AND($G$70 = "RIGHT", $T101 &gt; IF($K$70="", 0, $K$70)), $U101,
    FALSE, N("Default case: Return NA()"),
    TRUE, NA()
)</f>
        <v>#N/A</v>
      </c>
      <c r="X101" s="136" t="e" cm="1">
        <f t="array" ref="X101">_xlfn.IFS(
    FALSE, N("Check if X1 shading is ON"),
    $X$50&lt;&gt;"x", NA(),
    FALSE, N("Check if case is 'LEFT' and x axis value less than z score"),
    AND($G$73 = "LEFT", $T101 &lt; IF($K$73="", 0, $K$73)), $U101,
    FALSE, N("Check if case is 'RIGHT' and x axis value greater than z score"),
    AND($G$73 = "RIGHT", $T101 &gt; IF($K$73="", 0, $K$73)), $U101,
    FALSE, N("Check if case is 'TWO' and both directions"),
    AND(
        $G$73 = "TWO",
        OR($T101 &lt; -ABS($K$73), $T101 &gt; ABS($K$73))
    ), $U101,
    FALSE, N("Default case: Return NA()"),
    TRUE, NA()
)</f>
        <v>#VALUE!</v>
      </c>
      <c r="Y101" s="42"/>
      <c r="Z101" s="110">
        <v>1.1666666666666643</v>
      </c>
      <c r="AA101" s="110">
        <v>0.11</v>
      </c>
      <c r="AB101" s="110">
        <f t="shared" si="17"/>
        <v>0.11</v>
      </c>
      <c r="AC101" s="110" t="str">
        <f t="shared" si="18"/>
        <v/>
      </c>
    </row>
    <row r="102" spans="2:29" ht="16" x14ac:dyDescent="0.2">
      <c r="B102"/>
      <c r="C102" s="42"/>
      <c r="D102" s="5"/>
      <c r="E102" s="5"/>
      <c r="F102" s="5"/>
      <c r="G102" s="5"/>
      <c r="H102" s="5"/>
      <c r="I102" s="5"/>
      <c r="J102" s="5"/>
      <c r="K102" s="5"/>
      <c r="L102" s="5"/>
      <c r="M102" s="42"/>
      <c r="N102" s="42"/>
      <c r="O102" s="42"/>
      <c r="P102" s="42"/>
      <c r="Q102" s="42"/>
      <c r="R102" s="42"/>
      <c r="S102" s="42"/>
      <c r="T102" s="120">
        <f t="shared" si="6"/>
        <v>-0.91666666666666852</v>
      </c>
      <c r="U102" s="136">
        <f t="shared" si="7"/>
        <v>0.262087353078301</v>
      </c>
      <c r="V102" s="136" t="e" cm="1">
        <f t="array" ref="V102">_xlfn.IFS(
    FALSE, N("Check if X1 shading is ON"),
    $V$50&lt;&gt;"x", NA(),
    FALSE, N("Check if case is 'LEFT' and x axis value less than z score"),
    AND($G$69 = "LEFT", $T102 &lt; IF($K$69="", 0, $K$69)), $U102,
    FALSE, N("Check if case is 'RIGHT' and x axis value greater than z score"),
    AND($G$69 = "RIGHT", $T102 &gt; IF($K$69="", 0, $K$69)), $U102,
    FALSE, N("Check if case is 'TWO' and both directions"),
    AND(
        $G$69 = "TWO",
        OR($T102 &lt; -ABS($K$69), $T102 &gt; ABS($K$70))
    ), $U102,
    FALSE, N("Default case: Return NA()"),
    TRUE, NA()
)</f>
        <v>#VALUE!</v>
      </c>
      <c r="W102" s="136" t="e" cm="1">
        <f t="array" ref="W102">_xlfn.IFS(
    FALSE, N("Check if X1 shading is ON"),
    $V$50&lt;&gt;"x", NA(),
    FALSE, N("Check if case is 'LEFT' and x axis value less than z score"),
    AND($G$70 = "LEFT", $T102 &lt; IF($K$70="", 0, $K$70)), $U102,
    FALSE, N("Check if case is 'RIGHT' and x axis value greater than z score"),
    AND($G$70 = "RIGHT", $T102 &gt; IF($K$70="", 0, $K$70)), $U102,
    FALSE, N("Default case: Return NA()"),
    TRUE, NA()
)</f>
        <v>#N/A</v>
      </c>
      <c r="X102" s="136" t="e" cm="1">
        <f t="array" ref="X102">_xlfn.IFS(
    FALSE, N("Check if X1 shading is ON"),
    $X$50&lt;&gt;"x", NA(),
    FALSE, N("Check if case is 'LEFT' and x axis value less than z score"),
    AND($G$73 = "LEFT", $T102 &lt; IF($K$73="", 0, $K$73)), $U102,
    FALSE, N("Check if case is 'RIGHT' and x axis value greater than z score"),
    AND($G$73 = "RIGHT", $T102 &gt; IF($K$73="", 0, $K$73)), $U102,
    FALSE, N("Check if case is 'TWO' and both directions"),
    AND(
        $G$73 = "TWO",
        OR($T102 &lt; -ABS($K$73), $T102 &gt; ABS($K$73))
    ), $U102,
    FALSE, N("Default case: Return NA()"),
    TRUE, NA()
)</f>
        <v>#VALUE!</v>
      </c>
      <c r="Y102" s="42"/>
      <c r="Z102" s="110">
        <v>1.3333333333333313</v>
      </c>
      <c r="AA102" s="110">
        <v>0.11</v>
      </c>
      <c r="AB102" s="110">
        <f t="shared" si="17"/>
        <v>0.11</v>
      </c>
      <c r="AC102" s="110" t="str">
        <f t="shared" si="18"/>
        <v/>
      </c>
    </row>
    <row r="103" spans="2:29" ht="16" x14ac:dyDescent="0.2">
      <c r="B103"/>
      <c r="C103" s="42"/>
      <c r="D103" s="5"/>
      <c r="E103" s="5"/>
      <c r="F103" s="5"/>
      <c r="G103" s="5"/>
      <c r="H103" s="5"/>
      <c r="I103" s="5"/>
      <c r="J103" s="5"/>
      <c r="K103" s="5"/>
      <c r="L103" s="5"/>
      <c r="M103" s="42"/>
      <c r="N103" s="42"/>
      <c r="O103" s="42"/>
      <c r="P103" s="42"/>
      <c r="Q103" s="42"/>
      <c r="R103" s="42"/>
      <c r="S103" s="42"/>
      <c r="T103" s="120">
        <f t="shared" si="6"/>
        <v>-0.87500000000000189</v>
      </c>
      <c r="U103" s="136">
        <f t="shared" si="7"/>
        <v>0.27205499837854308</v>
      </c>
      <c r="V103" s="136" t="e" cm="1">
        <f t="array" ref="V103">_xlfn.IFS(
    FALSE, N("Check if X1 shading is ON"),
    $V$50&lt;&gt;"x", NA(),
    FALSE, N("Check if case is 'LEFT' and x axis value less than z score"),
    AND($G$69 = "LEFT", $T103 &lt; IF($K$69="", 0, $K$69)), $U103,
    FALSE, N("Check if case is 'RIGHT' and x axis value greater than z score"),
    AND($G$69 = "RIGHT", $T103 &gt; IF($K$69="", 0, $K$69)), $U103,
    FALSE, N("Check if case is 'TWO' and both directions"),
    AND(
        $G$69 = "TWO",
        OR($T103 &lt; -ABS($K$69), $T103 &gt; ABS($K$70))
    ), $U103,
    FALSE, N("Default case: Return NA()"),
    TRUE, NA()
)</f>
        <v>#VALUE!</v>
      </c>
      <c r="W103" s="136" t="e" cm="1">
        <f t="array" ref="W103">_xlfn.IFS(
    FALSE, N("Check if X1 shading is ON"),
    $V$50&lt;&gt;"x", NA(),
    FALSE, N("Check if case is 'LEFT' and x axis value less than z score"),
    AND($G$70 = "LEFT", $T103 &lt; IF($K$70="", 0, $K$70)), $U103,
    FALSE, N("Check if case is 'RIGHT' and x axis value greater than z score"),
    AND($G$70 = "RIGHT", $T103 &gt; IF($K$70="", 0, $K$70)), $U103,
    FALSE, N("Default case: Return NA()"),
    TRUE, NA()
)</f>
        <v>#N/A</v>
      </c>
      <c r="X103" s="136" t="e" cm="1">
        <f t="array" ref="X103">_xlfn.IFS(
    FALSE, N("Check if X1 shading is ON"),
    $X$50&lt;&gt;"x", NA(),
    FALSE, N("Check if case is 'LEFT' and x axis value less than z score"),
    AND($G$73 = "LEFT", $T103 &lt; IF($K$73="", 0, $K$73)), $U103,
    FALSE, N("Check if case is 'RIGHT' and x axis value greater than z score"),
    AND($G$73 = "RIGHT", $T103 &gt; IF($K$73="", 0, $K$73)), $U103,
    FALSE, N("Check if case is 'TWO' and both directions"),
    AND(
        $G$73 = "TWO",
        OR($T103 &lt; -ABS($K$73), $T103 &gt; ABS($K$73))
    ), $U103,
    FALSE, N("Default case: Return NA()"),
    TRUE, NA()
)</f>
        <v>#VALUE!</v>
      </c>
      <c r="Y103" s="42"/>
      <c r="Z103" s="110">
        <v>1.4999999999999982</v>
      </c>
      <c r="AA103" s="110">
        <v>0.11</v>
      </c>
      <c r="AB103" s="110">
        <f t="shared" si="17"/>
        <v>0.11</v>
      </c>
      <c r="AC103" s="110" t="str">
        <f t="shared" si="18"/>
        <v/>
      </c>
    </row>
    <row r="104" spans="2:29" ht="16" x14ac:dyDescent="0.2">
      <c r="B104"/>
      <c r="C104" s="42"/>
      <c r="D104" s="184" t="s">
        <v>141</v>
      </c>
      <c r="E104" s="61"/>
      <c r="F104" s="61"/>
      <c r="G104" s="133" t="str">
        <f>IF(
    AND(
        $G$69 &lt;&gt; "TWO",
        O63 = "x"
    ),
    "x",
    0
)</f>
        <v>x</v>
      </c>
      <c r="H104" s="62"/>
      <c r="I104" s="61"/>
      <c r="J104" s="133" t="str">
        <f>O66</f>
        <v>x</v>
      </c>
      <c r="K104" s="133" t="str">
        <f>O67</f>
        <v>x</v>
      </c>
      <c r="L104" s="133" t="str">
        <f>O64</f>
        <v>x</v>
      </c>
      <c r="M104" s="63"/>
      <c r="N104" s="42"/>
      <c r="O104" s="42"/>
      <c r="P104" s="42"/>
      <c r="Q104" s="42"/>
      <c r="R104" s="42"/>
      <c r="S104" s="42"/>
      <c r="T104" s="120">
        <f t="shared" si="6"/>
        <v>-0.83333333333333526</v>
      </c>
      <c r="U104" s="136">
        <f t="shared" si="7"/>
        <v>0.2819118754103021</v>
      </c>
      <c r="V104" s="136" t="e" cm="1">
        <f t="array" ref="V104">_xlfn.IFS(
    FALSE, N("Check if X1 shading is ON"),
    $V$50&lt;&gt;"x", NA(),
    FALSE, N("Check if case is 'LEFT' and x axis value less than z score"),
    AND($G$69 = "LEFT", $T104 &lt; IF($K$69="", 0, $K$69)), $U104,
    FALSE, N("Check if case is 'RIGHT' and x axis value greater than z score"),
    AND($G$69 = "RIGHT", $T104 &gt; IF($K$69="", 0, $K$69)), $U104,
    FALSE, N("Check if case is 'TWO' and both directions"),
    AND(
        $G$69 = "TWO",
        OR($T104 &lt; -ABS($K$69), $T104 &gt; ABS($K$70))
    ), $U104,
    FALSE, N("Default case: Return NA()"),
    TRUE, NA()
)</f>
        <v>#VALUE!</v>
      </c>
      <c r="W104" s="136" t="e" cm="1">
        <f t="array" ref="W104">_xlfn.IFS(
    FALSE, N("Check if X1 shading is ON"),
    $V$50&lt;&gt;"x", NA(),
    FALSE, N("Check if case is 'LEFT' and x axis value less than z score"),
    AND($G$70 = "LEFT", $T104 &lt; IF($K$70="", 0, $K$70)), $U104,
    FALSE, N("Check if case is 'RIGHT' and x axis value greater than z score"),
    AND($G$70 = "RIGHT", $T104 &gt; IF($K$70="", 0, $K$70)), $U104,
    FALSE, N("Default case: Return NA()"),
    TRUE, NA()
)</f>
        <v>#N/A</v>
      </c>
      <c r="X104" s="136" t="e" cm="1">
        <f t="array" ref="X104">_xlfn.IFS(
    FALSE, N("Check if X1 shading is ON"),
    $X$50&lt;&gt;"x", NA(),
    FALSE, N("Check if case is 'LEFT' and x axis value less than z score"),
    AND($G$73 = "LEFT", $T104 &lt; IF($K$73="", 0, $K$73)), $U104,
    FALSE, N("Check if case is 'RIGHT' and x axis value greater than z score"),
    AND($G$73 = "RIGHT", $T104 &gt; IF($K$73="", 0, $K$73)), $U104,
    FALSE, N("Check if case is 'TWO' and both directions"),
    AND(
        $G$73 = "TWO",
        OR($T104 &lt; -ABS($K$73), $T104 &gt; ABS($K$73))
    ), $U104,
    FALSE, N("Default case: Return NA()"),
    TRUE, NA()
)</f>
        <v>#VALUE!</v>
      </c>
      <c r="Y104" s="42"/>
      <c r="Z104" s="110">
        <v>-1.3333333333333357</v>
      </c>
      <c r="AA104" s="110">
        <v>0.13400000000000001</v>
      </c>
      <c r="AB104" s="110">
        <f t="shared" si="17"/>
        <v>0.13400000000000001</v>
      </c>
      <c r="AC104" s="110" t="str">
        <f t="shared" si="18"/>
        <v/>
      </c>
    </row>
    <row r="105" spans="2:29" ht="24" customHeight="1" x14ac:dyDescent="0.2">
      <c r="B105"/>
      <c r="C105" s="42"/>
      <c r="D105" s="61"/>
      <c r="E105" s="64"/>
      <c r="F105" s="185" t="s">
        <v>5</v>
      </c>
      <c r="G105" s="178" t="s">
        <v>113</v>
      </c>
      <c r="H105" s="133" t="s">
        <v>142</v>
      </c>
      <c r="I105" s="186" t="s">
        <v>143</v>
      </c>
      <c r="J105" s="134" t="s">
        <v>5</v>
      </c>
      <c r="K105" s="134" t="str">
        <f>K68</f>
        <v/>
      </c>
      <c r="L105" s="179" t="s">
        <v>144</v>
      </c>
      <c r="M105" s="178" t="s">
        <v>114</v>
      </c>
      <c r="N105" s="42"/>
      <c r="O105" s="42"/>
      <c r="P105" s="42"/>
      <c r="Q105" s="42"/>
      <c r="R105" s="42"/>
      <c r="S105" s="42"/>
      <c r="T105" s="120">
        <f t="shared" si="6"/>
        <v>-0.79166666666666863</v>
      </c>
      <c r="U105" s="136">
        <f t="shared" si="7"/>
        <v>0.29161915585865517</v>
      </c>
      <c r="V105" s="136" t="e" cm="1">
        <f t="array" ref="V105">_xlfn.IFS(
    FALSE, N("Check if X1 shading is ON"),
    $V$50&lt;&gt;"x", NA(),
    FALSE, N("Check if case is 'LEFT' and x axis value less than z score"),
    AND($G$69 = "LEFT", $T105 &lt; IF($K$69="", 0, $K$69)), $U105,
    FALSE, N("Check if case is 'RIGHT' and x axis value greater than z score"),
    AND($G$69 = "RIGHT", $T105 &gt; IF($K$69="", 0, $K$69)), $U105,
    FALSE, N("Check if case is 'TWO' and both directions"),
    AND(
        $G$69 = "TWO",
        OR($T105 &lt; -ABS($K$69), $T105 &gt; ABS($K$70))
    ), $U105,
    FALSE, N("Default case: Return NA()"),
    TRUE, NA()
)</f>
        <v>#VALUE!</v>
      </c>
      <c r="W105" s="136" t="e" cm="1">
        <f t="array" ref="W105">_xlfn.IFS(
    FALSE, N("Check if X1 shading is ON"),
    $V$50&lt;&gt;"x", NA(),
    FALSE, N("Check if case is 'LEFT' and x axis value less than z score"),
    AND($G$70 = "LEFT", $T105 &lt; IF($K$70="", 0, $K$70)), $U105,
    FALSE, N("Check if case is 'RIGHT' and x axis value greater than z score"),
    AND($G$70 = "RIGHT", $T105 &gt; IF($K$70="", 0, $K$70)), $U105,
    FALSE, N("Default case: Return NA()"),
    TRUE, NA()
)</f>
        <v>#N/A</v>
      </c>
      <c r="X105" s="136" t="e" cm="1">
        <f t="array" ref="X105">_xlfn.IFS(
    FALSE, N("Check if X1 shading is ON"),
    $X$50&lt;&gt;"x", NA(),
    FALSE, N("Check if case is 'LEFT' and x axis value less than z score"),
    AND($G$73 = "LEFT", $T105 &lt; IF($K$73="", 0, $K$73)), $U105,
    FALSE, N("Check if case is 'RIGHT' and x axis value greater than z score"),
    AND($G$73 = "RIGHT", $T105 &gt; IF($K$73="", 0, $K$73)), $U105,
    FALSE, N("Check if case is 'TWO' and both directions"),
    AND(
        $G$73 = "TWO",
        OR($T105 &lt; -ABS($K$73), $T105 &gt; ABS($K$73))
    ), $U105,
    FALSE, N("Default case: Return NA()"),
    TRUE, NA()
)</f>
        <v>#VALUE!</v>
      </c>
      <c r="Y105" s="42"/>
      <c r="Z105" s="110">
        <v>-1.1666666666666687</v>
      </c>
      <c r="AA105" s="110">
        <v>0.13400000000000001</v>
      </c>
      <c r="AB105" s="110">
        <f t="shared" si="17"/>
        <v>0.13400000000000001</v>
      </c>
      <c r="AC105" s="110" t="str">
        <f t="shared" si="18"/>
        <v/>
      </c>
    </row>
    <row r="106" spans="2:29" ht="24" customHeight="1" x14ac:dyDescent="0.2">
      <c r="B106"/>
      <c r="C106" s="42"/>
      <c r="D106" s="187" t="s">
        <v>145</v>
      </c>
      <c r="E106" s="181" t="str">
        <f>$F69</f>
        <v/>
      </c>
      <c r="F106" s="188" cm="1">
        <f t="array" ref="F106">IFERROR(
   _xlfn.IFS(
       FALSE, N("Use the value of z if it is not empty"),
       $K69&lt;&gt;"", $K69,
       FALSE, N("Calculate (x - μ) / σ if μ, σ, and x are numbers"),
       AND(ISNUMBER($H69), ISNUMBER($I69), ISNUMBER($J69)), ($J69 - $H69) / $I69,
       FALSE, N("Fallback to 0 if no conditions are met"),
       TRUE, 0
   ),
   NA()
)</f>
        <v>0</v>
      </c>
      <c r="G106" s="188" t="e" cm="1">
        <f t="array" ref="G106">IFERROR(
   _xlfn.IFS(
       $G$104&lt;&gt;"x", NA(),
       $K69&lt;&gt;"", MAX(1.1*_xlfn.NORM.S.DIST($K69, FALSE), 0.2)
   ),
   NA()
)</f>
        <v>#N/A</v>
      </c>
      <c r="H106" s="189" t="e" cm="1">
        <f t="array" ref="H106">_xlfn.IFS(
            $G69="RIGHT", " &gt; ",
            $G69="LEFT", " &lt; "
        )</f>
        <v>#N/A</v>
      </c>
      <c r="I106" s="189" t="str" cm="1">
        <f t="array" ref="I106">_xlfn.IFS(
            $G69="RIGHT", "⟶",
            $G69="LEFT", "⟵",
             $G69="TWO", "⟵  ⟶",
            TRUE, "⟵ ? ⟶"
        )</f>
        <v>⟵ ? ⟶</v>
      </c>
      <c r="J106" s="190" t="str">
        <f>IF(
    AND($J$104="x", $J69&lt;&gt;""),
    $J$59 &amp; H106 &amp;
    TEXT(
        $J69,
        IF(
            O73 = 0,
            "#,##0",
            "#,##0." &amp; REPT("0", O73)
        )
    ),
   ""
)</f>
        <v/>
      </c>
      <c r="K106" s="189" t="str">
        <f>IF(
    AND($K$104="x", $K69&lt;&gt;""),
    "  "&amp;$K$105 &amp; H106 &amp; TEXT($K69, "0.00"),
   ""
)</f>
        <v/>
      </c>
      <c r="L106" s="189" t="str">
        <f>IF(
       AND($L$104="x",$L69&lt;&gt;""),
        " = "&amp;TEXT($L69,"#0.0%"),
        ""
)</f>
        <v xml:space="preserve"> = 0.0%</v>
      </c>
      <c r="M106" s="191" t="str">
        <f>IF($G69="LEFT",I106&amp;" "&amp;E106,E106&amp;" "&amp;I106) &amp; CHAR(10) &amp;
"P( " &amp; J106 &amp; K106 &amp; " )" &amp; L106</f>
        <v xml:space="preserve"> ⟵ ? ⟶
P(  ) = 0.0%</v>
      </c>
      <c r="N106" s="42"/>
      <c r="O106" s="42"/>
      <c r="P106" s="42"/>
      <c r="Q106" s="42"/>
      <c r="R106" s="42"/>
      <c r="S106" s="42"/>
      <c r="T106" s="120">
        <f t="shared" si="6"/>
        <v>-0.750000000000002</v>
      </c>
      <c r="U106" s="136">
        <f t="shared" si="7"/>
        <v>0.30113743215480399</v>
      </c>
      <c r="V106" s="136" t="e" cm="1">
        <f t="array" ref="V106">_xlfn.IFS(
    FALSE, N("Check if X1 shading is ON"),
    $V$50&lt;&gt;"x", NA(),
    FALSE, N("Check if case is 'LEFT' and x axis value less than z score"),
    AND($G$69 = "LEFT", $T106 &lt; IF($K$69="", 0, $K$69)), $U106,
    FALSE, N("Check if case is 'RIGHT' and x axis value greater than z score"),
    AND($G$69 = "RIGHT", $T106 &gt; IF($K$69="", 0, $K$69)), $U106,
    FALSE, N("Check if case is 'TWO' and both directions"),
    AND(
        $G$69 = "TWO",
        OR($T106 &lt; -ABS($K$69), $T106 &gt; ABS($K$70))
    ), $U106,
    FALSE, N("Default case: Return NA()"),
    TRUE, NA()
)</f>
        <v>#VALUE!</v>
      </c>
      <c r="W106" s="136" t="e" cm="1">
        <f t="array" ref="W106">_xlfn.IFS(
    FALSE, N("Check if X1 shading is ON"),
    $V$50&lt;&gt;"x", NA(),
    FALSE, N("Check if case is 'LEFT' and x axis value less than z score"),
    AND($G$70 = "LEFT", $T106 &lt; IF($K$70="", 0, $K$70)), $U106,
    FALSE, N("Check if case is 'RIGHT' and x axis value greater than z score"),
    AND($G$70 = "RIGHT", $T106 &gt; IF($K$70="", 0, $K$70)), $U106,
    FALSE, N("Default case: Return NA()"),
    TRUE, NA()
)</f>
        <v>#N/A</v>
      </c>
      <c r="X106" s="136" t="e" cm="1">
        <f t="array" ref="X106">_xlfn.IFS(
    FALSE, N("Check if X1 shading is ON"),
    $X$50&lt;&gt;"x", NA(),
    FALSE, N("Check if case is 'LEFT' and x axis value less than z score"),
    AND($G$73 = "LEFT", $T106 &lt; IF($K$73="", 0, $K$73)), $U106,
    FALSE, N("Check if case is 'RIGHT' and x axis value greater than z score"),
    AND($G$73 = "RIGHT", $T106 &gt; IF($K$73="", 0, $K$73)), $U106,
    FALSE, N("Check if case is 'TWO' and both directions"),
    AND(
        $G$73 = "TWO",
        OR($T106 &lt; -ABS($K$73), $T106 &gt; ABS($K$73))
    ), $U106,
    FALSE, N("Default case: Return NA()"),
    TRUE, NA()
)</f>
        <v>#VALUE!</v>
      </c>
      <c r="Y106" s="42"/>
      <c r="Z106" s="110">
        <v>-0.83333333333333526</v>
      </c>
      <c r="AA106" s="110">
        <v>0.13400000000000001</v>
      </c>
      <c r="AB106" s="110">
        <f t="shared" si="17"/>
        <v>0.13400000000000001</v>
      </c>
      <c r="AC106" s="110" t="str">
        <f t="shared" si="18"/>
        <v/>
      </c>
    </row>
    <row r="107" spans="2:29" ht="24" customHeight="1" x14ac:dyDescent="0.2">
      <c r="B107"/>
      <c r="C107" s="42"/>
      <c r="D107" s="187" t="s">
        <v>146</v>
      </c>
      <c r="E107" s="181" t="str">
        <f>$F70</f>
        <v/>
      </c>
      <c r="F107" s="188" cm="1">
        <f t="array" ref="F107">IFERROR(
   _xlfn.IFS(
       FALSE, N("Use the value of z if it is not empty"),
       $K70&lt;&gt;"", $K70,
       FALSE, N("Calculate (x - μ) / σ if μ, σ, and x are numbers"),
       AND(ISNUMBER($H70), ISNUMBER($I70), ISNUMBER($J70)), ($J70 - $H70) / $I70,
       FALSE, N("Fallback to 0 if no conditions are met"),
       TRUE, 0
   ),
   NA()
)</f>
        <v>0</v>
      </c>
      <c r="G107" s="188" t="e" cm="1">
        <f t="array" ref="G107">IFERROR(
   _xlfn.IFS(
       $G$104&lt;&gt;"x", NA(),
       $K70&lt;&gt;"", MAX(1.1*_xlfn.NORM.S.DIST($K70, FALSE), 0.2)
   ),
   NA()
)</f>
        <v>#N/A</v>
      </c>
      <c r="H107" s="189" t="e" cm="1">
        <f t="array" ref="H107">_xlfn.IFS(
            $G70="RIGHT", " &gt; ",
            $G70="LEFT", " &lt; "
        )</f>
        <v>#N/A</v>
      </c>
      <c r="I107" s="189" t="str" cm="1">
        <f t="array" ref="I107">_xlfn.IFS(
            $G70="RIGHT", "⟶",
            $G70="LEFT", "⟵",
             $G70="TWO", "⟵  ⟶",
            TRUE, "⟵ ? ⟶"
        )</f>
        <v>⟵ ? ⟶</v>
      </c>
      <c r="J107" s="190" t="str">
        <f>IF(
    AND($J$104="x", $J70&lt;&gt;""),
    $J$59 &amp; H107 &amp;
    TEXT(
        $J70,
        IF(
            O73 = 0,
            "#,##0",
            "#,##0." &amp; REPT("0", O73)
        )
    ),
   ""
)</f>
        <v/>
      </c>
      <c r="K107" s="189" t="str">
        <f>IF(
    AND($K$104="x", $K70&lt;&gt;""),
    "  "&amp;$K$105 &amp; H107 &amp; TEXT($K70, "0.00"),
   ""
)</f>
        <v/>
      </c>
      <c r="L107" s="189" t="str">
        <f>IF(
       AND($L$104="x",$L70&lt;&gt;""),
        " = "&amp;TEXT($L70,"#0.0%"),
        ""
)</f>
        <v xml:space="preserve"> = 0.0%</v>
      </c>
      <c r="M107" s="191" t="str">
        <f>IF($G70="LEFT",I107&amp;" "&amp;E107,E107&amp;" "&amp;I107) &amp; CHAR(10) &amp;
"P( " &amp; J107 &amp; K107 &amp; " )" &amp; L107</f>
        <v xml:space="preserve"> ⟵ ? ⟶
P(  ) = 0.0%</v>
      </c>
      <c r="N107" s="42"/>
      <c r="O107" s="42"/>
      <c r="P107" s="42"/>
      <c r="Q107" s="42"/>
      <c r="R107" s="42"/>
      <c r="S107" s="42"/>
      <c r="T107" s="120">
        <f t="shared" si="6"/>
        <v>-0.70833333333333537</v>
      </c>
      <c r="U107" s="136">
        <f t="shared" si="7"/>
        <v>0.31042697552584209</v>
      </c>
      <c r="V107" s="136" t="e" cm="1">
        <f t="array" ref="V107">_xlfn.IFS(
    FALSE, N("Check if X1 shading is ON"),
    $V$50&lt;&gt;"x", NA(),
    FALSE, N("Check if case is 'LEFT' and x axis value less than z score"),
    AND($G$69 = "LEFT", $T107 &lt; IF($K$69="", 0, $K$69)), $U107,
    FALSE, N("Check if case is 'RIGHT' and x axis value greater than z score"),
    AND($G$69 = "RIGHT", $T107 &gt; IF($K$69="", 0, $K$69)), $U107,
    FALSE, N("Check if case is 'TWO' and both directions"),
    AND(
        $G$69 = "TWO",
        OR($T107 &lt; -ABS($K$69), $T107 &gt; ABS($K$70))
    ), $U107,
    FALSE, N("Default case: Return NA()"),
    TRUE, NA()
)</f>
        <v>#VALUE!</v>
      </c>
      <c r="W107" s="136" t="e" cm="1">
        <f t="array" ref="W107">_xlfn.IFS(
    FALSE, N("Check if X1 shading is ON"),
    $V$50&lt;&gt;"x", NA(),
    FALSE, N("Check if case is 'LEFT' and x axis value less than z score"),
    AND($G$70 = "LEFT", $T107 &lt; IF($K$70="", 0, $K$70)), $U107,
    FALSE, N("Check if case is 'RIGHT' and x axis value greater than z score"),
    AND($G$70 = "RIGHT", $T107 &gt; IF($K$70="", 0, $K$70)), $U107,
    FALSE, N("Default case: Return NA()"),
    TRUE, NA()
)</f>
        <v>#N/A</v>
      </c>
      <c r="X107" s="136" t="e" cm="1">
        <f t="array" ref="X107">_xlfn.IFS(
    FALSE, N("Check if X1 shading is ON"),
    $X$50&lt;&gt;"x", NA(),
    FALSE, N("Check if case is 'LEFT' and x axis value less than z score"),
    AND($G$73 = "LEFT", $T107 &lt; IF($K$73="", 0, $K$73)), $U107,
    FALSE, N("Check if case is 'RIGHT' and x axis value greater than z score"),
    AND($G$73 = "RIGHT", $T107 &gt; IF($K$73="", 0, $K$73)), $U107,
    FALSE, N("Check if case is 'TWO' and both directions"),
    AND(
        $G$73 = "TWO",
        OR($T107 &lt; -ABS($K$73), $T107 &gt; ABS($K$73))
    ), $U107,
    FALSE, N("Default case: Return NA()"),
    TRUE, NA()
)</f>
        <v>#VALUE!</v>
      </c>
      <c r="Y107" s="42"/>
      <c r="Z107" s="110">
        <v>-0.66666666666666874</v>
      </c>
      <c r="AA107" s="110">
        <v>0.13400000000000001</v>
      </c>
      <c r="AB107" s="110">
        <f t="shared" si="17"/>
        <v>0.13400000000000001</v>
      </c>
      <c r="AC107" s="110" t="str">
        <f t="shared" si="18"/>
        <v/>
      </c>
    </row>
    <row r="108" spans="2:29" ht="16" x14ac:dyDescent="0.2">
      <c r="B108"/>
      <c r="C108" s="42"/>
      <c r="D108" s="44"/>
      <c r="E108" s="44"/>
      <c r="F108" s="44"/>
      <c r="G108" s="44"/>
      <c r="H108" s="49"/>
      <c r="I108" s="49"/>
      <c r="J108" s="49"/>
      <c r="K108" s="48"/>
      <c r="L108" s="55"/>
      <c r="M108" s="42"/>
      <c r="N108" s="42"/>
      <c r="O108" s="42"/>
      <c r="P108" s="42"/>
      <c r="Q108" s="42"/>
      <c r="R108" s="42"/>
      <c r="S108" s="42"/>
      <c r="T108" s="120">
        <f t="shared" si="6"/>
        <v>-0.66666666666666874</v>
      </c>
      <c r="U108" s="136">
        <f t="shared" si="7"/>
        <v>0.31944800552235181</v>
      </c>
      <c r="V108" s="136" t="e" cm="1">
        <f t="array" ref="V108">_xlfn.IFS(
    FALSE, N("Check if X1 shading is ON"),
    $V$50&lt;&gt;"x", NA(),
    FALSE, N("Check if case is 'LEFT' and x axis value less than z score"),
    AND($G$69 = "LEFT", $T108 &lt; IF($K$69="", 0, $K$69)), $U108,
    FALSE, N("Check if case is 'RIGHT' and x axis value greater than z score"),
    AND($G$69 = "RIGHT", $T108 &gt; IF($K$69="", 0, $K$69)), $U108,
    FALSE, N("Check if case is 'TWO' and both directions"),
    AND(
        $G$69 = "TWO",
        OR($T108 &lt; -ABS($K$69), $T108 &gt; ABS($K$70))
    ), $U108,
    FALSE, N("Default case: Return NA()"),
    TRUE, NA()
)</f>
        <v>#VALUE!</v>
      </c>
      <c r="W108" s="136" t="e" cm="1">
        <f t="array" ref="W108">_xlfn.IFS(
    FALSE, N("Check if X1 shading is ON"),
    $V$50&lt;&gt;"x", NA(),
    FALSE, N("Check if case is 'LEFT' and x axis value less than z score"),
    AND($G$70 = "LEFT", $T108 &lt; IF($K$70="", 0, $K$70)), $U108,
    FALSE, N("Check if case is 'RIGHT' and x axis value greater than z score"),
    AND($G$70 = "RIGHT", $T108 &gt; IF($K$70="", 0, $K$70)), $U108,
    FALSE, N("Default case: Return NA()"),
    TRUE, NA()
)</f>
        <v>#N/A</v>
      </c>
      <c r="X108" s="136" t="e" cm="1">
        <f t="array" ref="X108">_xlfn.IFS(
    FALSE, N("Check if X1 shading is ON"),
    $X$50&lt;&gt;"x", NA(),
    FALSE, N("Check if case is 'LEFT' and x axis value less than z score"),
    AND($G$73 = "LEFT", $T108 &lt; IF($K$73="", 0, $K$73)), $U108,
    FALSE, N("Check if case is 'RIGHT' and x axis value greater than z score"),
    AND($G$73 = "RIGHT", $T108 &gt; IF($K$73="", 0, $K$73)), $U108,
    FALSE, N("Check if case is 'TWO' and both directions"),
    AND(
        $G$73 = "TWO",
        OR($T108 &lt; -ABS($K$73), $T108 &gt; ABS($K$73))
    ), $U108,
    FALSE, N("Default case: Return NA()"),
    TRUE, NA()
)</f>
        <v>#VALUE!</v>
      </c>
      <c r="Y108" s="42"/>
      <c r="Z108" s="110">
        <v>-0.50000000000000222</v>
      </c>
      <c r="AA108" s="110">
        <v>0.13400000000000001</v>
      </c>
      <c r="AB108" s="110">
        <f t="shared" si="17"/>
        <v>0.13400000000000001</v>
      </c>
      <c r="AC108" s="110" t="str">
        <f t="shared" si="18"/>
        <v/>
      </c>
    </row>
    <row r="109" spans="2:29" ht="16" x14ac:dyDescent="0.2">
      <c r="B109"/>
      <c r="C109" s="42"/>
      <c r="D109" s="177" t="s">
        <v>147</v>
      </c>
      <c r="E109" s="44"/>
      <c r="F109" s="44"/>
      <c r="G109" s="113" t="str">
        <f>O63</f>
        <v>x</v>
      </c>
      <c r="H109" s="49"/>
      <c r="I109" s="49"/>
      <c r="J109" s="113" t="str">
        <f>O66</f>
        <v>x</v>
      </c>
      <c r="K109" s="113" t="str">
        <f>O67</f>
        <v>x</v>
      </c>
      <c r="L109" s="113" t="str">
        <f>O64</f>
        <v>x</v>
      </c>
      <c r="M109" s="42"/>
      <c r="N109" s="42"/>
      <c r="O109" s="42"/>
      <c r="P109" s="42"/>
      <c r="Q109" s="42"/>
      <c r="R109" s="42"/>
      <c r="S109" s="42"/>
      <c r="T109" s="120">
        <f t="shared" si="6"/>
        <v>-0.62500000000000211</v>
      </c>
      <c r="U109" s="136">
        <f t="shared" si="7"/>
        <v>0.32816096855037463</v>
      </c>
      <c r="V109" s="136" t="e" cm="1">
        <f t="array" ref="V109">_xlfn.IFS(
    FALSE, N("Check if X1 shading is ON"),
    $V$50&lt;&gt;"x", NA(),
    FALSE, N("Check if case is 'LEFT' and x axis value less than z score"),
    AND($G$69 = "LEFT", $T109 &lt; IF($K$69="", 0, $K$69)), $U109,
    FALSE, N("Check if case is 'RIGHT' and x axis value greater than z score"),
    AND($G$69 = "RIGHT", $T109 &gt; IF($K$69="", 0, $K$69)), $U109,
    FALSE, N("Check if case is 'TWO' and both directions"),
    AND(
        $G$69 = "TWO",
        OR($T109 &lt; -ABS($K$69), $T109 &gt; ABS($K$70))
    ), $U109,
    FALSE, N("Default case: Return NA()"),
    TRUE, NA()
)</f>
        <v>#VALUE!</v>
      </c>
      <c r="W109" s="136" t="e" cm="1">
        <f t="array" ref="W109">_xlfn.IFS(
    FALSE, N("Check if X1 shading is ON"),
    $V$50&lt;&gt;"x", NA(),
    FALSE, N("Check if case is 'LEFT' and x axis value less than z score"),
    AND($G$70 = "LEFT", $T109 &lt; IF($K$70="", 0, $K$70)), $U109,
    FALSE, N("Check if case is 'RIGHT' and x axis value greater than z score"),
    AND($G$70 = "RIGHT", $T109 &gt; IF($K$70="", 0, $K$70)), $U109,
    FALSE, N("Default case: Return NA()"),
    TRUE, NA()
)</f>
        <v>#N/A</v>
      </c>
      <c r="X109" s="136" t="e" cm="1">
        <f t="array" ref="X109">_xlfn.IFS(
    FALSE, N("Check if X1 shading is ON"),
    $X$50&lt;&gt;"x", NA(),
    FALSE, N("Check if case is 'LEFT' and x axis value less than z score"),
    AND($G$73 = "LEFT", $T109 &lt; IF($K$73="", 0, $K$73)), $U109,
    FALSE, N("Check if case is 'RIGHT' and x axis value greater than z score"),
    AND($G$73 = "RIGHT", $T109 &gt; IF($K$73="", 0, $K$73)), $U109,
    FALSE, N("Check if case is 'TWO' and both directions"),
    AND(
        $G$73 = "TWO",
        OR($T109 &lt; -ABS($K$73), $T109 &gt; ABS($K$73))
    ), $U109,
    FALSE, N("Default case: Return NA()"),
    TRUE, NA()
)</f>
        <v>#VALUE!</v>
      </c>
      <c r="Y109" s="42"/>
      <c r="Z109" s="110">
        <v>-0.33333333333333548</v>
      </c>
      <c r="AA109" s="110">
        <v>0.13400000000000001</v>
      </c>
      <c r="AB109" s="110">
        <f t="shared" si="17"/>
        <v>0.13400000000000001</v>
      </c>
      <c r="AC109" s="110" t="str">
        <f t="shared" si="18"/>
        <v/>
      </c>
    </row>
    <row r="110" spans="2:29" ht="16" x14ac:dyDescent="0.2">
      <c r="B110"/>
      <c r="C110" s="42"/>
      <c r="D110" s="44"/>
      <c r="E110" s="44"/>
      <c r="F110" s="185" t="s">
        <v>5</v>
      </c>
      <c r="G110" s="178" t="s">
        <v>113</v>
      </c>
      <c r="H110" s="133" t="s">
        <v>142</v>
      </c>
      <c r="I110" s="186" t="s">
        <v>143</v>
      </c>
      <c r="J110" s="134" t="s">
        <v>5</v>
      </c>
      <c r="K110" s="134" t="str">
        <f>K105</f>
        <v/>
      </c>
      <c r="L110" s="179" t="s">
        <v>144</v>
      </c>
      <c r="M110" s="114" t="s">
        <v>114</v>
      </c>
      <c r="N110" s="42"/>
      <c r="O110" s="42"/>
      <c r="P110" s="42"/>
      <c r="Q110" s="42"/>
      <c r="R110" s="42"/>
      <c r="S110" s="42"/>
      <c r="T110" s="120">
        <f t="shared" si="6"/>
        <v>-0.58333333333333548</v>
      </c>
      <c r="U110" s="136">
        <f t="shared" si="7"/>
        <v>0.33652682274495277</v>
      </c>
      <c r="V110" s="136" t="e" cm="1">
        <f t="array" ref="V110">_xlfn.IFS(
    FALSE, N("Check if X1 shading is ON"),
    $V$50&lt;&gt;"x", NA(),
    FALSE, N("Check if case is 'LEFT' and x axis value less than z score"),
    AND($G$69 = "LEFT", $T110 &lt; IF($K$69="", 0, $K$69)), $U110,
    FALSE, N("Check if case is 'RIGHT' and x axis value greater than z score"),
    AND($G$69 = "RIGHT", $T110 &gt; IF($K$69="", 0, $K$69)), $U110,
    FALSE, N("Check if case is 'TWO' and both directions"),
    AND(
        $G$69 = "TWO",
        OR($T110 &lt; -ABS($K$69), $T110 &gt; ABS($K$70))
    ), $U110,
    FALSE, N("Default case: Return NA()"),
    TRUE, NA()
)</f>
        <v>#VALUE!</v>
      </c>
      <c r="W110" s="136" t="e" cm="1">
        <f t="array" ref="W110">_xlfn.IFS(
    FALSE, N("Check if X1 shading is ON"),
    $V$50&lt;&gt;"x", NA(),
    FALSE, N("Check if case is 'LEFT' and x axis value less than z score"),
    AND($G$70 = "LEFT", $T110 &lt; IF($K$70="", 0, $K$70)), $U110,
    FALSE, N("Check if case is 'RIGHT' and x axis value greater than z score"),
    AND($G$70 = "RIGHT", $T110 &gt; IF($K$70="", 0, $K$70)), $U110,
    FALSE, N("Default case: Return NA()"),
    TRUE, NA()
)</f>
        <v>#N/A</v>
      </c>
      <c r="X110" s="136" t="e" cm="1">
        <f t="array" ref="X110">_xlfn.IFS(
    FALSE, N("Check if X1 shading is ON"),
    $X$50&lt;&gt;"x", NA(),
    FALSE, N("Check if case is 'LEFT' and x axis value less than z score"),
    AND($G$73 = "LEFT", $T110 &lt; IF($K$73="", 0, $K$73)), $U110,
    FALSE, N("Check if case is 'RIGHT' and x axis value greater than z score"),
    AND($G$73 = "RIGHT", $T110 &gt; IF($K$73="", 0, $K$73)), $U110,
    FALSE, N("Check if case is 'TWO' and both directions"),
    AND(
        $G$73 = "TWO",
        OR($T110 &lt; -ABS($K$73), $T110 &gt; ABS($K$73))
    ), $U110,
    FALSE, N("Default case: Return NA()"),
    TRUE, NA()
)</f>
        <v>#VALUE!</v>
      </c>
      <c r="Y110" s="42"/>
      <c r="Z110" s="110">
        <v>-0.16666666666666879</v>
      </c>
      <c r="AA110" s="110">
        <v>0.13400000000000001</v>
      </c>
      <c r="AB110" s="110">
        <f t="shared" si="17"/>
        <v>0.13400000000000001</v>
      </c>
      <c r="AC110" s="110" t="str">
        <f t="shared" si="18"/>
        <v/>
      </c>
    </row>
    <row r="111" spans="2:29" ht="51" x14ac:dyDescent="0.2">
      <c r="B111"/>
      <c r="C111" s="42"/>
      <c r="D111" s="187" t="s">
        <v>148</v>
      </c>
      <c r="E111" s="132" t="str">
        <f>F73</f>
        <v>Bestea x̅</v>
      </c>
      <c r="F111" s="188">
        <f>IFERROR(
   MAX(-3.9, MIN(3.9,
       _xlfn.IFS(
           FALSE, N("Check if the Case display is ON"),
           G72&lt;&gt;"x", NA(),
           FALSE, N("Use the value of z if it is not empty"),
           K73&lt;&gt;"", K73,
           FALSE, N("Calculate (x - μ) / σ if μ, σ, and x are numbers"),
           AND(ISNUMBER(H73), ISNUMBER(I73), ISNUMBER(J73)), (J73 - H73) / I73,
           FALSE, N("Fallback to 0 if no conditions are met"),
           TRUE, 0
       )
   )),
   NA()
)</f>
        <v>0</v>
      </c>
      <c r="G111" s="188" t="e" cm="1">
        <f t="array" ref="G111">IFERROR(
   _xlfn.IFS(
       G109&lt;&gt;"x", NA(),
       K73&lt;&gt;"", MAX(1.1*_xlfn.NORM.S.DIST(K73, FALSE), 0.1)
   ),
   NA()
)</f>
        <v>#N/A</v>
      </c>
      <c r="H111" s="189" t="e" cm="1">
        <f t="array" ref="H111">_xlfn.IFS(
            $G73="RIGHT", " &gt; ",
            $G73="LEFT", " &lt; "
        )</f>
        <v>#N/A</v>
      </c>
      <c r="I111" s="189" t="str" cm="1">
        <f t="array" ref="I111">_xlfn.IFS(
            G73="RIGHT", "⟶",
            G73="LEFT", "⟵",
            TRUE, "⟵ ? ⟶"
        )</f>
        <v>⟵ ? ⟶</v>
      </c>
      <c r="J111" s="190" t="str">
        <f>IF(
    AND(J109="x", J73&lt;&gt;""),
    $J$68 &amp; H111 &amp;
    TEXT(
        J73,
        IF(
            O73 = 0,
            "#,##0",
            "#,##0." &amp; REPT("0", O73)
        )
    ),
 ""
)</f>
        <v/>
      </c>
      <c r="K111" s="189" t="str">
        <f>IF(
    AND(K109="x", K73&lt;&gt;""),
    " "&amp; K110 &amp; H111 &amp; TEXT(K73, "0.00"),
   ""
)</f>
        <v/>
      </c>
      <c r="L111" s="189" t="str">
        <f>IF(
       AND($L109="x",L73&lt;&gt;""),
        " = "&amp;TEXT(L73,"#0.0%"),
       ""
)</f>
        <v/>
      </c>
      <c r="M111" s="191" t="str">
        <f>IF(G73="LEFT",I111&amp;" "&amp;E111,E111&amp;" "&amp;I111) &amp; CHAR(10) &amp;
"P( " &amp; J111 &amp; K111 &amp; " )" &amp; L111</f>
        <v>Bestea x̅ ⟵ ? ⟶
P(  )</v>
      </c>
      <c r="N111" s="42"/>
      <c r="O111" s="42"/>
      <c r="P111" s="42"/>
      <c r="Q111" s="42"/>
      <c r="R111" s="42"/>
      <c r="S111" s="42"/>
      <c r="T111" s="120">
        <f t="shared" si="6"/>
        <v>-0.54166666666666885</v>
      </c>
      <c r="U111" s="136">
        <f t="shared" si="7"/>
        <v>0.34450732636471215</v>
      </c>
      <c r="V111" s="136" t="e" cm="1">
        <f t="array" ref="V111">_xlfn.IFS(
    FALSE, N("Check if X1 shading is ON"),
    $V$50&lt;&gt;"x", NA(),
    FALSE, N("Check if case is 'LEFT' and x axis value less than z score"),
    AND($G$69 = "LEFT", $T111 &lt; IF($K$69="", 0, $K$69)), $U111,
    FALSE, N("Check if case is 'RIGHT' and x axis value greater than z score"),
    AND($G$69 = "RIGHT", $T111 &gt; IF($K$69="", 0, $K$69)), $U111,
    FALSE, N("Check if case is 'TWO' and both directions"),
    AND(
        $G$69 = "TWO",
        OR($T111 &lt; -ABS($K$69), $T111 &gt; ABS($K$70))
    ), $U111,
    FALSE, N("Default case: Return NA()"),
    TRUE, NA()
)</f>
        <v>#VALUE!</v>
      </c>
      <c r="W111" s="136" t="e" cm="1">
        <f t="array" ref="W111">_xlfn.IFS(
    FALSE, N("Check if X1 shading is ON"),
    $V$50&lt;&gt;"x", NA(),
    FALSE, N("Check if case is 'LEFT' and x axis value less than z score"),
    AND($G$70 = "LEFT", $T111 &lt; IF($K$70="", 0, $K$70)), $U111,
    FALSE, N("Check if case is 'RIGHT' and x axis value greater than z score"),
    AND($G$70 = "RIGHT", $T111 &gt; IF($K$70="", 0, $K$70)), $U111,
    FALSE, N("Default case: Return NA()"),
    TRUE, NA()
)</f>
        <v>#N/A</v>
      </c>
      <c r="X111" s="136" t="e" cm="1">
        <f t="array" ref="X111">_xlfn.IFS(
    FALSE, N("Check if X1 shading is ON"),
    $X$50&lt;&gt;"x", NA(),
    FALSE, N("Check if case is 'LEFT' and x axis value less than z score"),
    AND($G$73 = "LEFT", $T111 &lt; IF($K$73="", 0, $K$73)), $U111,
    FALSE, N("Check if case is 'RIGHT' and x axis value greater than z score"),
    AND($G$73 = "RIGHT", $T111 &gt; IF($K$73="", 0, $K$73)), $U111,
    FALSE, N("Check if case is 'TWO' and both directions"),
    AND(
        $G$73 = "TWO",
        OR($T111 &lt; -ABS($K$73), $T111 &gt; ABS($K$73))
    ), $U111,
    FALSE, N("Default case: Return NA()"),
    TRUE, NA()
)</f>
        <v>#VALUE!</v>
      </c>
      <c r="Y111" s="42"/>
      <c r="Z111" s="110">
        <v>0.16666666666666449</v>
      </c>
      <c r="AA111" s="110">
        <v>0.13400000000000001</v>
      </c>
      <c r="AB111" s="110">
        <f t="shared" si="17"/>
        <v>0.13400000000000001</v>
      </c>
      <c r="AC111" s="110" t="str">
        <f t="shared" si="18"/>
        <v/>
      </c>
    </row>
    <row r="112" spans="2:29" ht="16" x14ac:dyDescent="0.2">
      <c r="B112"/>
      <c r="C112" s="42"/>
      <c r="D112" s="44"/>
      <c r="E112" s="7"/>
      <c r="F112" s="7"/>
      <c r="G112" s="44"/>
      <c r="H112" s="44"/>
      <c r="I112" s="44"/>
      <c r="J112" s="42"/>
      <c r="K112" s="42"/>
      <c r="L112" s="42"/>
      <c r="M112" s="42"/>
      <c r="N112" s="42"/>
      <c r="O112" s="42"/>
      <c r="P112" s="42"/>
      <c r="Q112" s="42"/>
      <c r="R112" s="42"/>
      <c r="S112" s="42"/>
      <c r="T112" s="120">
        <f t="shared" si="6"/>
        <v>-0.50000000000000222</v>
      </c>
      <c r="U112" s="136">
        <f t="shared" si="7"/>
        <v>0.35206532676429914</v>
      </c>
      <c r="V112" s="136" t="e" cm="1">
        <f t="array" ref="V112">_xlfn.IFS(
    FALSE, N("Check if X1 shading is ON"),
    $V$50&lt;&gt;"x", NA(),
    FALSE, N("Check if case is 'LEFT' and x axis value less than z score"),
    AND($G$69 = "LEFT", $T112 &lt; IF($K$69="", 0, $K$69)), $U112,
    FALSE, N("Check if case is 'RIGHT' and x axis value greater than z score"),
    AND($G$69 = "RIGHT", $T112 &gt; IF($K$69="", 0, $K$69)), $U112,
    FALSE, N("Check if case is 'TWO' and both directions"),
    AND(
        $G$69 = "TWO",
        OR($T112 &lt; -ABS($K$69), $T112 &gt; ABS($K$70))
    ), $U112,
    FALSE, N("Default case: Return NA()"),
    TRUE, NA()
)</f>
        <v>#VALUE!</v>
      </c>
      <c r="W112" s="136" t="e" cm="1">
        <f t="array" ref="W112">_xlfn.IFS(
    FALSE, N("Check if X1 shading is ON"),
    $V$50&lt;&gt;"x", NA(),
    FALSE, N("Check if case is 'LEFT' and x axis value less than z score"),
    AND($G$70 = "LEFT", $T112 &lt; IF($K$70="", 0, $K$70)), $U112,
    FALSE, N("Check if case is 'RIGHT' and x axis value greater than z score"),
    AND($G$70 = "RIGHT", $T112 &gt; IF($K$70="", 0, $K$70)), $U112,
    FALSE, N("Default case: Return NA()"),
    TRUE, NA()
)</f>
        <v>#N/A</v>
      </c>
      <c r="X112" s="136" t="e" cm="1">
        <f t="array" ref="X112">_xlfn.IFS(
    FALSE, N("Check if X1 shading is ON"),
    $X$50&lt;&gt;"x", NA(),
    FALSE, N("Check if case is 'LEFT' and x axis value less than z score"),
    AND($G$73 = "LEFT", $T112 &lt; IF($K$73="", 0, $K$73)), $U112,
    FALSE, N("Check if case is 'RIGHT' and x axis value greater than z score"),
    AND($G$73 = "RIGHT", $T112 &gt; IF($K$73="", 0, $K$73)), $U112,
    FALSE, N("Check if case is 'TWO' and both directions"),
    AND(
        $G$73 = "TWO",
        OR($T112 &lt; -ABS($K$73), $T112 &gt; ABS($K$73))
    ), $U112,
    FALSE, N("Default case: Return NA()"),
    TRUE, NA()
)</f>
        <v>#VALUE!</v>
      </c>
      <c r="Y112" s="42"/>
      <c r="Z112" s="110">
        <v>0.33333333333333115</v>
      </c>
      <c r="AA112" s="110">
        <v>0.13400000000000001</v>
      </c>
      <c r="AB112" s="110">
        <f t="shared" si="17"/>
        <v>0.13400000000000001</v>
      </c>
      <c r="AC112" s="110" t="str">
        <f t="shared" si="18"/>
        <v/>
      </c>
    </row>
    <row r="113" spans="2:29" ht="16" x14ac:dyDescent="0.2">
      <c r="B113"/>
      <c r="C113" s="42"/>
      <c r="D113" s="44"/>
      <c r="E113" s="7"/>
      <c r="F113" s="7"/>
      <c r="G113" s="44"/>
      <c r="H113" s="44"/>
      <c r="I113" s="44"/>
      <c r="J113" s="42"/>
      <c r="K113" s="42"/>
      <c r="L113" s="42"/>
      <c r="M113" s="42"/>
      <c r="N113" s="42"/>
      <c r="O113" s="42"/>
      <c r="P113" s="42"/>
      <c r="Q113" s="42"/>
      <c r="R113" s="42"/>
      <c r="S113" s="42"/>
      <c r="T113" s="120">
        <f t="shared" si="6"/>
        <v>-0.45833333333333554</v>
      </c>
      <c r="U113" s="136">
        <f t="shared" si="7"/>
        <v>0.35916504691680912</v>
      </c>
      <c r="V113" s="136" t="e" cm="1">
        <f t="array" ref="V113">_xlfn.IFS(
    FALSE, N("Check if X1 shading is ON"),
    $V$50&lt;&gt;"x", NA(),
    FALSE, N("Check if case is 'LEFT' and x axis value less than z score"),
    AND($G$69 = "LEFT", $T113 &lt; IF($K$69="", 0, $K$69)), $U113,
    FALSE, N("Check if case is 'RIGHT' and x axis value greater than z score"),
    AND($G$69 = "RIGHT", $T113 &gt; IF($K$69="", 0, $K$69)), $U113,
    FALSE, N("Check if case is 'TWO' and both directions"),
    AND(
        $G$69 = "TWO",
        OR($T113 &lt; -ABS($K$69), $T113 &gt; ABS($K$70))
    ), $U113,
    FALSE, N("Default case: Return NA()"),
    TRUE, NA()
)</f>
        <v>#VALUE!</v>
      </c>
      <c r="W113" s="136" t="e" cm="1">
        <f t="array" ref="W113">_xlfn.IFS(
    FALSE, N("Check if X1 shading is ON"),
    $V$50&lt;&gt;"x", NA(),
    FALSE, N("Check if case is 'LEFT' and x axis value less than z score"),
    AND($G$70 = "LEFT", $T113 &lt; IF($K$70="", 0, $K$70)), $U113,
    FALSE, N("Check if case is 'RIGHT' and x axis value greater than z score"),
    AND($G$70 = "RIGHT", $T113 &gt; IF($K$70="", 0, $K$70)), $U113,
    FALSE, N("Default case: Return NA()"),
    TRUE, NA()
)</f>
        <v>#N/A</v>
      </c>
      <c r="X113" s="136" t="e" cm="1">
        <f t="array" ref="X113">_xlfn.IFS(
    FALSE, N("Check if X1 shading is ON"),
    $X$50&lt;&gt;"x", NA(),
    FALSE, N("Check if case is 'LEFT' and x axis value less than z score"),
    AND($G$73 = "LEFT", $T113 &lt; IF($K$73="", 0, $K$73)), $U113,
    FALSE, N("Check if case is 'RIGHT' and x axis value greater than z score"),
    AND($G$73 = "RIGHT", $T113 &gt; IF($K$73="", 0, $K$73)), $U113,
    FALSE, N("Check if case is 'TWO' and both directions"),
    AND(
        $G$73 = "TWO",
        OR($T113 &lt; -ABS($K$73), $T113 &gt; ABS($K$73))
    ), $U113,
    FALSE, N("Default case: Return NA()"),
    TRUE, NA()
)</f>
        <v>#VALUE!</v>
      </c>
      <c r="Y113" s="42"/>
      <c r="Z113" s="110">
        <v>0.49999999999999789</v>
      </c>
      <c r="AA113" s="110">
        <v>0.13400000000000001</v>
      </c>
      <c r="AB113" s="110">
        <f t="shared" si="17"/>
        <v>0.13400000000000001</v>
      </c>
      <c r="AC113" s="110" t="str">
        <f t="shared" si="18"/>
        <v/>
      </c>
    </row>
    <row r="114" spans="2:29" ht="19" x14ac:dyDescent="0.25">
      <c r="B114"/>
      <c r="C114" s="42"/>
      <c r="D114" s="192" t="s">
        <v>149</v>
      </c>
      <c r="E114" s="7"/>
      <c r="F114" s="7"/>
      <c r="G114" s="44"/>
      <c r="H114" s="44"/>
      <c r="I114" s="44"/>
      <c r="J114" s="42"/>
      <c r="K114" s="193" t="s">
        <v>150</v>
      </c>
      <c r="L114" s="5"/>
      <c r="M114" s="5"/>
      <c r="N114" s="5"/>
      <c r="O114" s="5"/>
      <c r="P114" s="5"/>
      <c r="Q114" s="42"/>
      <c r="R114" s="5"/>
      <c r="S114" s="42"/>
      <c r="T114" s="120">
        <f t="shared" si="6"/>
        <v>-0.41666666666666885</v>
      </c>
      <c r="U114" s="136">
        <f t="shared" si="7"/>
        <v>0.36577236641400213</v>
      </c>
      <c r="V114" s="136" t="e" cm="1">
        <f t="array" ref="V114">_xlfn.IFS(
    FALSE, N("Check if X1 shading is ON"),
    $V$50&lt;&gt;"x", NA(),
    FALSE, N("Check if case is 'LEFT' and x axis value less than z score"),
    AND($G$69 = "LEFT", $T114 &lt; IF($K$69="", 0, $K$69)), $U114,
    FALSE, N("Check if case is 'RIGHT' and x axis value greater than z score"),
    AND($G$69 = "RIGHT", $T114 &gt; IF($K$69="", 0, $K$69)), $U114,
    FALSE, N("Check if case is 'TWO' and both directions"),
    AND(
        $G$69 = "TWO",
        OR($T114 &lt; -ABS($K$69), $T114 &gt; ABS($K$70))
    ), $U114,
    FALSE, N("Default case: Return NA()"),
    TRUE, NA()
)</f>
        <v>#VALUE!</v>
      </c>
      <c r="W114" s="136" t="e" cm="1">
        <f t="array" ref="W114">_xlfn.IFS(
    FALSE, N("Check if X1 shading is ON"),
    $V$50&lt;&gt;"x", NA(),
    FALSE, N("Check if case is 'LEFT' and x axis value less than z score"),
    AND($G$70 = "LEFT", $T114 &lt; IF($K$70="", 0, $K$70)), $U114,
    FALSE, N("Check if case is 'RIGHT' and x axis value greater than z score"),
    AND($G$70 = "RIGHT", $T114 &gt; IF($K$70="", 0, $K$70)), $U114,
    FALSE, N("Default case: Return NA()"),
    TRUE, NA()
)</f>
        <v>#N/A</v>
      </c>
      <c r="X114" s="136" t="e" cm="1">
        <f t="array" ref="X114">_xlfn.IFS(
    FALSE, N("Check if X1 shading is ON"),
    $X$50&lt;&gt;"x", NA(),
    FALSE, N("Check if case is 'LEFT' and x axis value less than z score"),
    AND($G$73 = "LEFT", $T114 &lt; IF($K$73="", 0, $K$73)), $U114,
    FALSE, N("Check if case is 'RIGHT' and x axis value greater than z score"),
    AND($G$73 = "RIGHT", $T114 &gt; IF($K$73="", 0, $K$73)), $U114,
    FALSE, N("Check if case is 'TWO' and both directions"),
    AND(
        $G$73 = "TWO",
        OR($T114 &lt; -ABS($K$73), $T114 &gt; ABS($K$73))
    ), $U114,
    FALSE, N("Default case: Return NA()"),
    TRUE, NA()
)</f>
        <v>#VALUE!</v>
      </c>
      <c r="Y114" s="42"/>
      <c r="Z114" s="110">
        <v>0.66666666666666441</v>
      </c>
      <c r="AA114" s="110">
        <v>0.13400000000000001</v>
      </c>
      <c r="AB114" s="110">
        <f t="shared" si="17"/>
        <v>0.13400000000000001</v>
      </c>
      <c r="AC114" s="110" t="str">
        <f t="shared" si="18"/>
        <v/>
      </c>
    </row>
    <row r="115" spans="2:29" ht="16" x14ac:dyDescent="0.2">
      <c r="B115"/>
      <c r="C115" s="42"/>
      <c r="D115" s="114" t="s">
        <v>116</v>
      </c>
      <c r="E115" s="143" t="s">
        <v>117</v>
      </c>
      <c r="F115" s="114" t="s">
        <v>151</v>
      </c>
      <c r="G115" s="114" t="s">
        <v>152</v>
      </c>
      <c r="H115" s="114" t="s">
        <v>153</v>
      </c>
      <c r="I115" s="114" t="s">
        <v>154</v>
      </c>
      <c r="J115" s="42"/>
      <c r="K115" s="110" t="str">
        <f>N49</f>
        <v>Margin of error</v>
      </c>
      <c r="L115" s="135">
        <f>O49</f>
        <v>0</v>
      </c>
      <c r="M115" s="44"/>
      <c r="N115" s="5"/>
      <c r="O115" s="5"/>
      <c r="P115" s="5"/>
      <c r="Q115" s="5"/>
      <c r="R115" s="5"/>
      <c r="S115" s="42"/>
      <c r="T115" s="120">
        <f t="shared" si="6"/>
        <v>-0.37500000000000216</v>
      </c>
      <c r="U115" s="136">
        <f t="shared" si="7"/>
        <v>0.37185509386976862</v>
      </c>
      <c r="V115" s="136" t="e" cm="1">
        <f t="array" ref="V115">_xlfn.IFS(
    FALSE, N("Check if X1 shading is ON"),
    $V$50&lt;&gt;"x", NA(),
    FALSE, N("Check if case is 'LEFT' and x axis value less than z score"),
    AND($G$69 = "LEFT", $T115 &lt; IF($K$69="", 0, $K$69)), $U115,
    FALSE, N("Check if case is 'RIGHT' and x axis value greater than z score"),
    AND($G$69 = "RIGHT", $T115 &gt; IF($K$69="", 0, $K$69)), $U115,
    FALSE, N("Check if case is 'TWO' and both directions"),
    AND(
        $G$69 = "TWO",
        OR($T115 &lt; -ABS($K$69), $T115 &gt; ABS($K$70))
    ), $U115,
    FALSE, N("Default case: Return NA()"),
    TRUE, NA()
)</f>
        <v>#VALUE!</v>
      </c>
      <c r="W115" s="136" t="e" cm="1">
        <f t="array" ref="W115">_xlfn.IFS(
    FALSE, N("Check if X1 shading is ON"),
    $V$50&lt;&gt;"x", NA(),
    FALSE, N("Check if case is 'LEFT' and x axis value less than z score"),
    AND($G$70 = "LEFT", $T115 &lt; IF($K$70="", 0, $K$70)), $U115,
    FALSE, N("Check if case is 'RIGHT' and x axis value greater than z score"),
    AND($G$70 = "RIGHT", $T115 &gt; IF($K$70="", 0, $K$70)), $U115,
    FALSE, N("Default case: Return NA()"),
    TRUE, NA()
)</f>
        <v>#N/A</v>
      </c>
      <c r="X115" s="136" t="e" cm="1">
        <f t="array" ref="X115">_xlfn.IFS(
    FALSE, N("Check if X1 shading is ON"),
    $X$50&lt;&gt;"x", NA(),
    FALSE, N("Check if case is 'LEFT' and x axis value less than z score"),
    AND($G$73 = "LEFT", $T115 &lt; IF($K$73="", 0, $K$73)), $U115,
    FALSE, N("Check if case is 'RIGHT' and x axis value greater than z score"),
    AND($G$73 = "RIGHT", $T115 &gt; IF($K$73="", 0, $K$73)), $U115,
    FALSE, N("Check if case is 'TWO' and both directions"),
    AND(
        $G$73 = "TWO",
        OR($T115 &lt; -ABS($K$73), $T115 &gt; ABS($K$73))
    ), $U115,
    FALSE, N("Default case: Return NA()"),
    TRUE, NA()
)</f>
        <v>#VALUE!</v>
      </c>
      <c r="Y115" s="42"/>
      <c r="Z115" s="110">
        <v>0.83333333333333093</v>
      </c>
      <c r="AA115" s="110">
        <v>0.13400000000000001</v>
      </c>
      <c r="AB115" s="110">
        <f t="shared" si="17"/>
        <v>0.13400000000000001</v>
      </c>
      <c r="AC115" s="110" t="str">
        <f t="shared" si="18"/>
        <v/>
      </c>
    </row>
    <row r="116" spans="2:29" ht="17" x14ac:dyDescent="0.2">
      <c r="B116"/>
      <c r="C116" s="42"/>
      <c r="D116" s="141" t="str">
        <f>O57</f>
        <v>x</v>
      </c>
      <c r="E116" s="110">
        <f>IF(D116="x",-0.02,NA())</f>
        <v>-0.02</v>
      </c>
      <c r="F116" s="113">
        <v>-4</v>
      </c>
      <c r="G116" s="113">
        <f>IF(
    ISNA(D116),
    NA(),
    E116
)</f>
        <v>-0.02</v>
      </c>
      <c r="H116" s="7"/>
      <c r="I116" s="47"/>
      <c r="J116" s="42"/>
      <c r="K116" s="7"/>
      <c r="L116" s="7"/>
      <c r="M116" s="114" t="s">
        <v>155</v>
      </c>
      <c r="N116" s="5"/>
      <c r="O116" s="5"/>
      <c r="P116" s="5"/>
      <c r="Q116" s="5"/>
      <c r="R116" s="5"/>
      <c r="S116" s="42"/>
      <c r="T116" s="120">
        <f t="shared" si="6"/>
        <v>-0.33333333333333548</v>
      </c>
      <c r="U116" s="136">
        <f t="shared" si="7"/>
        <v>0.37738322769299293</v>
      </c>
      <c r="V116" s="136" t="e" cm="1">
        <f t="array" ref="V116">_xlfn.IFS(
    FALSE, N("Check if X1 shading is ON"),
    $V$50&lt;&gt;"x", NA(),
    FALSE, N("Check if case is 'LEFT' and x axis value less than z score"),
    AND($G$69 = "LEFT", $T116 &lt; IF($K$69="", 0, $K$69)), $U116,
    FALSE, N("Check if case is 'RIGHT' and x axis value greater than z score"),
    AND($G$69 = "RIGHT", $T116 &gt; IF($K$69="", 0, $K$69)), $U116,
    FALSE, N("Check if case is 'TWO' and both directions"),
    AND(
        $G$69 = "TWO",
        OR($T116 &lt; -ABS($K$69), $T116 &gt; ABS($K$70))
    ), $U116,
    FALSE, N("Default case: Return NA()"),
    TRUE, NA()
)</f>
        <v>#VALUE!</v>
      </c>
      <c r="W116" s="136" t="e" cm="1">
        <f t="array" ref="W116">_xlfn.IFS(
    FALSE, N("Check if X1 shading is ON"),
    $V$50&lt;&gt;"x", NA(),
    FALSE, N("Check if case is 'LEFT' and x axis value less than z score"),
    AND($G$70 = "LEFT", $T116 &lt; IF($K$70="", 0, $K$70)), $U116,
    FALSE, N("Check if case is 'RIGHT' and x axis value greater than z score"),
    AND($G$70 = "RIGHT", $T116 &gt; IF($K$70="", 0, $K$70)), $U116,
    FALSE, N("Default case: Return NA()"),
    TRUE, NA()
)</f>
        <v>#N/A</v>
      </c>
      <c r="X116" s="136" t="e" cm="1">
        <f t="array" ref="X116">_xlfn.IFS(
    FALSE, N("Check if X1 shading is ON"),
    $X$50&lt;&gt;"x", NA(),
    FALSE, N("Check if case is 'LEFT' and x axis value less than z score"),
    AND($G$73 = "LEFT", $T116 &lt; IF($K$73="", 0, $K$73)), $U116,
    FALSE, N("Check if case is 'RIGHT' and x axis value greater than z score"),
    AND($G$73 = "RIGHT", $T116 &gt; IF($K$73="", 0, $K$73)), $U116,
    FALSE, N("Check if case is 'TWO' and both directions"),
    AND(
        $G$73 = "TWO",
        OR($T116 &lt; -ABS($K$73), $T116 &gt; ABS($K$73))
    ), $U116,
    FALSE, N("Default case: Return NA()"),
    TRUE, NA()
)</f>
        <v>#VALUE!</v>
      </c>
      <c r="Y116" s="42"/>
      <c r="Z116" s="110">
        <v>1.1666666666666643</v>
      </c>
      <c r="AA116" s="110">
        <v>0.13400000000000001</v>
      </c>
      <c r="AB116" s="110">
        <f t="shared" si="17"/>
        <v>0.13400000000000001</v>
      </c>
      <c r="AC116" s="110" t="str">
        <f t="shared" si="18"/>
        <v/>
      </c>
    </row>
    <row r="117" spans="2:29" ht="16" x14ac:dyDescent="0.2">
      <c r="B117"/>
      <c r="C117" s="42"/>
      <c r="D117" s="44"/>
      <c r="E117" s="7"/>
      <c r="F117" s="113">
        <f t="shared" ref="F117:F123" si="22">F116+1</f>
        <v>-3</v>
      </c>
      <c r="G117" s="113">
        <f t="shared" ref="G117:G123" si="23">G116</f>
        <v>-0.02</v>
      </c>
      <c r="H117" s="110" t="str">
        <f>F117&amp;$K$68</f>
        <v>-3</v>
      </c>
      <c r="I117" s="136">
        <f t="shared" ref="I117:I123" si="24">IF($D$116="x",_xlfn.NORM.S.DIST(F117,FALSE),NA())</f>
        <v>4.4318484119380075E-3</v>
      </c>
      <c r="J117" s="42"/>
      <c r="K117" s="110" t="str">
        <f>N50</f>
        <v>μBestea lower</v>
      </c>
      <c r="L117" s="135">
        <f>O50</f>
        <v>0</v>
      </c>
      <c r="M117" s="120" t="e">
        <f>(L117-$H$73)/$I$73</f>
        <v>#VALUE!</v>
      </c>
      <c r="N117" s="5"/>
      <c r="O117" s="5"/>
      <c r="P117" s="5"/>
      <c r="Q117" s="5"/>
      <c r="R117" s="5"/>
      <c r="S117" s="42"/>
      <c r="T117" s="120">
        <f t="shared" ref="T117:T180" si="25">T116+$S$54</f>
        <v>-0.29166666666666879</v>
      </c>
      <c r="U117" s="136">
        <f t="shared" ref="U117:U180" si="26">IF(
    LEFT($E$69,1) ="T",
    _xlfn.T.DIST(T117, $D$69-1, FALSE),
    _xlfn.NORM.S.DIST(T117, FALSE)
)</f>
        <v>0.3823292022799164</v>
      </c>
      <c r="V117" s="136" t="e" cm="1">
        <f t="array" ref="V117">_xlfn.IFS(
    FALSE, N("Check if X1 shading is ON"),
    $V$50&lt;&gt;"x", NA(),
    FALSE, N("Check if case is 'LEFT' and x axis value less than z score"),
    AND($G$69 = "LEFT", $T117 &lt; IF($K$69="", 0, $K$69)), $U117,
    FALSE, N("Check if case is 'RIGHT' and x axis value greater than z score"),
    AND($G$69 = "RIGHT", $T117 &gt; IF($K$69="", 0, $K$69)), $U117,
    FALSE, N("Check if case is 'TWO' and both directions"),
    AND(
        $G$69 = "TWO",
        OR($T117 &lt; -ABS($K$69), $T117 &gt; ABS($K$70))
    ), $U117,
    FALSE, N("Default case: Return NA()"),
    TRUE, NA()
)</f>
        <v>#VALUE!</v>
      </c>
      <c r="W117" s="136" t="e" cm="1">
        <f t="array" ref="W117">_xlfn.IFS(
    FALSE, N("Check if X1 shading is ON"),
    $V$50&lt;&gt;"x", NA(),
    FALSE, N("Check if case is 'LEFT' and x axis value less than z score"),
    AND($G$70 = "LEFT", $T117 &lt; IF($K$70="", 0, $K$70)), $U117,
    FALSE, N("Check if case is 'RIGHT' and x axis value greater than z score"),
    AND($G$70 = "RIGHT", $T117 &gt; IF($K$70="", 0, $K$70)), $U117,
    FALSE, N("Default case: Return NA()"),
    TRUE, NA()
)</f>
        <v>#N/A</v>
      </c>
      <c r="X117" s="136" t="e" cm="1">
        <f t="array" ref="X117">_xlfn.IFS(
    FALSE, N("Check if X1 shading is ON"),
    $X$50&lt;&gt;"x", NA(),
    FALSE, N("Check if case is 'LEFT' and x axis value less than z score"),
    AND($G$73 = "LEFT", $T117 &lt; IF($K$73="", 0, $K$73)), $U117,
    FALSE, N("Check if case is 'RIGHT' and x axis value greater than z score"),
    AND($G$73 = "RIGHT", $T117 &gt; IF($K$73="", 0, $K$73)), $U117,
    FALSE, N("Check if case is 'TWO' and both directions"),
    AND(
        $G$73 = "TWO",
        OR($T117 &lt; -ABS($K$73), $T117 &gt; ABS($K$73))
    ), $U117,
    FALSE, N("Default case: Return NA()"),
    TRUE, NA()
)</f>
        <v>#VALUE!</v>
      </c>
      <c r="Y117" s="42"/>
      <c r="Z117" s="110">
        <v>1.3333333333333313</v>
      </c>
      <c r="AA117" s="110">
        <v>0.13400000000000001</v>
      </c>
      <c r="AB117" s="110">
        <f t="shared" si="17"/>
        <v>0.13400000000000001</v>
      </c>
      <c r="AC117" s="110" t="str">
        <f t="shared" si="18"/>
        <v/>
      </c>
    </row>
    <row r="118" spans="2:29" ht="16" x14ac:dyDescent="0.2">
      <c r="B118"/>
      <c r="C118" s="42"/>
      <c r="D118" s="44"/>
      <c r="E118" s="7"/>
      <c r="F118" s="113">
        <f t="shared" si="22"/>
        <v>-2</v>
      </c>
      <c r="G118" s="113">
        <f t="shared" si="23"/>
        <v>-0.02</v>
      </c>
      <c r="H118" s="110" t="str">
        <f t="shared" ref="H118:H119" si="27">F118&amp;$K$68</f>
        <v>-2</v>
      </c>
      <c r="I118" s="136">
        <f t="shared" si="24"/>
        <v>5.3990966513188063E-2</v>
      </c>
      <c r="J118" s="42"/>
      <c r="K118" s="110" t="str">
        <f>N51</f>
        <v>μBestea upper</v>
      </c>
      <c r="L118" s="135">
        <f>O51</f>
        <v>0</v>
      </c>
      <c r="M118" s="120" t="e">
        <f>(L118-$H$73)/$I$73</f>
        <v>#VALUE!</v>
      </c>
      <c r="N118" s="7"/>
      <c r="O118" s="7"/>
      <c r="P118" s="5"/>
      <c r="Q118" s="5"/>
      <c r="R118" s="5"/>
      <c r="S118" s="42"/>
      <c r="T118" s="120">
        <f t="shared" si="25"/>
        <v>-0.25000000000000211</v>
      </c>
      <c r="U118" s="136">
        <f t="shared" si="26"/>
        <v>0.38666811680284902</v>
      </c>
      <c r="V118" s="136" t="e" cm="1">
        <f t="array" ref="V118">_xlfn.IFS(
    FALSE, N("Check if X1 shading is ON"),
    $V$50&lt;&gt;"x", NA(),
    FALSE, N("Check if case is 'LEFT' and x axis value less than z score"),
    AND($G$69 = "LEFT", $T118 &lt; IF($K$69="", 0, $K$69)), $U118,
    FALSE, N("Check if case is 'RIGHT' and x axis value greater than z score"),
    AND($G$69 = "RIGHT", $T118 &gt; IF($K$69="", 0, $K$69)), $U118,
    FALSE, N("Check if case is 'TWO' and both directions"),
    AND(
        $G$69 = "TWO",
        OR($T118 &lt; -ABS($K$69), $T118 &gt; ABS($K$70))
    ), $U118,
    FALSE, N("Default case: Return NA()"),
    TRUE, NA()
)</f>
        <v>#VALUE!</v>
      </c>
      <c r="W118" s="136" t="e" cm="1">
        <f t="array" ref="W118">_xlfn.IFS(
    FALSE, N("Check if X1 shading is ON"),
    $V$50&lt;&gt;"x", NA(),
    FALSE, N("Check if case is 'LEFT' and x axis value less than z score"),
    AND($G$70 = "LEFT", $T118 &lt; IF($K$70="", 0, $K$70)), $U118,
    FALSE, N("Check if case is 'RIGHT' and x axis value greater than z score"),
    AND($G$70 = "RIGHT", $T118 &gt; IF($K$70="", 0, $K$70)), $U118,
    FALSE, N("Default case: Return NA()"),
    TRUE, NA()
)</f>
        <v>#N/A</v>
      </c>
      <c r="X118" s="136" t="e" cm="1">
        <f t="array" ref="X118">_xlfn.IFS(
    FALSE, N("Check if X1 shading is ON"),
    $X$50&lt;&gt;"x", NA(),
    FALSE, N("Check if case is 'LEFT' and x axis value less than z score"),
    AND($G$73 = "LEFT", $T118 &lt; IF($K$73="", 0, $K$73)), $U118,
    FALSE, N("Check if case is 'RIGHT' and x axis value greater than z score"),
    AND($G$73 = "RIGHT", $T118 &gt; IF($K$73="", 0, $K$73)), $U118,
    FALSE, N("Check if case is 'TWO' and both directions"),
    AND(
        $G$73 = "TWO",
        OR($T118 &lt; -ABS($K$73), $T118 &gt; ABS($K$73))
    ), $U118,
    FALSE, N("Default case: Return NA()"),
    TRUE, NA()
)</f>
        <v>#VALUE!</v>
      </c>
      <c r="Y118" s="42"/>
      <c r="Z118" s="110">
        <v>-1.1666666666666687</v>
      </c>
      <c r="AA118" s="110">
        <v>0.158</v>
      </c>
      <c r="AB118" s="110">
        <f t="shared" si="17"/>
        <v>0.158</v>
      </c>
      <c r="AC118" s="110" t="str">
        <f t="shared" si="18"/>
        <v/>
      </c>
    </row>
    <row r="119" spans="2:29" ht="16" x14ac:dyDescent="0.2">
      <c r="B119"/>
      <c r="C119" s="42"/>
      <c r="D119" s="44"/>
      <c r="E119" s="7"/>
      <c r="F119" s="113">
        <f t="shared" si="22"/>
        <v>-1</v>
      </c>
      <c r="G119" s="113">
        <f t="shared" si="23"/>
        <v>-0.02</v>
      </c>
      <c r="H119" s="110" t="str">
        <f t="shared" si="27"/>
        <v>-1</v>
      </c>
      <c r="I119" s="136">
        <f t="shared" si="24"/>
        <v>0.24197072451914337</v>
      </c>
      <c r="J119" s="42"/>
      <c r="K119" s="7"/>
      <c r="L119" s="7"/>
      <c r="M119" s="7"/>
      <c r="N119" s="7"/>
      <c r="O119" s="7"/>
      <c r="P119" s="5"/>
      <c r="Q119" s="42"/>
      <c r="R119" s="42"/>
      <c r="S119" s="42"/>
      <c r="T119" s="120">
        <f t="shared" si="25"/>
        <v>-0.20833333333333545</v>
      </c>
      <c r="U119" s="136">
        <f t="shared" si="26"/>
        <v>0.39037794394036218</v>
      </c>
      <c r="V119" s="136" t="e" cm="1">
        <f t="array" ref="V119">_xlfn.IFS(
    FALSE, N("Check if X1 shading is ON"),
    $V$50&lt;&gt;"x", NA(),
    FALSE, N("Check if case is 'LEFT' and x axis value less than z score"),
    AND($G$69 = "LEFT", $T119 &lt; IF($K$69="", 0, $K$69)), $U119,
    FALSE, N("Check if case is 'RIGHT' and x axis value greater than z score"),
    AND($G$69 = "RIGHT", $T119 &gt; IF($K$69="", 0, $K$69)), $U119,
    FALSE, N("Check if case is 'TWO' and both directions"),
    AND(
        $G$69 = "TWO",
        OR($T119 &lt; -ABS($K$69), $T119 &gt; ABS($K$70))
    ), $U119,
    FALSE, N("Default case: Return NA()"),
    TRUE, NA()
)</f>
        <v>#VALUE!</v>
      </c>
      <c r="W119" s="136" t="e" cm="1">
        <f t="array" ref="W119">_xlfn.IFS(
    FALSE, N("Check if X1 shading is ON"),
    $V$50&lt;&gt;"x", NA(),
    FALSE, N("Check if case is 'LEFT' and x axis value less than z score"),
    AND($G$70 = "LEFT", $T119 &lt; IF($K$70="", 0, $K$70)), $U119,
    FALSE, N("Check if case is 'RIGHT' and x axis value greater than z score"),
    AND($G$70 = "RIGHT", $T119 &gt; IF($K$70="", 0, $K$70)), $U119,
    FALSE, N("Default case: Return NA()"),
    TRUE, NA()
)</f>
        <v>#N/A</v>
      </c>
      <c r="X119" s="136" t="e" cm="1">
        <f t="array" ref="X119">_xlfn.IFS(
    FALSE, N("Check if X1 shading is ON"),
    $X$50&lt;&gt;"x", NA(),
    FALSE, N("Check if case is 'LEFT' and x axis value less than z score"),
    AND($G$73 = "LEFT", $T119 &lt; IF($K$73="", 0, $K$73)), $U119,
    FALSE, N("Check if case is 'RIGHT' and x axis value greater than z score"),
    AND($G$73 = "RIGHT", $T119 &gt; IF($K$73="", 0, $K$73)), $U119,
    FALSE, N("Check if case is 'TWO' and both directions"),
    AND(
        $G$73 = "TWO",
        OR($T119 &lt; -ABS($K$73), $T119 &gt; ABS($K$73))
    ), $U119,
    FALSE, N("Default case: Return NA()"),
    TRUE, NA()
)</f>
        <v>#VALUE!</v>
      </c>
      <c r="Y119" s="42"/>
      <c r="Z119" s="110">
        <v>-0.83333333333333526</v>
      </c>
      <c r="AA119" s="110">
        <v>0.158</v>
      </c>
      <c r="AB119" s="110">
        <f t="shared" si="17"/>
        <v>0.158</v>
      </c>
      <c r="AC119" s="110" t="str">
        <f t="shared" si="18"/>
        <v/>
      </c>
    </row>
    <row r="120" spans="2:29" ht="16" x14ac:dyDescent="0.2">
      <c r="B120"/>
      <c r="C120" s="42"/>
      <c r="D120" s="44"/>
      <c r="E120" s="7"/>
      <c r="F120" s="113">
        <f t="shared" si="22"/>
        <v>0</v>
      </c>
      <c r="G120" s="113">
        <f t="shared" si="23"/>
        <v>-0.02</v>
      </c>
      <c r="H120" s="110">
        <f>F120</f>
        <v>0</v>
      </c>
      <c r="I120" s="136">
        <f t="shared" si="24"/>
        <v>0.3989422804014327</v>
      </c>
      <c r="J120" s="42"/>
      <c r="K120" s="110" t="s">
        <v>116</v>
      </c>
      <c r="L120" s="110" t="s">
        <v>117</v>
      </c>
      <c r="M120" s="110" t="s">
        <v>5</v>
      </c>
      <c r="N120" s="110" t="s">
        <v>113</v>
      </c>
      <c r="O120" s="110" t="s">
        <v>114</v>
      </c>
      <c r="P120" s="5"/>
      <c r="Q120" s="42"/>
      <c r="R120" s="42"/>
      <c r="S120" s="42"/>
      <c r="T120" s="120">
        <f t="shared" si="25"/>
        <v>-0.16666666666666879</v>
      </c>
      <c r="U120" s="136">
        <f t="shared" si="26"/>
        <v>0.39343971610193973</v>
      </c>
      <c r="V120" s="136" t="e" cm="1">
        <f t="array" ref="V120">_xlfn.IFS(
    FALSE, N("Check if X1 shading is ON"),
    $V$50&lt;&gt;"x", NA(),
    FALSE, N("Check if case is 'LEFT' and x axis value less than z score"),
    AND($G$69 = "LEFT", $T120 &lt; IF($K$69="", 0, $K$69)), $U120,
    FALSE, N("Check if case is 'RIGHT' and x axis value greater than z score"),
    AND($G$69 = "RIGHT", $T120 &gt; IF($K$69="", 0, $K$69)), $U120,
    FALSE, N("Check if case is 'TWO' and both directions"),
    AND(
        $G$69 = "TWO",
        OR($T120 &lt; -ABS($K$69), $T120 &gt; ABS($K$70))
    ), $U120,
    FALSE, N("Default case: Return NA()"),
    TRUE, NA()
)</f>
        <v>#VALUE!</v>
      </c>
      <c r="W120" s="136" t="e" cm="1">
        <f t="array" ref="W120">_xlfn.IFS(
    FALSE, N("Check if X1 shading is ON"),
    $V$50&lt;&gt;"x", NA(),
    FALSE, N("Check if case is 'LEFT' and x axis value less than z score"),
    AND($G$70 = "LEFT", $T120 &lt; IF($K$70="", 0, $K$70)), $U120,
    FALSE, N("Check if case is 'RIGHT' and x axis value greater than z score"),
    AND($G$70 = "RIGHT", $T120 &gt; IF($K$70="", 0, $K$70)), $U120,
    FALSE, N("Default case: Return NA()"),
    TRUE, NA()
)</f>
        <v>#N/A</v>
      </c>
      <c r="X120" s="136" t="e" cm="1">
        <f t="array" ref="X120">_xlfn.IFS(
    FALSE, N("Check if X1 shading is ON"),
    $X$50&lt;&gt;"x", NA(),
    FALSE, N("Check if case is 'LEFT' and x axis value less than z score"),
    AND($G$73 = "LEFT", $T120 &lt; IF($K$73="", 0, $K$73)), $U120,
    FALSE, N("Check if case is 'RIGHT' and x axis value greater than z score"),
    AND($G$73 = "RIGHT", $T120 &gt; IF($K$73="", 0, $K$73)), $U120,
    FALSE, N("Check if case is 'TWO' and both directions"),
    AND(
        $G$73 = "TWO",
        OR($T120 &lt; -ABS($K$73), $T120 &gt; ABS($K$73))
    ), $U120,
    FALSE, N("Default case: Return NA()"),
    TRUE, NA()
)</f>
        <v>#VALUE!</v>
      </c>
      <c r="Y120" s="42"/>
      <c r="Z120" s="110">
        <v>-0.66666666666666874</v>
      </c>
      <c r="AA120" s="110">
        <v>0.158</v>
      </c>
      <c r="AB120" s="110">
        <f t="shared" si="17"/>
        <v>0.158</v>
      </c>
      <c r="AC120" s="110" t="str">
        <f t="shared" si="18"/>
        <v/>
      </c>
    </row>
    <row r="121" spans="2:29" ht="16" x14ac:dyDescent="0.2">
      <c r="B121"/>
      <c r="C121" s="42"/>
      <c r="D121" s="44"/>
      <c r="E121" s="7"/>
      <c r="F121" s="113">
        <f t="shared" si="22"/>
        <v>1</v>
      </c>
      <c r="G121" s="113">
        <f t="shared" si="23"/>
        <v>-0.02</v>
      </c>
      <c r="H121" s="110" t="str">
        <f t="shared" ref="H121:H123" si="28">F121&amp;$K$68</f>
        <v>1</v>
      </c>
      <c r="I121" s="136">
        <f t="shared" si="24"/>
        <v>0.24197072451914337</v>
      </c>
      <c r="J121" s="42"/>
      <c r="K121" s="110" t="str">
        <f>O69</f>
        <v>x</v>
      </c>
      <c r="L121" s="110">
        <v>-0.09</v>
      </c>
      <c r="M121" s="135" t="e">
        <f>MAX(-3.9, MIN(3.9, M117))</f>
        <v>#VALUE!</v>
      </c>
      <c r="N121" s="110" t="e">
        <f>IF(AND($K$121="x",$L$115&lt;&gt;0),0,NA())</f>
        <v>#N/A</v>
      </c>
      <c r="O121" s="135" t="str">
        <f>IFERROR(
    K117&amp;CHAR(10)&amp;IF(
        M117 &lt; -3.5,
        TEXT(
            L117,
            IF(
                $O$73 = 0,
                "#,##0",
                "#,##0." &amp; REPT("0", $O$73)
            )
        ) &amp; " ⟵",
        TEXT(
            L117,
            IF(
                $O$73 = 0,
                "#,##0",
                "#,##0." &amp; REPT("0", $O$73)
            )
        )
    ),
    ""
)</f>
        <v/>
      </c>
      <c r="P121" s="5"/>
      <c r="Q121" s="42"/>
      <c r="R121" s="42"/>
      <c r="S121" s="42"/>
      <c r="T121" s="120">
        <f t="shared" si="25"/>
        <v>-0.12500000000000214</v>
      </c>
      <c r="U121" s="136">
        <f t="shared" si="26"/>
        <v>0.39583768694474941</v>
      </c>
      <c r="V121" s="136" t="e" cm="1">
        <f t="array" ref="V121">_xlfn.IFS(
    FALSE, N("Check if X1 shading is ON"),
    $V$50&lt;&gt;"x", NA(),
    FALSE, N("Check if case is 'LEFT' and x axis value less than z score"),
    AND($G$69 = "LEFT", $T121 &lt; IF($K$69="", 0, $K$69)), $U121,
    FALSE, N("Check if case is 'RIGHT' and x axis value greater than z score"),
    AND($G$69 = "RIGHT", $T121 &gt; IF($K$69="", 0, $K$69)), $U121,
    FALSE, N("Check if case is 'TWO' and both directions"),
    AND(
        $G$69 = "TWO",
        OR($T121 &lt; -ABS($K$69), $T121 &gt; ABS($K$70))
    ), $U121,
    FALSE, N("Default case: Return NA()"),
    TRUE, NA()
)</f>
        <v>#VALUE!</v>
      </c>
      <c r="W121" s="136" t="e" cm="1">
        <f t="array" ref="W121">_xlfn.IFS(
    FALSE, N("Check if X1 shading is ON"),
    $V$50&lt;&gt;"x", NA(),
    FALSE, N("Check if case is 'LEFT' and x axis value less than z score"),
    AND($G$70 = "LEFT", $T121 &lt; IF($K$70="", 0, $K$70)), $U121,
    FALSE, N("Check if case is 'RIGHT' and x axis value greater than z score"),
    AND($G$70 = "RIGHT", $T121 &gt; IF($K$70="", 0, $K$70)), $U121,
    FALSE, N("Default case: Return NA()"),
    TRUE, NA()
)</f>
        <v>#N/A</v>
      </c>
      <c r="X121" s="136" t="e" cm="1">
        <f t="array" ref="X121">_xlfn.IFS(
    FALSE, N("Check if X1 shading is ON"),
    $X$50&lt;&gt;"x", NA(),
    FALSE, N("Check if case is 'LEFT' and x axis value less than z score"),
    AND($G$73 = "LEFT", $T121 &lt; IF($K$73="", 0, $K$73)), $U121,
    FALSE, N("Check if case is 'RIGHT' and x axis value greater than z score"),
    AND($G$73 = "RIGHT", $T121 &gt; IF($K$73="", 0, $K$73)), $U121,
    FALSE, N("Check if case is 'TWO' and both directions"),
    AND(
        $G$73 = "TWO",
        OR($T121 &lt; -ABS($K$73), $T121 &gt; ABS($K$73))
    ), $U121,
    FALSE, N("Default case: Return NA()"),
    TRUE, NA()
)</f>
        <v>#VALUE!</v>
      </c>
      <c r="Y121" s="42"/>
      <c r="Z121" s="110">
        <v>-0.50000000000000222</v>
      </c>
      <c r="AA121" s="110">
        <v>0.158</v>
      </c>
      <c r="AB121" s="110">
        <f t="shared" si="17"/>
        <v>0.158</v>
      </c>
      <c r="AC121" s="110" t="str">
        <f t="shared" si="18"/>
        <v/>
      </c>
    </row>
    <row r="122" spans="2:29" ht="16" x14ac:dyDescent="0.2">
      <c r="B122"/>
      <c r="C122" s="42"/>
      <c r="D122" s="44"/>
      <c r="E122" s="7"/>
      <c r="F122" s="113">
        <f t="shared" si="22"/>
        <v>2</v>
      </c>
      <c r="G122" s="113">
        <f t="shared" si="23"/>
        <v>-0.02</v>
      </c>
      <c r="H122" s="110" t="str">
        <f t="shared" si="28"/>
        <v>2</v>
      </c>
      <c r="I122" s="136">
        <f t="shared" si="24"/>
        <v>5.3990966513188063E-2</v>
      </c>
      <c r="J122" s="42"/>
      <c r="K122" s="7"/>
      <c r="L122" s="7"/>
      <c r="M122" s="135" t="e">
        <f>MAX(-3.9, MIN(3.9, M118))</f>
        <v>#VALUE!</v>
      </c>
      <c r="N122" s="110" t="e">
        <f>IF(AND($K$121="x",$L$115&lt;&gt;0),0,NA())</f>
        <v>#N/A</v>
      </c>
      <c r="O122" s="194" t="str">
        <f>IFERROR(
    K118&amp;CHAR(10)&amp;IF(
        M118 &gt; 3.5,
        "⟶ " &amp; TEXT(
            L118,
            IF(
                $O$73 = 0,
                "#,##0",
                "#,##0." &amp; REPT("0", $O$73)
            )
        ),
        TEXT(
            L118,
            IF(
                $O$73 = 0,
                "#,##0",
                "#,##0." &amp; REPT("0", $O$73)
            )
        )
    ),
    ""
)</f>
        <v/>
      </c>
      <c r="P122" s="5"/>
      <c r="Q122" s="42"/>
      <c r="R122" s="42"/>
      <c r="S122" s="42"/>
      <c r="T122" s="120">
        <f t="shared" si="25"/>
        <v>-8.333333333333548E-2</v>
      </c>
      <c r="U122" s="136">
        <f t="shared" si="26"/>
        <v>0.39755946625834188</v>
      </c>
      <c r="V122" s="136" t="e" cm="1">
        <f t="array" ref="V122">_xlfn.IFS(
    FALSE, N("Check if X1 shading is ON"),
    $V$50&lt;&gt;"x", NA(),
    FALSE, N("Check if case is 'LEFT' and x axis value less than z score"),
    AND($G$69 = "LEFT", $T122 &lt; IF($K$69="", 0, $K$69)), $U122,
    FALSE, N("Check if case is 'RIGHT' and x axis value greater than z score"),
    AND($G$69 = "RIGHT", $T122 &gt; IF($K$69="", 0, $K$69)), $U122,
    FALSE, N("Check if case is 'TWO' and both directions"),
    AND(
        $G$69 = "TWO",
        OR($T122 &lt; -ABS($K$69), $T122 &gt; ABS($K$70))
    ), $U122,
    FALSE, N("Default case: Return NA()"),
    TRUE, NA()
)</f>
        <v>#VALUE!</v>
      </c>
      <c r="W122" s="136" t="e" cm="1">
        <f t="array" ref="W122">_xlfn.IFS(
    FALSE, N("Check if X1 shading is ON"),
    $V$50&lt;&gt;"x", NA(),
    FALSE, N("Check if case is 'LEFT' and x axis value less than z score"),
    AND($G$70 = "LEFT", $T122 &lt; IF($K$70="", 0, $K$70)), $U122,
    FALSE, N("Check if case is 'RIGHT' and x axis value greater than z score"),
    AND($G$70 = "RIGHT", $T122 &gt; IF($K$70="", 0, $K$70)), $U122,
    FALSE, N("Default case: Return NA()"),
    TRUE, NA()
)</f>
        <v>#N/A</v>
      </c>
      <c r="X122" s="136" t="e" cm="1">
        <f t="array" ref="X122">_xlfn.IFS(
    FALSE, N("Check if X1 shading is ON"),
    $X$50&lt;&gt;"x", NA(),
    FALSE, N("Check if case is 'LEFT' and x axis value less than z score"),
    AND($G$73 = "LEFT", $T122 &lt; IF($K$73="", 0, $K$73)), $U122,
    FALSE, N("Check if case is 'RIGHT' and x axis value greater than z score"),
    AND($G$73 = "RIGHT", $T122 &gt; IF($K$73="", 0, $K$73)), $U122,
    FALSE, N("Check if case is 'TWO' and both directions"),
    AND(
        $G$73 = "TWO",
        OR($T122 &lt; -ABS($K$73), $T122 &gt; ABS($K$73))
    ), $U122,
    FALSE, N("Default case: Return NA()"),
    TRUE, NA()
)</f>
        <v>#VALUE!</v>
      </c>
      <c r="Y122" s="42"/>
      <c r="Z122" s="110">
        <v>-0.33333333333333548</v>
      </c>
      <c r="AA122" s="110">
        <v>0.158</v>
      </c>
      <c r="AB122" s="110">
        <f t="shared" si="17"/>
        <v>0.158</v>
      </c>
      <c r="AC122" s="110" t="str">
        <f t="shared" si="18"/>
        <v/>
      </c>
    </row>
    <row r="123" spans="2:29" ht="16" x14ac:dyDescent="0.2">
      <c r="B123"/>
      <c r="C123" s="42"/>
      <c r="D123" s="44"/>
      <c r="E123" s="7"/>
      <c r="F123" s="113">
        <f t="shared" si="22"/>
        <v>3</v>
      </c>
      <c r="G123" s="113">
        <f t="shared" si="23"/>
        <v>-0.02</v>
      </c>
      <c r="H123" s="110" t="str">
        <f t="shared" si="28"/>
        <v>3</v>
      </c>
      <c r="I123" s="136">
        <f t="shared" si="24"/>
        <v>4.4318484119380075E-3</v>
      </c>
      <c r="J123" s="42"/>
      <c r="K123" s="5"/>
      <c r="L123" s="5"/>
      <c r="M123" s="5"/>
      <c r="N123" s="5"/>
      <c r="O123" s="5"/>
      <c r="P123" s="5"/>
      <c r="Q123" s="42"/>
      <c r="R123" s="42"/>
      <c r="S123" s="42"/>
      <c r="T123" s="120">
        <f t="shared" si="25"/>
        <v>-4.1666666666668815E-2</v>
      </c>
      <c r="U123" s="136">
        <f t="shared" si="26"/>
        <v>0.39859612660068527</v>
      </c>
      <c r="V123" s="136" t="e" cm="1">
        <f t="array" ref="V123">_xlfn.IFS(
    FALSE, N("Check if X1 shading is ON"),
    $V$50&lt;&gt;"x", NA(),
    FALSE, N("Check if case is 'LEFT' and x axis value less than z score"),
    AND($G$69 = "LEFT", $T123 &lt; IF($K$69="", 0, $K$69)), $U123,
    FALSE, N("Check if case is 'RIGHT' and x axis value greater than z score"),
    AND($G$69 = "RIGHT", $T123 &gt; IF($K$69="", 0, $K$69)), $U123,
    FALSE, N("Check if case is 'TWO' and both directions"),
    AND(
        $G$69 = "TWO",
        OR($T123 &lt; -ABS($K$69), $T123 &gt; ABS($K$70))
    ), $U123,
    FALSE, N("Default case: Return NA()"),
    TRUE, NA()
)</f>
        <v>#VALUE!</v>
      </c>
      <c r="W123" s="136" t="e" cm="1">
        <f t="array" ref="W123">_xlfn.IFS(
    FALSE, N("Check if X1 shading is ON"),
    $V$50&lt;&gt;"x", NA(),
    FALSE, N("Check if case is 'LEFT' and x axis value less than z score"),
    AND($G$70 = "LEFT", $T123 &lt; IF($K$70="", 0, $K$70)), $U123,
    FALSE, N("Check if case is 'RIGHT' and x axis value greater than z score"),
    AND($G$70 = "RIGHT", $T123 &gt; IF($K$70="", 0, $K$70)), $U123,
    FALSE, N("Default case: Return NA()"),
    TRUE, NA()
)</f>
        <v>#N/A</v>
      </c>
      <c r="X123" s="136" t="e" cm="1">
        <f t="array" ref="X123">_xlfn.IFS(
    FALSE, N("Check if X1 shading is ON"),
    $X$50&lt;&gt;"x", NA(),
    FALSE, N("Check if case is 'LEFT' and x axis value less than z score"),
    AND($G$73 = "LEFT", $T123 &lt; IF($K$73="", 0, $K$73)), $U123,
    FALSE, N("Check if case is 'RIGHT' and x axis value greater than z score"),
    AND($G$73 = "RIGHT", $T123 &gt; IF($K$73="", 0, $K$73)), $U123,
    FALSE, N("Check if case is 'TWO' and both directions"),
    AND(
        $G$73 = "TWO",
        OR($T123 &lt; -ABS($K$73), $T123 &gt; ABS($K$73))
    ), $U123,
    FALSE, N("Default case: Return NA()"),
    TRUE, NA()
)</f>
        <v>#VALUE!</v>
      </c>
      <c r="Y123" s="42"/>
      <c r="Z123" s="110">
        <v>-0.16666666666666879</v>
      </c>
      <c r="AA123" s="110">
        <v>0.158</v>
      </c>
      <c r="AB123" s="110">
        <f t="shared" si="17"/>
        <v>0.158</v>
      </c>
      <c r="AC123" s="110" t="str">
        <f t="shared" si="18"/>
        <v/>
      </c>
    </row>
    <row r="124" spans="2:29" ht="16" x14ac:dyDescent="0.2">
      <c r="B124"/>
      <c r="C124" s="42"/>
      <c r="D124" s="44"/>
      <c r="E124" s="7"/>
      <c r="F124" s="7"/>
      <c r="G124" s="44"/>
      <c r="H124" s="44"/>
      <c r="I124" s="44"/>
      <c r="J124" s="42"/>
      <c r="K124" s="5"/>
      <c r="L124" s="5"/>
      <c r="M124" s="5"/>
      <c r="N124" s="5"/>
      <c r="O124" s="5"/>
      <c r="P124" s="5"/>
      <c r="Q124" s="5"/>
      <c r="R124" s="42"/>
      <c r="S124" s="42"/>
      <c r="T124" s="120">
        <f t="shared" si="25"/>
        <v>-2.1510571102112408E-15</v>
      </c>
      <c r="U124" s="136">
        <f t="shared" si="26"/>
        <v>0.3989422804014327</v>
      </c>
      <c r="V124" s="136" t="e" cm="1">
        <f t="array" ref="V124">_xlfn.IFS(
    FALSE, N("Check if X1 shading is ON"),
    $V$50&lt;&gt;"x", NA(),
    FALSE, N("Check if case is 'LEFT' and x axis value less than z score"),
    AND($G$69 = "LEFT", $T124 &lt; IF($K$69="", 0, $K$69)), $U124,
    FALSE, N("Check if case is 'RIGHT' and x axis value greater than z score"),
    AND($G$69 = "RIGHT", $T124 &gt; IF($K$69="", 0, $K$69)), $U124,
    FALSE, N("Check if case is 'TWO' and both directions"),
    AND(
        $G$69 = "TWO",
        OR($T124 &lt; -ABS($K$69), $T124 &gt; ABS($K$70))
    ), $U124,
    FALSE, N("Default case: Return NA()"),
    TRUE, NA()
)</f>
        <v>#VALUE!</v>
      </c>
      <c r="W124" s="136" t="e" cm="1">
        <f t="array" ref="W124">_xlfn.IFS(
    FALSE, N("Check if X1 shading is ON"),
    $V$50&lt;&gt;"x", NA(),
    FALSE, N("Check if case is 'LEFT' and x axis value less than z score"),
    AND($G$70 = "LEFT", $T124 &lt; IF($K$70="", 0, $K$70)), $U124,
    FALSE, N("Check if case is 'RIGHT' and x axis value greater than z score"),
    AND($G$70 = "RIGHT", $T124 &gt; IF($K$70="", 0, $K$70)), $U124,
    FALSE, N("Default case: Return NA()"),
    TRUE, NA()
)</f>
        <v>#N/A</v>
      </c>
      <c r="X124" s="136" t="e" cm="1">
        <f t="array" ref="X124">_xlfn.IFS(
    FALSE, N("Check if X1 shading is ON"),
    $X$50&lt;&gt;"x", NA(),
    FALSE, N("Check if case is 'LEFT' and x axis value less than z score"),
    AND($G$73 = "LEFT", $T124 &lt; IF($K$73="", 0, $K$73)), $U124,
    FALSE, N("Check if case is 'RIGHT' and x axis value greater than z score"),
    AND($G$73 = "RIGHT", $T124 &gt; IF($K$73="", 0, $K$73)), $U124,
    FALSE, N("Check if case is 'TWO' and both directions"),
    AND(
        $G$73 = "TWO",
        OR($T124 &lt; -ABS($K$73), $T124 &gt; ABS($K$73))
    ), $U124,
    FALSE, N("Default case: Return NA()"),
    TRUE, NA()
)</f>
        <v>#VALUE!</v>
      </c>
      <c r="Y124" s="42"/>
      <c r="Z124" s="110">
        <v>0.16666666666666449</v>
      </c>
      <c r="AA124" s="110">
        <v>0.158</v>
      </c>
      <c r="AB124" s="110">
        <f t="shared" si="17"/>
        <v>0.158</v>
      </c>
      <c r="AC124" s="110" t="str">
        <f t="shared" si="18"/>
        <v/>
      </c>
    </row>
    <row r="125" spans="2:29" ht="19" x14ac:dyDescent="0.25">
      <c r="B125"/>
      <c r="C125" s="42"/>
      <c r="D125" s="192" t="s">
        <v>156</v>
      </c>
      <c r="E125" s="7"/>
      <c r="F125" s="7"/>
      <c r="G125" s="44"/>
      <c r="H125" s="44"/>
      <c r="I125" s="44"/>
      <c r="J125" s="42"/>
      <c r="K125" s="5"/>
      <c r="L125" s="5"/>
      <c r="M125" s="5"/>
      <c r="N125" s="5"/>
      <c r="O125" s="5"/>
      <c r="P125" s="5"/>
      <c r="Q125" s="5"/>
      <c r="R125" s="42"/>
      <c r="S125" s="42"/>
      <c r="T125" s="120">
        <f t="shared" si="25"/>
        <v>4.1666666666664513E-2</v>
      </c>
      <c r="U125" s="136">
        <f t="shared" si="26"/>
        <v>0.39859612660068539</v>
      </c>
      <c r="V125" s="136" t="e" cm="1">
        <f t="array" ref="V125">_xlfn.IFS(
    FALSE, N("Check if X1 shading is ON"),
    $V$50&lt;&gt;"x", NA(),
    FALSE, N("Check if case is 'LEFT' and x axis value less than z score"),
    AND($G$69 = "LEFT", $T125 &lt; IF($K$69="", 0, $K$69)), $U125,
    FALSE, N("Check if case is 'RIGHT' and x axis value greater than z score"),
    AND($G$69 = "RIGHT", $T125 &gt; IF($K$69="", 0, $K$69)), $U125,
    FALSE, N("Check if case is 'TWO' and both directions"),
    AND(
        $G$69 = "TWO",
        OR($T125 &lt; -ABS($K$69), $T125 &gt; ABS($K$70))
    ), $U125,
    FALSE, N("Default case: Return NA()"),
    TRUE, NA()
)</f>
        <v>#VALUE!</v>
      </c>
      <c r="W125" s="136" t="e" cm="1">
        <f t="array" ref="W125">_xlfn.IFS(
    FALSE, N("Check if X1 shading is ON"),
    $V$50&lt;&gt;"x", NA(),
    FALSE, N("Check if case is 'LEFT' and x axis value less than z score"),
    AND($G$70 = "LEFT", $T125 &lt; IF($K$70="", 0, $K$70)), $U125,
    FALSE, N("Check if case is 'RIGHT' and x axis value greater than z score"),
    AND($G$70 = "RIGHT", $T125 &gt; IF($K$70="", 0, $K$70)), $U125,
    FALSE, N("Default case: Return NA()"),
    TRUE, NA()
)</f>
        <v>#N/A</v>
      </c>
      <c r="X125" s="136" t="e" cm="1">
        <f t="array" ref="X125">_xlfn.IFS(
    FALSE, N("Check if X1 shading is ON"),
    $X$50&lt;&gt;"x", NA(),
    FALSE, N("Check if case is 'LEFT' and x axis value less than z score"),
    AND($G$73 = "LEFT", $T125 &lt; IF($K$73="", 0, $K$73)), $U125,
    FALSE, N("Check if case is 'RIGHT' and x axis value greater than z score"),
    AND($G$73 = "RIGHT", $T125 &gt; IF($K$73="", 0, $K$73)), $U125,
    FALSE, N("Check if case is 'TWO' and both directions"),
    AND(
        $G$73 = "TWO",
        OR($T125 &lt; -ABS($K$73), $T125 &gt; ABS($K$73))
    ), $U125,
    FALSE, N("Default case: Return NA()"),
    TRUE, NA()
)</f>
        <v>#VALUE!</v>
      </c>
      <c r="Y125" s="42"/>
      <c r="Z125" s="110">
        <v>0.33333333333333115</v>
      </c>
      <c r="AA125" s="110">
        <v>0.158</v>
      </c>
      <c r="AB125" s="110">
        <f t="shared" si="17"/>
        <v>0.158</v>
      </c>
      <c r="AC125" s="110" t="str">
        <f t="shared" si="18"/>
        <v/>
      </c>
    </row>
    <row r="126" spans="2:29" ht="17" x14ac:dyDescent="0.2">
      <c r="B126"/>
      <c r="C126" s="42"/>
      <c r="D126" s="114" t="s">
        <v>116</v>
      </c>
      <c r="E126" s="143" t="s">
        <v>117</v>
      </c>
      <c r="F126" s="140" t="s">
        <v>157</v>
      </c>
      <c r="G126" s="114" t="s">
        <v>158</v>
      </c>
      <c r="H126" s="140" t="s">
        <v>159</v>
      </c>
      <c r="I126" s="44"/>
      <c r="J126" s="42"/>
      <c r="K126" s="42"/>
      <c r="L126" s="42"/>
      <c r="M126" s="42"/>
      <c r="N126" s="42"/>
      <c r="O126" s="42"/>
      <c r="P126" s="42"/>
      <c r="Q126" s="5"/>
      <c r="R126" s="42"/>
      <c r="S126" s="42"/>
      <c r="T126" s="120">
        <f t="shared" si="25"/>
        <v>8.3333333333331178E-2</v>
      </c>
      <c r="U126" s="136">
        <f t="shared" si="26"/>
        <v>0.39755946625834204</v>
      </c>
      <c r="V126" s="136" t="e" cm="1">
        <f t="array" ref="V126">_xlfn.IFS(
    FALSE, N("Check if X1 shading is ON"),
    $V$50&lt;&gt;"x", NA(),
    FALSE, N("Check if case is 'LEFT' and x axis value less than z score"),
    AND($G$69 = "LEFT", $T126 &lt; IF($K$69="", 0, $K$69)), $U126,
    FALSE, N("Check if case is 'RIGHT' and x axis value greater than z score"),
    AND($G$69 = "RIGHT", $T126 &gt; IF($K$69="", 0, $K$69)), $U126,
    FALSE, N("Check if case is 'TWO' and both directions"),
    AND(
        $G$69 = "TWO",
        OR($T126 &lt; -ABS($K$69), $T126 &gt; ABS($K$70))
    ), $U126,
    FALSE, N("Default case: Return NA()"),
    TRUE, NA()
)</f>
        <v>#VALUE!</v>
      </c>
      <c r="W126" s="136" t="e" cm="1">
        <f t="array" ref="W126">_xlfn.IFS(
    FALSE, N("Check if X1 shading is ON"),
    $V$50&lt;&gt;"x", NA(),
    FALSE, N("Check if case is 'LEFT' and x axis value less than z score"),
    AND($G$70 = "LEFT", $T126 &lt; IF($K$70="", 0, $K$70)), $U126,
    FALSE, N("Check if case is 'RIGHT' and x axis value greater than z score"),
    AND($G$70 = "RIGHT", $T126 &gt; IF($K$70="", 0, $K$70)), $U126,
    FALSE, N("Default case: Return NA()"),
    TRUE, NA()
)</f>
        <v>#N/A</v>
      </c>
      <c r="X126" s="136" t="e" cm="1">
        <f t="array" ref="X126">_xlfn.IFS(
    FALSE, N("Check if X1 shading is ON"),
    $X$50&lt;&gt;"x", NA(),
    FALSE, N("Check if case is 'LEFT' and x axis value less than z score"),
    AND($G$73 = "LEFT", $T126 &lt; IF($K$73="", 0, $K$73)), $U126,
    FALSE, N("Check if case is 'RIGHT' and x axis value greater than z score"),
    AND($G$73 = "RIGHT", $T126 &gt; IF($K$73="", 0, $K$73)), $U126,
    FALSE, N("Check if case is 'TWO' and both directions"),
    AND(
        $G$73 = "TWO",
        OR($T126 &lt; -ABS($K$73), $T126 &gt; ABS($K$73))
    ), $U126,
    FALSE, N("Default case: Return NA()"),
    TRUE, NA()
)</f>
        <v>#VALUE!</v>
      </c>
      <c r="Y126" s="42"/>
      <c r="Z126" s="110">
        <v>0.49999999999999789</v>
      </c>
      <c r="AA126" s="110">
        <v>0.158</v>
      </c>
      <c r="AB126" s="110">
        <f t="shared" si="17"/>
        <v>0.158</v>
      </c>
      <c r="AC126" s="110" t="str">
        <f t="shared" si="18"/>
        <v/>
      </c>
    </row>
    <row r="127" spans="2:29" ht="16" x14ac:dyDescent="0.2">
      <c r="B127"/>
      <c r="C127" s="42"/>
      <c r="D127" s="113" t="str">
        <f>O59</f>
        <v>x</v>
      </c>
      <c r="E127" s="110">
        <v>-0.02</v>
      </c>
      <c r="F127" s="113">
        <v>-3.5</v>
      </c>
      <c r="G127" s="113">
        <f>IF(
    D127="x",
    E127,
    NA()
)</f>
        <v>-0.02</v>
      </c>
      <c r="H127" s="121">
        <v>5.0000000000000001E-3</v>
      </c>
      <c r="I127" s="44"/>
      <c r="J127" s="42"/>
      <c r="K127" s="42"/>
      <c r="L127" s="42"/>
      <c r="M127" s="42"/>
      <c r="N127" s="42"/>
      <c r="O127" s="42"/>
      <c r="P127" s="42"/>
      <c r="Q127" s="5"/>
      <c r="R127" s="42"/>
      <c r="S127" s="42"/>
      <c r="T127" s="120">
        <f t="shared" si="25"/>
        <v>0.12499999999999784</v>
      </c>
      <c r="U127" s="136">
        <f t="shared" si="26"/>
        <v>0.39583768694474958</v>
      </c>
      <c r="V127" s="136" t="e" cm="1">
        <f t="array" ref="V127">_xlfn.IFS(
    FALSE, N("Check if X1 shading is ON"),
    $V$50&lt;&gt;"x", NA(),
    FALSE, N("Check if case is 'LEFT' and x axis value less than z score"),
    AND($G$69 = "LEFT", $T127 &lt; IF($K$69="", 0, $K$69)), $U127,
    FALSE, N("Check if case is 'RIGHT' and x axis value greater than z score"),
    AND($G$69 = "RIGHT", $T127 &gt; IF($K$69="", 0, $K$69)), $U127,
    FALSE, N("Check if case is 'TWO' and both directions"),
    AND(
        $G$69 = "TWO",
        OR($T127 &lt; -ABS($K$69), $T127 &gt; ABS($K$70))
    ), $U127,
    FALSE, N("Default case: Return NA()"),
    TRUE, NA()
)</f>
        <v>#VALUE!</v>
      </c>
      <c r="W127" s="136" t="e" cm="1">
        <f t="array" ref="W127">_xlfn.IFS(
    FALSE, N("Check if X1 shading is ON"),
    $V$50&lt;&gt;"x", NA(),
    FALSE, N("Check if case is 'LEFT' and x axis value less than z score"),
    AND($G$70 = "LEFT", $T127 &lt; IF($K$70="", 0, $K$70)), $U127,
    FALSE, N("Check if case is 'RIGHT' and x axis value greater than z score"),
    AND($G$70 = "RIGHT", $T127 &gt; IF($K$70="", 0, $K$70)), $U127,
    FALSE, N("Default case: Return NA()"),
    TRUE, NA()
)</f>
        <v>#N/A</v>
      </c>
      <c r="X127" s="136" t="e" cm="1">
        <f t="array" ref="X127">_xlfn.IFS(
    FALSE, N("Check if X1 shading is ON"),
    $X$50&lt;&gt;"x", NA(),
    FALSE, N("Check if case is 'LEFT' and x axis value less than z score"),
    AND($G$73 = "LEFT", $T127 &lt; IF($K$73="", 0, $K$73)), $U127,
    FALSE, N("Check if case is 'RIGHT' and x axis value greater than z score"),
    AND($G$73 = "RIGHT", $T127 &gt; IF($K$73="", 0, $K$73)), $U127,
    FALSE, N("Check if case is 'TWO' and both directions"),
    AND(
        $G$73 = "TWO",
        OR($T127 &lt; -ABS($K$73), $T127 &gt; ABS($K$73))
    ), $U127,
    FALSE, N("Default case: Return NA()"),
    TRUE, NA()
)</f>
        <v>#VALUE!</v>
      </c>
      <c r="Y127" s="42"/>
      <c r="Z127" s="110">
        <v>0.66666666666666441</v>
      </c>
      <c r="AA127" s="110">
        <v>0.158</v>
      </c>
      <c r="AB127" s="110">
        <f t="shared" si="17"/>
        <v>0.158</v>
      </c>
      <c r="AC127" s="110" t="str">
        <f t="shared" si="18"/>
        <v/>
      </c>
    </row>
    <row r="128" spans="2:29" ht="16" x14ac:dyDescent="0.2">
      <c r="B128"/>
      <c r="C128" s="42"/>
      <c r="D128" s="44"/>
      <c r="E128" s="7"/>
      <c r="F128" s="113">
        <f t="shared" ref="F128:F134" si="29">F127+1</f>
        <v>-2.5</v>
      </c>
      <c r="G128" s="113">
        <f>G127</f>
        <v>-0.02</v>
      </c>
      <c r="H128" s="121">
        <v>0.02</v>
      </c>
      <c r="I128" s="44"/>
      <c r="J128" s="42"/>
      <c r="K128" s="42"/>
      <c r="L128" s="42"/>
      <c r="M128" s="42"/>
      <c r="N128" s="42"/>
      <c r="O128" s="42"/>
      <c r="P128" s="42"/>
      <c r="Q128" s="5"/>
      <c r="R128" s="42"/>
      <c r="S128" s="42"/>
      <c r="T128" s="120">
        <f t="shared" si="25"/>
        <v>0.16666666666666449</v>
      </c>
      <c r="U128" s="136">
        <f t="shared" si="26"/>
        <v>0.39343971610194006</v>
      </c>
      <c r="V128" s="136" t="e" cm="1">
        <f t="array" ref="V128">_xlfn.IFS(
    FALSE, N("Check if X1 shading is ON"),
    $V$50&lt;&gt;"x", NA(),
    FALSE, N("Check if case is 'LEFT' and x axis value less than z score"),
    AND($G$69 = "LEFT", $T128 &lt; IF($K$69="", 0, $K$69)), $U128,
    FALSE, N("Check if case is 'RIGHT' and x axis value greater than z score"),
    AND($G$69 = "RIGHT", $T128 &gt; IF($K$69="", 0, $K$69)), $U128,
    FALSE, N("Check if case is 'TWO' and both directions"),
    AND(
        $G$69 = "TWO",
        OR($T128 &lt; -ABS($K$69), $T128 &gt; ABS($K$70))
    ), $U128,
    FALSE, N("Default case: Return NA()"),
    TRUE, NA()
)</f>
        <v>#VALUE!</v>
      </c>
      <c r="W128" s="136" t="e" cm="1">
        <f t="array" ref="W128">_xlfn.IFS(
    FALSE, N("Check if X1 shading is ON"),
    $V$50&lt;&gt;"x", NA(),
    FALSE, N("Check if case is 'LEFT' and x axis value less than z score"),
    AND($G$70 = "LEFT", $T128 &lt; IF($K$70="", 0, $K$70)), $U128,
    FALSE, N("Check if case is 'RIGHT' and x axis value greater than z score"),
    AND($G$70 = "RIGHT", $T128 &gt; IF($K$70="", 0, $K$70)), $U128,
    FALSE, N("Default case: Return NA()"),
    TRUE, NA()
)</f>
        <v>#N/A</v>
      </c>
      <c r="X128" s="136" t="e" cm="1">
        <f t="array" ref="X128">_xlfn.IFS(
    FALSE, N("Check if X1 shading is ON"),
    $X$50&lt;&gt;"x", NA(),
    FALSE, N("Check if case is 'LEFT' and x axis value less than z score"),
    AND($G$73 = "LEFT", $T128 &lt; IF($K$73="", 0, $K$73)), $U128,
    FALSE, N("Check if case is 'RIGHT' and x axis value greater than z score"),
    AND($G$73 = "RIGHT", $T128 &gt; IF($K$73="", 0, $K$73)), $U128,
    FALSE, N("Check if case is 'TWO' and both directions"),
    AND(
        $G$73 = "TWO",
        OR($T128 &lt; -ABS($K$73), $T128 &gt; ABS($K$73))
    ), $U128,
    FALSE, N("Default case: Return NA()"),
    TRUE, NA()
)</f>
        <v>#VALUE!</v>
      </c>
      <c r="Y128" s="42"/>
      <c r="Z128" s="110">
        <v>0.83333333333333093</v>
      </c>
      <c r="AA128" s="110">
        <v>0.158</v>
      </c>
      <c r="AB128" s="110">
        <f t="shared" si="17"/>
        <v>0.158</v>
      </c>
      <c r="AC128" s="110" t="str">
        <f t="shared" si="18"/>
        <v/>
      </c>
    </row>
    <row r="129" spans="2:29" ht="16" x14ac:dyDescent="0.2">
      <c r="B129"/>
      <c r="C129" s="42"/>
      <c r="D129" s="44"/>
      <c r="E129" s="7"/>
      <c r="F129" s="113">
        <f t="shared" si="29"/>
        <v>-1.5</v>
      </c>
      <c r="G129" s="113">
        <f t="shared" ref="G129:G134" si="30">G128</f>
        <v>-0.02</v>
      </c>
      <c r="H129" s="121">
        <v>0.13500000000000001</v>
      </c>
      <c r="I129" s="44"/>
      <c r="J129" s="42"/>
      <c r="K129" s="42"/>
      <c r="L129" s="42"/>
      <c r="M129" s="42"/>
      <c r="N129" s="42"/>
      <c r="O129" s="42"/>
      <c r="P129" s="42"/>
      <c r="Q129" s="5"/>
      <c r="R129" s="42"/>
      <c r="S129" s="42"/>
      <c r="T129" s="120">
        <f t="shared" si="25"/>
        <v>0.20833333333333115</v>
      </c>
      <c r="U129" s="136">
        <f t="shared" si="26"/>
        <v>0.39037794394036252</v>
      </c>
      <c r="V129" s="136" t="e" cm="1">
        <f t="array" ref="V129">_xlfn.IFS(
    FALSE, N("Check if X1 shading is ON"),
    $V$50&lt;&gt;"x", NA(),
    FALSE, N("Check if case is 'LEFT' and x axis value less than z score"),
    AND($G$69 = "LEFT", $T129 &lt; IF($K$69="", 0, $K$69)), $U129,
    FALSE, N("Check if case is 'RIGHT' and x axis value greater than z score"),
    AND($G$69 = "RIGHT", $T129 &gt; IF($K$69="", 0, $K$69)), $U129,
    FALSE, N("Check if case is 'TWO' and both directions"),
    AND(
        $G$69 = "TWO",
        OR($T129 &lt; -ABS($K$69), $T129 &gt; ABS($K$70))
    ), $U129,
    FALSE, N("Default case: Return NA()"),
    TRUE, NA()
)</f>
        <v>#VALUE!</v>
      </c>
      <c r="W129" s="136" t="e" cm="1">
        <f t="array" ref="W129">_xlfn.IFS(
    FALSE, N("Check if X1 shading is ON"),
    $V$50&lt;&gt;"x", NA(),
    FALSE, N("Check if case is 'LEFT' and x axis value less than z score"),
    AND($G$70 = "LEFT", $T129 &lt; IF($K$70="", 0, $K$70)), $U129,
    FALSE, N("Check if case is 'RIGHT' and x axis value greater than z score"),
    AND($G$70 = "RIGHT", $T129 &gt; IF($K$70="", 0, $K$70)), $U129,
    FALSE, N("Default case: Return NA()"),
    TRUE, NA()
)</f>
        <v>#N/A</v>
      </c>
      <c r="X129" s="136" t="e" cm="1">
        <f t="array" ref="X129">_xlfn.IFS(
    FALSE, N("Check if X1 shading is ON"),
    $X$50&lt;&gt;"x", NA(),
    FALSE, N("Check if case is 'LEFT' and x axis value less than z score"),
    AND($G$73 = "LEFT", $T129 &lt; IF($K$73="", 0, $K$73)), $U129,
    FALSE, N("Check if case is 'RIGHT' and x axis value greater than z score"),
    AND($G$73 = "RIGHT", $T129 &gt; IF($K$73="", 0, $K$73)), $U129,
    FALSE, N("Check if case is 'TWO' and both directions"),
    AND(
        $G$73 = "TWO",
        OR($T129 &lt; -ABS($K$73), $T129 &gt; ABS($K$73))
    ), $U129,
    FALSE, N("Default case: Return NA()"),
    TRUE, NA()
)</f>
        <v>#VALUE!</v>
      </c>
      <c r="Y129" s="42"/>
      <c r="Z129" s="110">
        <v>1.1666666666666643</v>
      </c>
      <c r="AA129" s="110">
        <v>0.158</v>
      </c>
      <c r="AB129" s="110">
        <f t="shared" si="17"/>
        <v>0.158</v>
      </c>
      <c r="AC129" s="110" t="str">
        <f t="shared" si="18"/>
        <v/>
      </c>
    </row>
    <row r="130" spans="2:29" ht="16" x14ac:dyDescent="0.2">
      <c r="B130"/>
      <c r="C130" s="42"/>
      <c r="D130" s="44"/>
      <c r="E130" s="7"/>
      <c r="F130" s="113">
        <f t="shared" si="29"/>
        <v>-0.5</v>
      </c>
      <c r="G130" s="113">
        <f t="shared" si="30"/>
        <v>-0.02</v>
      </c>
      <c r="H130" s="121">
        <v>0.34</v>
      </c>
      <c r="I130" s="44"/>
      <c r="J130" s="42"/>
      <c r="K130" s="42"/>
      <c r="L130" s="42"/>
      <c r="M130" s="42"/>
      <c r="N130" s="42"/>
      <c r="O130" s="42"/>
      <c r="P130" s="42"/>
      <c r="Q130" s="5"/>
      <c r="R130" s="42"/>
      <c r="S130" s="42"/>
      <c r="T130" s="120">
        <f t="shared" si="25"/>
        <v>0.24999999999999781</v>
      </c>
      <c r="U130" s="136">
        <f t="shared" si="26"/>
        <v>0.3866681168028494</v>
      </c>
      <c r="V130" s="136" t="e" cm="1">
        <f t="array" ref="V130">_xlfn.IFS(
    FALSE, N("Check if X1 shading is ON"),
    $V$50&lt;&gt;"x", NA(),
    FALSE, N("Check if case is 'LEFT' and x axis value less than z score"),
    AND($G$69 = "LEFT", $T130 &lt; IF($K$69="", 0, $K$69)), $U130,
    FALSE, N("Check if case is 'RIGHT' and x axis value greater than z score"),
    AND($G$69 = "RIGHT", $T130 &gt; IF($K$69="", 0, $K$69)), $U130,
    FALSE, N("Check if case is 'TWO' and both directions"),
    AND(
        $G$69 = "TWO",
        OR($T130 &lt; -ABS($K$69), $T130 &gt; ABS($K$70))
    ), $U130,
    FALSE, N("Default case: Return NA()"),
    TRUE, NA()
)</f>
        <v>#VALUE!</v>
      </c>
      <c r="W130" s="136" t="e" cm="1">
        <f t="array" ref="W130">_xlfn.IFS(
    FALSE, N("Check if X1 shading is ON"),
    $V$50&lt;&gt;"x", NA(),
    FALSE, N("Check if case is 'LEFT' and x axis value less than z score"),
    AND($G$70 = "LEFT", $T130 &lt; IF($K$70="", 0, $K$70)), $U130,
    FALSE, N("Check if case is 'RIGHT' and x axis value greater than z score"),
    AND($G$70 = "RIGHT", $T130 &gt; IF($K$70="", 0, $K$70)), $U130,
    FALSE, N("Default case: Return NA()"),
    TRUE, NA()
)</f>
        <v>#N/A</v>
      </c>
      <c r="X130" s="136" t="e" cm="1">
        <f t="array" ref="X130">_xlfn.IFS(
    FALSE, N("Check if X1 shading is ON"),
    $X$50&lt;&gt;"x", NA(),
    FALSE, N("Check if case is 'LEFT' and x axis value less than z score"),
    AND($G$73 = "LEFT", $T130 &lt; IF($K$73="", 0, $K$73)), $U130,
    FALSE, N("Check if case is 'RIGHT' and x axis value greater than z score"),
    AND($G$73 = "RIGHT", $T130 &gt; IF($K$73="", 0, $K$73)), $U130,
    FALSE, N("Check if case is 'TWO' and both directions"),
    AND(
        $G$73 = "TWO",
        OR($T130 &lt; -ABS($K$73), $T130 &gt; ABS($K$73))
    ), $U130,
    FALSE, N("Default case: Return NA()"),
    TRUE, NA()
)</f>
        <v>#VALUE!</v>
      </c>
      <c r="Y130" s="42"/>
      <c r="Z130" s="110">
        <v>-1.1666666666666687</v>
      </c>
      <c r="AA130" s="110">
        <v>0.182</v>
      </c>
      <c r="AB130" s="110">
        <f t="shared" si="17"/>
        <v>0.182</v>
      </c>
      <c r="AC130" s="110" t="str">
        <f t="shared" si="18"/>
        <v/>
      </c>
    </row>
    <row r="131" spans="2:29" ht="16" x14ac:dyDescent="0.2">
      <c r="B131"/>
      <c r="C131" s="42"/>
      <c r="D131" s="44"/>
      <c r="E131" s="7"/>
      <c r="F131" s="113">
        <f t="shared" si="29"/>
        <v>0.5</v>
      </c>
      <c r="G131" s="113">
        <f t="shared" si="30"/>
        <v>-0.02</v>
      </c>
      <c r="H131" s="121">
        <v>0.34</v>
      </c>
      <c r="I131" s="44"/>
      <c r="J131" s="42"/>
      <c r="K131" s="42"/>
      <c r="L131" s="42"/>
      <c r="M131" s="42"/>
      <c r="N131" s="42"/>
      <c r="O131" s="42"/>
      <c r="P131" s="42"/>
      <c r="Q131" s="5"/>
      <c r="R131" s="42"/>
      <c r="S131" s="42"/>
      <c r="T131" s="120">
        <f t="shared" si="25"/>
        <v>0.29166666666666446</v>
      </c>
      <c r="U131" s="136">
        <f t="shared" si="26"/>
        <v>0.3823292022799169</v>
      </c>
      <c r="V131" s="136" t="e" cm="1">
        <f t="array" ref="V131">_xlfn.IFS(
    FALSE, N("Check if X1 shading is ON"),
    $V$50&lt;&gt;"x", NA(),
    FALSE, N("Check if case is 'LEFT' and x axis value less than z score"),
    AND($G$69 = "LEFT", $T131 &lt; IF($K$69="", 0, $K$69)), $U131,
    FALSE, N("Check if case is 'RIGHT' and x axis value greater than z score"),
    AND($G$69 = "RIGHT", $T131 &gt; IF($K$69="", 0, $K$69)), $U131,
    FALSE, N("Check if case is 'TWO' and both directions"),
    AND(
        $G$69 = "TWO",
        OR($T131 &lt; -ABS($K$69), $T131 &gt; ABS($K$70))
    ), $U131,
    FALSE, N("Default case: Return NA()"),
    TRUE, NA()
)</f>
        <v>#VALUE!</v>
      </c>
      <c r="W131" s="136" t="e" cm="1">
        <f t="array" ref="W131">_xlfn.IFS(
    FALSE, N("Check if X1 shading is ON"),
    $V$50&lt;&gt;"x", NA(),
    FALSE, N("Check if case is 'LEFT' and x axis value less than z score"),
    AND($G$70 = "LEFT", $T131 &lt; IF($K$70="", 0, $K$70)), $U131,
    FALSE, N("Check if case is 'RIGHT' and x axis value greater than z score"),
    AND($G$70 = "RIGHT", $T131 &gt; IF($K$70="", 0, $K$70)), $U131,
    FALSE, N("Default case: Return NA()"),
    TRUE, NA()
)</f>
        <v>#N/A</v>
      </c>
      <c r="X131" s="136" t="e" cm="1">
        <f t="array" ref="X131">_xlfn.IFS(
    FALSE, N("Check if X1 shading is ON"),
    $X$50&lt;&gt;"x", NA(),
    FALSE, N("Check if case is 'LEFT' and x axis value less than z score"),
    AND($G$73 = "LEFT", $T131 &lt; IF($K$73="", 0, $K$73)), $U131,
    FALSE, N("Check if case is 'RIGHT' and x axis value greater than z score"),
    AND($G$73 = "RIGHT", $T131 &gt; IF($K$73="", 0, $K$73)), $U131,
    FALSE, N("Check if case is 'TWO' and both directions"),
    AND(
        $G$73 = "TWO",
        OR($T131 &lt; -ABS($K$73), $T131 &gt; ABS($K$73))
    ), $U131,
    FALSE, N("Default case: Return NA()"),
    TRUE, NA()
)</f>
        <v>#VALUE!</v>
      </c>
      <c r="Y131" s="42"/>
      <c r="Z131" s="110">
        <v>-0.83333333333333526</v>
      </c>
      <c r="AA131" s="110">
        <v>0.182</v>
      </c>
      <c r="AB131" s="110">
        <f t="shared" si="17"/>
        <v>0.182</v>
      </c>
      <c r="AC131" s="110" t="str">
        <f t="shared" si="18"/>
        <v/>
      </c>
    </row>
    <row r="132" spans="2:29" ht="16" x14ac:dyDescent="0.2">
      <c r="B132"/>
      <c r="C132" s="42"/>
      <c r="D132" s="44"/>
      <c r="E132" s="7"/>
      <c r="F132" s="113">
        <f t="shared" si="29"/>
        <v>1.5</v>
      </c>
      <c r="G132" s="113">
        <f t="shared" si="30"/>
        <v>-0.02</v>
      </c>
      <c r="H132" s="121">
        <v>0.13500000000000001</v>
      </c>
      <c r="I132" s="44"/>
      <c r="J132" s="42"/>
      <c r="K132" s="42"/>
      <c r="L132" s="42"/>
      <c r="M132" s="42"/>
      <c r="N132" s="42"/>
      <c r="O132" s="42"/>
      <c r="P132" s="42"/>
      <c r="Q132" s="5"/>
      <c r="R132" s="42"/>
      <c r="S132" s="42"/>
      <c r="T132" s="120">
        <f t="shared" si="25"/>
        <v>0.33333333333333115</v>
      </c>
      <c r="U132" s="136">
        <f t="shared" si="26"/>
        <v>0.37738322769299348</v>
      </c>
      <c r="V132" s="136" t="e" cm="1">
        <f t="array" ref="V132">_xlfn.IFS(
    FALSE, N("Check if X1 shading is ON"),
    $V$50&lt;&gt;"x", NA(),
    FALSE, N("Check if case is 'LEFT' and x axis value less than z score"),
    AND($G$69 = "LEFT", $T132 &lt; IF($K$69="", 0, $K$69)), $U132,
    FALSE, N("Check if case is 'RIGHT' and x axis value greater than z score"),
    AND($G$69 = "RIGHT", $T132 &gt; IF($K$69="", 0, $K$69)), $U132,
    FALSE, N("Check if case is 'TWO' and both directions"),
    AND(
        $G$69 = "TWO",
        OR($T132 &lt; -ABS($K$69), $T132 &gt; ABS($K$70))
    ), $U132,
    FALSE, N("Default case: Return NA()"),
    TRUE, NA()
)</f>
        <v>#VALUE!</v>
      </c>
      <c r="W132" s="136" t="e" cm="1">
        <f t="array" ref="W132">_xlfn.IFS(
    FALSE, N("Check if X1 shading is ON"),
    $V$50&lt;&gt;"x", NA(),
    FALSE, N("Check if case is 'LEFT' and x axis value less than z score"),
    AND($G$70 = "LEFT", $T132 &lt; IF($K$70="", 0, $K$70)), $U132,
    FALSE, N("Check if case is 'RIGHT' and x axis value greater than z score"),
    AND($G$70 = "RIGHT", $T132 &gt; IF($K$70="", 0, $K$70)), $U132,
    FALSE, N("Default case: Return NA()"),
    TRUE, NA()
)</f>
        <v>#N/A</v>
      </c>
      <c r="X132" s="136" t="e" cm="1">
        <f t="array" ref="X132">_xlfn.IFS(
    FALSE, N("Check if X1 shading is ON"),
    $X$50&lt;&gt;"x", NA(),
    FALSE, N("Check if case is 'LEFT' and x axis value less than z score"),
    AND($G$73 = "LEFT", $T132 &lt; IF($K$73="", 0, $K$73)), $U132,
    FALSE, N("Check if case is 'RIGHT' and x axis value greater than z score"),
    AND($G$73 = "RIGHT", $T132 &gt; IF($K$73="", 0, $K$73)), $U132,
    FALSE, N("Check if case is 'TWO' and both directions"),
    AND(
        $G$73 = "TWO",
        OR($T132 &lt; -ABS($K$73), $T132 &gt; ABS($K$73))
    ), $U132,
    FALSE, N("Default case: Return NA()"),
    TRUE, NA()
)</f>
        <v>#VALUE!</v>
      </c>
      <c r="Y132" s="42"/>
      <c r="Z132" s="110">
        <v>-0.66666666666666874</v>
      </c>
      <c r="AA132" s="110">
        <v>0.182</v>
      </c>
      <c r="AB132" s="110">
        <f t="shared" si="17"/>
        <v>0.182</v>
      </c>
      <c r="AC132" s="110" t="str">
        <f t="shared" si="18"/>
        <v/>
      </c>
    </row>
    <row r="133" spans="2:29" ht="16" x14ac:dyDescent="0.2">
      <c r="B133"/>
      <c r="C133" s="42"/>
      <c r="D133" s="44"/>
      <c r="E133" s="7"/>
      <c r="F133" s="113">
        <f t="shared" si="29"/>
        <v>2.5</v>
      </c>
      <c r="G133" s="113">
        <f t="shared" si="30"/>
        <v>-0.02</v>
      </c>
      <c r="H133" s="121">
        <v>0.02</v>
      </c>
      <c r="I133" s="44"/>
      <c r="J133" s="42"/>
      <c r="K133" s="42"/>
      <c r="L133" s="42"/>
      <c r="M133" s="42"/>
      <c r="N133" s="42"/>
      <c r="O133" s="42"/>
      <c r="P133" s="42"/>
      <c r="Q133" s="5"/>
      <c r="R133" s="42"/>
      <c r="S133" s="42"/>
      <c r="T133" s="120">
        <f t="shared" si="25"/>
        <v>0.37499999999999784</v>
      </c>
      <c r="U133" s="136">
        <f t="shared" si="26"/>
        <v>0.37185509386976923</v>
      </c>
      <c r="V133" s="136" t="e" cm="1">
        <f t="array" ref="V133">_xlfn.IFS(
    FALSE, N("Check if X1 shading is ON"),
    $V$50&lt;&gt;"x", NA(),
    FALSE, N("Check if case is 'LEFT' and x axis value less than z score"),
    AND($G$69 = "LEFT", $T133 &lt; IF($K$69="", 0, $K$69)), $U133,
    FALSE, N("Check if case is 'RIGHT' and x axis value greater than z score"),
    AND($G$69 = "RIGHT", $T133 &gt; IF($K$69="", 0, $K$69)), $U133,
    FALSE, N("Check if case is 'TWO' and both directions"),
    AND(
        $G$69 = "TWO",
        OR($T133 &lt; -ABS($K$69), $T133 &gt; ABS($K$70))
    ), $U133,
    FALSE, N("Default case: Return NA()"),
    TRUE, NA()
)</f>
        <v>#VALUE!</v>
      </c>
      <c r="W133" s="136" t="e" cm="1">
        <f t="array" ref="W133">_xlfn.IFS(
    FALSE, N("Check if X1 shading is ON"),
    $V$50&lt;&gt;"x", NA(),
    FALSE, N("Check if case is 'LEFT' and x axis value less than z score"),
    AND($G$70 = "LEFT", $T133 &lt; IF($K$70="", 0, $K$70)), $U133,
    FALSE, N("Check if case is 'RIGHT' and x axis value greater than z score"),
    AND($G$70 = "RIGHT", $T133 &gt; IF($K$70="", 0, $K$70)), $U133,
    FALSE, N("Default case: Return NA()"),
    TRUE, NA()
)</f>
        <v>#N/A</v>
      </c>
      <c r="X133" s="136" t="e" cm="1">
        <f t="array" ref="X133">_xlfn.IFS(
    FALSE, N("Check if X1 shading is ON"),
    $X$50&lt;&gt;"x", NA(),
    FALSE, N("Check if case is 'LEFT' and x axis value less than z score"),
    AND($G$73 = "LEFT", $T133 &lt; IF($K$73="", 0, $K$73)), $U133,
    FALSE, N("Check if case is 'RIGHT' and x axis value greater than z score"),
    AND($G$73 = "RIGHT", $T133 &gt; IF($K$73="", 0, $K$73)), $U133,
    FALSE, N("Check if case is 'TWO' and both directions"),
    AND(
        $G$73 = "TWO",
        OR($T133 &lt; -ABS($K$73), $T133 &gt; ABS($K$73))
    ), $U133,
    FALSE, N("Default case: Return NA()"),
    TRUE, NA()
)</f>
        <v>#VALUE!</v>
      </c>
      <c r="Y133" s="42"/>
      <c r="Z133" s="110">
        <v>-0.50000000000000222</v>
      </c>
      <c r="AA133" s="110">
        <v>0.182</v>
      </c>
      <c r="AB133" s="110">
        <f t="shared" si="17"/>
        <v>0.182</v>
      </c>
      <c r="AC133" s="110" t="str">
        <f t="shared" si="18"/>
        <v/>
      </c>
    </row>
    <row r="134" spans="2:29" ht="16" x14ac:dyDescent="0.2">
      <c r="B134"/>
      <c r="C134" s="42"/>
      <c r="D134" s="44"/>
      <c r="E134" s="7"/>
      <c r="F134" s="113">
        <f t="shared" si="29"/>
        <v>3.5</v>
      </c>
      <c r="G134" s="113">
        <f t="shared" si="30"/>
        <v>-0.02</v>
      </c>
      <c r="H134" s="121">
        <v>5.0000000000000001E-3</v>
      </c>
      <c r="I134" s="44"/>
      <c r="J134" s="42"/>
      <c r="K134" s="42"/>
      <c r="L134" s="42"/>
      <c r="M134" s="42"/>
      <c r="N134" s="42"/>
      <c r="O134" s="42"/>
      <c r="P134" s="42"/>
      <c r="Q134" s="5"/>
      <c r="R134" s="42"/>
      <c r="S134" s="42"/>
      <c r="T134" s="120">
        <f t="shared" si="25"/>
        <v>0.41666666666666452</v>
      </c>
      <c r="U134" s="136">
        <f t="shared" si="26"/>
        <v>0.36577236641400274</v>
      </c>
      <c r="V134" s="136" t="e" cm="1">
        <f t="array" ref="V134">_xlfn.IFS(
    FALSE, N("Check if X1 shading is ON"),
    $V$50&lt;&gt;"x", NA(),
    FALSE, N("Check if case is 'LEFT' and x axis value less than z score"),
    AND($G$69 = "LEFT", $T134 &lt; IF($K$69="", 0, $K$69)), $U134,
    FALSE, N("Check if case is 'RIGHT' and x axis value greater than z score"),
    AND($G$69 = "RIGHT", $T134 &gt; IF($K$69="", 0, $K$69)), $U134,
    FALSE, N("Check if case is 'TWO' and both directions"),
    AND(
        $G$69 = "TWO",
        OR($T134 &lt; -ABS($K$69), $T134 &gt; ABS($K$70))
    ), $U134,
    FALSE, N("Default case: Return NA()"),
    TRUE, NA()
)</f>
        <v>#VALUE!</v>
      </c>
      <c r="W134" s="136" t="e" cm="1">
        <f t="array" ref="W134">_xlfn.IFS(
    FALSE, N("Check if X1 shading is ON"),
    $V$50&lt;&gt;"x", NA(),
    FALSE, N("Check if case is 'LEFT' and x axis value less than z score"),
    AND($G$70 = "LEFT", $T134 &lt; IF($K$70="", 0, $K$70)), $U134,
    FALSE, N("Check if case is 'RIGHT' and x axis value greater than z score"),
    AND($G$70 = "RIGHT", $T134 &gt; IF($K$70="", 0, $K$70)), $U134,
    FALSE, N("Default case: Return NA()"),
    TRUE, NA()
)</f>
        <v>#N/A</v>
      </c>
      <c r="X134" s="136" t="e" cm="1">
        <f t="array" ref="X134">_xlfn.IFS(
    FALSE, N("Check if X1 shading is ON"),
    $X$50&lt;&gt;"x", NA(),
    FALSE, N("Check if case is 'LEFT' and x axis value less than z score"),
    AND($G$73 = "LEFT", $T134 &lt; IF($K$73="", 0, $K$73)), $U134,
    FALSE, N("Check if case is 'RIGHT' and x axis value greater than z score"),
    AND($G$73 = "RIGHT", $T134 &gt; IF($K$73="", 0, $K$73)), $U134,
    FALSE, N("Check if case is 'TWO' and both directions"),
    AND(
        $G$73 = "TWO",
        OR($T134 &lt; -ABS($K$73), $T134 &gt; ABS($K$73))
    ), $U134,
    FALSE, N("Default case: Return NA()"),
    TRUE, NA()
)</f>
        <v>#VALUE!</v>
      </c>
      <c r="Y134" s="42"/>
      <c r="Z134" s="110">
        <v>-0.33333333333333548</v>
      </c>
      <c r="AA134" s="110">
        <v>0.182</v>
      </c>
      <c r="AB134" s="110">
        <f t="shared" si="17"/>
        <v>0.182</v>
      </c>
      <c r="AC134" s="110" t="str">
        <f t="shared" si="18"/>
        <v/>
      </c>
    </row>
    <row r="135" spans="2:29" ht="16" x14ac:dyDescent="0.2">
      <c r="B135"/>
      <c r="C135" s="42"/>
      <c r="D135" s="44"/>
      <c r="E135" s="7"/>
      <c r="F135" s="7"/>
      <c r="G135" s="44"/>
      <c r="H135" s="44"/>
      <c r="I135" s="44"/>
      <c r="J135" s="42"/>
      <c r="K135" s="42"/>
      <c r="L135" s="42"/>
      <c r="M135" s="42"/>
      <c r="N135" s="42"/>
      <c r="O135" s="42"/>
      <c r="P135" s="42"/>
      <c r="Q135" s="5"/>
      <c r="R135" s="42"/>
      <c r="S135" s="42"/>
      <c r="T135" s="120">
        <f t="shared" si="25"/>
        <v>0.45833333333333121</v>
      </c>
      <c r="U135" s="136">
        <f t="shared" si="26"/>
        <v>0.35916504691680978</v>
      </c>
      <c r="V135" s="136" t="e" cm="1">
        <f t="array" ref="V135">_xlfn.IFS(
    FALSE, N("Check if X1 shading is ON"),
    $V$50&lt;&gt;"x", NA(),
    FALSE, N("Check if case is 'LEFT' and x axis value less than z score"),
    AND($G$69 = "LEFT", $T135 &lt; IF($K$69="", 0, $K$69)), $U135,
    FALSE, N("Check if case is 'RIGHT' and x axis value greater than z score"),
    AND($G$69 = "RIGHT", $T135 &gt; IF($K$69="", 0, $K$69)), $U135,
    FALSE, N("Check if case is 'TWO' and both directions"),
    AND(
        $G$69 = "TWO",
        OR($T135 &lt; -ABS($K$69), $T135 &gt; ABS($K$70))
    ), $U135,
    FALSE, N("Default case: Return NA()"),
    TRUE, NA()
)</f>
        <v>#VALUE!</v>
      </c>
      <c r="W135" s="136" t="e" cm="1">
        <f t="array" ref="W135">_xlfn.IFS(
    FALSE, N("Check if X1 shading is ON"),
    $V$50&lt;&gt;"x", NA(),
    FALSE, N("Check if case is 'LEFT' and x axis value less than z score"),
    AND($G$70 = "LEFT", $T135 &lt; IF($K$70="", 0, $K$70)), $U135,
    FALSE, N("Check if case is 'RIGHT' and x axis value greater than z score"),
    AND($G$70 = "RIGHT", $T135 &gt; IF($K$70="", 0, $K$70)), $U135,
    FALSE, N("Default case: Return NA()"),
    TRUE, NA()
)</f>
        <v>#N/A</v>
      </c>
      <c r="X135" s="136" t="e" cm="1">
        <f t="array" ref="X135">_xlfn.IFS(
    FALSE, N("Check if X1 shading is ON"),
    $X$50&lt;&gt;"x", NA(),
    FALSE, N("Check if case is 'LEFT' and x axis value less than z score"),
    AND($G$73 = "LEFT", $T135 &lt; IF($K$73="", 0, $K$73)), $U135,
    FALSE, N("Check if case is 'RIGHT' and x axis value greater than z score"),
    AND($G$73 = "RIGHT", $T135 &gt; IF($K$73="", 0, $K$73)), $U135,
    FALSE, N("Check if case is 'TWO' and both directions"),
    AND(
        $G$73 = "TWO",
        OR($T135 &lt; -ABS($K$73), $T135 &gt; ABS($K$73))
    ), $U135,
    FALSE, N("Default case: Return NA()"),
    TRUE, NA()
)</f>
        <v>#VALUE!</v>
      </c>
      <c r="Y135" s="42"/>
      <c r="Z135" s="110">
        <v>-0.16666666666666879</v>
      </c>
      <c r="AA135" s="110">
        <v>0.182</v>
      </c>
      <c r="AB135" s="110">
        <f t="shared" ref="AB135:AB198" si="31">IF($AB$4="x",AA135,NA())</f>
        <v>0.182</v>
      </c>
      <c r="AC135" s="110" t="str">
        <f t="shared" ref="AC135:AC198" si="32">IF($J$68="","",$J$68)</f>
        <v/>
      </c>
    </row>
    <row r="136" spans="2:29" ht="19" x14ac:dyDescent="0.25">
      <c r="B136"/>
      <c r="C136" s="42"/>
      <c r="D136" s="192" t="s">
        <v>160</v>
      </c>
      <c r="E136" s="7"/>
      <c r="F136" s="7"/>
      <c r="G136" s="44"/>
      <c r="H136" s="44"/>
      <c r="I136" s="44"/>
      <c r="J136" s="42"/>
      <c r="K136" s="42"/>
      <c r="L136" s="42"/>
      <c r="M136" s="42"/>
      <c r="N136" s="42"/>
      <c r="O136" s="42"/>
      <c r="P136" s="42"/>
      <c r="Q136" s="42"/>
      <c r="R136" s="42"/>
      <c r="S136" s="42"/>
      <c r="T136" s="120">
        <f t="shared" si="25"/>
        <v>0.49999999999999789</v>
      </c>
      <c r="U136" s="136">
        <f t="shared" si="26"/>
        <v>0.35206532676429986</v>
      </c>
      <c r="V136" s="136" t="e" cm="1">
        <f t="array" ref="V136">_xlfn.IFS(
    FALSE, N("Check if X1 shading is ON"),
    $V$50&lt;&gt;"x", NA(),
    FALSE, N("Check if case is 'LEFT' and x axis value less than z score"),
    AND($G$69 = "LEFT", $T136 &lt; IF($K$69="", 0, $K$69)), $U136,
    FALSE, N("Check if case is 'RIGHT' and x axis value greater than z score"),
    AND($G$69 = "RIGHT", $T136 &gt; IF($K$69="", 0, $K$69)), $U136,
    FALSE, N("Check if case is 'TWO' and both directions"),
    AND(
        $G$69 = "TWO",
        OR($T136 &lt; -ABS($K$69), $T136 &gt; ABS($K$70))
    ), $U136,
    FALSE, N("Default case: Return NA()"),
    TRUE, NA()
)</f>
        <v>#VALUE!</v>
      </c>
      <c r="W136" s="136" t="e" cm="1">
        <f t="array" ref="W136">_xlfn.IFS(
    FALSE, N("Check if X1 shading is ON"),
    $V$50&lt;&gt;"x", NA(),
    FALSE, N("Check if case is 'LEFT' and x axis value less than z score"),
    AND($G$70 = "LEFT", $T136 &lt; IF($K$70="", 0, $K$70)), $U136,
    FALSE, N("Check if case is 'RIGHT' and x axis value greater than z score"),
    AND($G$70 = "RIGHT", $T136 &gt; IF($K$70="", 0, $K$70)), $U136,
    FALSE, N("Default case: Return NA()"),
    TRUE, NA()
)</f>
        <v>#N/A</v>
      </c>
      <c r="X136" s="136" t="e" cm="1">
        <f t="array" ref="X136">_xlfn.IFS(
    FALSE, N("Check if X1 shading is ON"),
    $X$50&lt;&gt;"x", NA(),
    FALSE, N("Check if case is 'LEFT' and x axis value less than z score"),
    AND($G$73 = "LEFT", $T136 &lt; IF($K$73="", 0, $K$73)), $U136,
    FALSE, N("Check if case is 'RIGHT' and x axis value greater than z score"),
    AND($G$73 = "RIGHT", $T136 &gt; IF($K$73="", 0, $K$73)), $U136,
    FALSE, N("Check if case is 'TWO' and both directions"),
    AND(
        $G$73 = "TWO",
        OR($T136 &lt; -ABS($K$73), $T136 &gt; ABS($K$73))
    ), $U136,
    FALSE, N("Default case: Return NA()"),
    TRUE, NA()
)</f>
        <v>#VALUE!</v>
      </c>
      <c r="Y136" s="42"/>
      <c r="Z136" s="110">
        <v>0.16666666666666449</v>
      </c>
      <c r="AA136" s="110">
        <v>0.182</v>
      </c>
      <c r="AB136" s="110">
        <f t="shared" si="31"/>
        <v>0.182</v>
      </c>
      <c r="AC136" s="110" t="str">
        <f t="shared" si="32"/>
        <v/>
      </c>
    </row>
    <row r="137" spans="2:29" ht="17" x14ac:dyDescent="0.2">
      <c r="B137"/>
      <c r="C137" s="42"/>
      <c r="D137" s="114" t="s">
        <v>116</v>
      </c>
      <c r="E137" s="143" t="s">
        <v>117</v>
      </c>
      <c r="F137" s="114" t="s">
        <v>161</v>
      </c>
      <c r="G137" s="140" t="s">
        <v>162</v>
      </c>
      <c r="H137" s="114" t="s">
        <v>163</v>
      </c>
      <c r="I137" s="114" t="s">
        <v>164</v>
      </c>
      <c r="J137" s="42"/>
      <c r="K137" s="42"/>
      <c r="L137" s="42"/>
      <c r="M137" s="42"/>
      <c r="N137" s="42"/>
      <c r="O137" s="42"/>
      <c r="P137" s="42"/>
      <c r="Q137" s="42"/>
      <c r="R137" s="42"/>
      <c r="S137" s="42"/>
      <c r="T137" s="120">
        <f t="shared" si="25"/>
        <v>0.54166666666666452</v>
      </c>
      <c r="U137" s="136">
        <f t="shared" si="26"/>
        <v>0.34450732636471298</v>
      </c>
      <c r="V137" s="136" t="e" cm="1">
        <f t="array" ref="V137">_xlfn.IFS(
    FALSE, N("Check if X1 shading is ON"),
    $V$50&lt;&gt;"x", NA(),
    FALSE, N("Check if case is 'LEFT' and x axis value less than z score"),
    AND($G$69 = "LEFT", $T137 &lt; IF($K$69="", 0, $K$69)), $U137,
    FALSE, N("Check if case is 'RIGHT' and x axis value greater than z score"),
    AND($G$69 = "RIGHT", $T137 &gt; IF($K$69="", 0, $K$69)), $U137,
    FALSE, N("Check if case is 'TWO' and both directions"),
    AND(
        $G$69 = "TWO",
        OR($T137 &lt; -ABS($K$69), $T137 &gt; ABS($K$70))
    ), $U137,
    FALSE, N("Default case: Return NA()"),
    TRUE, NA()
)</f>
        <v>#VALUE!</v>
      </c>
      <c r="W137" s="136" t="e" cm="1">
        <f t="array" ref="W137">_xlfn.IFS(
    FALSE, N("Check if X1 shading is ON"),
    $V$50&lt;&gt;"x", NA(),
    FALSE, N("Check if case is 'LEFT' and x axis value less than z score"),
    AND($G$70 = "LEFT", $T137 &lt; IF($K$70="", 0, $K$70)), $U137,
    FALSE, N("Check if case is 'RIGHT' and x axis value greater than z score"),
    AND($G$70 = "RIGHT", $T137 &gt; IF($K$70="", 0, $K$70)), $U137,
    FALSE, N("Default case: Return NA()"),
    TRUE, NA()
)</f>
        <v>#N/A</v>
      </c>
      <c r="X137" s="136" t="e" cm="1">
        <f t="array" ref="X137">_xlfn.IFS(
    FALSE, N("Check if X1 shading is ON"),
    $X$50&lt;&gt;"x", NA(),
    FALSE, N("Check if case is 'LEFT' and x axis value less than z score"),
    AND($G$73 = "LEFT", $T137 &lt; IF($K$73="", 0, $K$73)), $U137,
    FALSE, N("Check if case is 'RIGHT' and x axis value greater than z score"),
    AND($G$73 = "RIGHT", $T137 &gt; IF($K$73="", 0, $K$73)), $U137,
    FALSE, N("Check if case is 'TWO' and both directions"),
    AND(
        $G$73 = "TWO",
        OR($T137 &lt; -ABS($K$73), $T137 &gt; ABS($K$73))
    ), $U137,
    FALSE, N("Default case: Return NA()"),
    TRUE, NA()
)</f>
        <v>#VALUE!</v>
      </c>
      <c r="Y137" s="42"/>
      <c r="Z137" s="110">
        <v>0.33333333333333115</v>
      </c>
      <c r="AA137" s="110">
        <v>0.182</v>
      </c>
      <c r="AB137" s="110">
        <f t="shared" si="31"/>
        <v>0.182</v>
      </c>
      <c r="AC137" s="110" t="str">
        <f t="shared" si="32"/>
        <v/>
      </c>
    </row>
    <row r="138" spans="2:29" ht="16" x14ac:dyDescent="0.2">
      <c r="B138"/>
      <c r="C138" s="42"/>
      <c r="D138" s="137" t="str">
        <f>O60</f>
        <v>x</v>
      </c>
      <c r="E138" s="110">
        <f>-0.05</f>
        <v>-0.05</v>
      </c>
      <c r="F138" s="113">
        <f t="shared" ref="F138:F144" si="33">F117</f>
        <v>-3</v>
      </c>
      <c r="G138" s="113">
        <f>IF(
    D138="x",
    E138,
    NA()
)</f>
        <v>-0.05</v>
      </c>
      <c r="H138" s="138" t="e" cm="1">
        <f t="array" ref="H138">_xlfn.IFS(
    $G$71 = "TWO", IF(SUM($H$127:H127) &lt;= 0.5, SUM($H$127:H127), 1 - SUM($H$127:H127)),
    $G$69 = "LEFT", SUM($H$127:H127),
    $G$69 = "RIGHT", 1 - SUM($H$127:H127)
)</f>
        <v>#N/A</v>
      </c>
      <c r="I138" s="139" t="str" cm="1">
        <f t="array" ref="I138">_xlfn.IFS(
    $G$69 = "", "",
    AND($G$71 = "TWO", ROWS($H$138:H138) = 1), "⟵ " &amp; TEXT(H138, "#0.0%"),
    AND($G$71 = "TWO", H138 = 50%), TEXT(H138, "#0.0%"),
    AND($G$71 = "TWO", H139 &gt; H138), "⟵ " &amp; TEXT(H138, "#0.0%"),
    AND($G$71 = "TWO", H139 &lt; H138), TEXT(H138, "#0.0%") &amp; " ⟶",
    $G$69 = "LEFT", "⟵ " &amp; TEXT(H138, "#0.0%"),
    $G$69 = "RIGHT", TEXT(H138, "#0.0%") &amp; " ⟶"
)</f>
        <v/>
      </c>
      <c r="J138" s="42"/>
      <c r="K138" s="42"/>
      <c r="L138" s="42"/>
      <c r="M138" s="42"/>
      <c r="N138" s="42"/>
      <c r="O138" s="42"/>
      <c r="P138" s="42"/>
      <c r="Q138" s="42"/>
      <c r="R138" s="42"/>
      <c r="S138" s="42"/>
      <c r="T138" s="120">
        <f t="shared" si="25"/>
        <v>0.58333333333333115</v>
      </c>
      <c r="U138" s="136">
        <f t="shared" si="26"/>
        <v>0.3365268227449536</v>
      </c>
      <c r="V138" s="136" t="e" cm="1">
        <f t="array" ref="V138">_xlfn.IFS(
    FALSE, N("Check if X1 shading is ON"),
    $V$50&lt;&gt;"x", NA(),
    FALSE, N("Check if case is 'LEFT' and x axis value less than z score"),
    AND($G$69 = "LEFT", $T138 &lt; IF($K$69="", 0, $K$69)), $U138,
    FALSE, N("Check if case is 'RIGHT' and x axis value greater than z score"),
    AND($G$69 = "RIGHT", $T138 &gt; IF($K$69="", 0, $K$69)), $U138,
    FALSE, N("Check if case is 'TWO' and both directions"),
    AND(
        $G$69 = "TWO",
        OR($T138 &lt; -ABS($K$69), $T138 &gt; ABS($K$70))
    ), $U138,
    FALSE, N("Default case: Return NA()"),
    TRUE, NA()
)</f>
        <v>#VALUE!</v>
      </c>
      <c r="W138" s="136" t="e" cm="1">
        <f t="array" ref="W138">_xlfn.IFS(
    FALSE, N("Check if X1 shading is ON"),
    $V$50&lt;&gt;"x", NA(),
    FALSE, N("Check if case is 'LEFT' and x axis value less than z score"),
    AND($G$70 = "LEFT", $T138 &lt; IF($K$70="", 0, $K$70)), $U138,
    FALSE, N("Check if case is 'RIGHT' and x axis value greater than z score"),
    AND($G$70 = "RIGHT", $T138 &gt; IF($K$70="", 0, $K$70)), $U138,
    FALSE, N("Default case: Return NA()"),
    TRUE, NA()
)</f>
        <v>#N/A</v>
      </c>
      <c r="X138" s="136" t="e" cm="1">
        <f t="array" ref="X138">_xlfn.IFS(
    FALSE, N("Check if X1 shading is ON"),
    $X$50&lt;&gt;"x", NA(),
    FALSE, N("Check if case is 'LEFT' and x axis value less than z score"),
    AND($G$73 = "LEFT", $T138 &lt; IF($K$73="", 0, $K$73)), $U138,
    FALSE, N("Check if case is 'RIGHT' and x axis value greater than z score"),
    AND($G$73 = "RIGHT", $T138 &gt; IF($K$73="", 0, $K$73)), $U138,
    FALSE, N("Check if case is 'TWO' and both directions"),
    AND(
        $G$73 = "TWO",
        OR($T138 &lt; -ABS($K$73), $T138 &gt; ABS($K$73))
    ), $U138,
    FALSE, N("Default case: Return NA()"),
    TRUE, NA()
)</f>
        <v>#VALUE!</v>
      </c>
      <c r="Y138" s="42"/>
      <c r="Z138" s="110">
        <v>0.49999999999999789</v>
      </c>
      <c r="AA138" s="110">
        <v>0.182</v>
      </c>
      <c r="AB138" s="110">
        <f t="shared" si="31"/>
        <v>0.182</v>
      </c>
      <c r="AC138" s="110" t="str">
        <f t="shared" si="32"/>
        <v/>
      </c>
    </row>
    <row r="139" spans="2:29" ht="16" x14ac:dyDescent="0.2">
      <c r="B139"/>
      <c r="C139" s="42"/>
      <c r="D139" s="44"/>
      <c r="E139" s="7"/>
      <c r="F139" s="113">
        <f t="shared" si="33"/>
        <v>-2</v>
      </c>
      <c r="G139" s="113">
        <f t="shared" ref="G139:G144" si="34">G138</f>
        <v>-0.05</v>
      </c>
      <c r="H139" s="138" t="e" cm="1">
        <f t="array" ref="H139">_xlfn.IFS(
    $G$71 = "TWO", IF(SUM($H$127:H128) &lt;= 0.5, SUM($H$127:H128), 1 - SUM($H$127:H128)),
    $G$69 = "LEFT", SUM($H$127:H128),
    $G$69 = "RIGHT", 1 - SUM($H$127:H128)
)</f>
        <v>#N/A</v>
      </c>
      <c r="I139" s="139" t="str" cm="1">
        <f t="array" ref="I139">_xlfn.IFS(
    $G$69 = "", "",
    AND($G$71 = "TWO", ROWS($H$138:H139) = 1), "⟵ " &amp; TEXT(H139, "#0.0%"),
    AND($G$71 = "TWO", H139 = 50%), TEXT(H139, "#0.0%"),
    AND($G$71 = "TWO", H140 &gt; H139), "⟵ " &amp; TEXT(H139, "#0.0%"),
    AND($G$71 = "TWO", H140 &lt; H139), TEXT(H139, "#0.0%") &amp; " ⟶",
    $G$69 = "LEFT", "⟵ " &amp; TEXT(H139, "#0.0%"),
    $G$69 = "RIGHT", TEXT(H139, "#0.0%") &amp; " ⟶"
)</f>
        <v/>
      </c>
      <c r="J139" s="42"/>
      <c r="K139" s="42"/>
      <c r="L139" s="42"/>
      <c r="M139" s="42"/>
      <c r="N139" s="42"/>
      <c r="O139" s="42"/>
      <c r="P139" s="42"/>
      <c r="Q139" s="42"/>
      <c r="R139" s="42"/>
      <c r="S139" s="42"/>
      <c r="T139" s="120">
        <f t="shared" si="25"/>
        <v>0.62499999999999778</v>
      </c>
      <c r="U139" s="136">
        <f t="shared" si="26"/>
        <v>0.32816096855037552</v>
      </c>
      <c r="V139" s="136" t="e" cm="1">
        <f t="array" ref="V139">_xlfn.IFS(
    FALSE, N("Check if X1 shading is ON"),
    $V$50&lt;&gt;"x", NA(),
    FALSE, N("Check if case is 'LEFT' and x axis value less than z score"),
    AND($G$69 = "LEFT", $T139 &lt; IF($K$69="", 0, $K$69)), $U139,
    FALSE, N("Check if case is 'RIGHT' and x axis value greater than z score"),
    AND($G$69 = "RIGHT", $T139 &gt; IF($K$69="", 0, $K$69)), $U139,
    FALSE, N("Check if case is 'TWO' and both directions"),
    AND(
        $G$69 = "TWO",
        OR($T139 &lt; -ABS($K$69), $T139 &gt; ABS($K$70))
    ), $U139,
    FALSE, N("Default case: Return NA()"),
    TRUE, NA()
)</f>
        <v>#VALUE!</v>
      </c>
      <c r="W139" s="136" t="e" cm="1">
        <f t="array" ref="W139">_xlfn.IFS(
    FALSE, N("Check if X1 shading is ON"),
    $V$50&lt;&gt;"x", NA(),
    FALSE, N("Check if case is 'LEFT' and x axis value less than z score"),
    AND($G$70 = "LEFT", $T139 &lt; IF($K$70="", 0, $K$70)), $U139,
    FALSE, N("Check if case is 'RIGHT' and x axis value greater than z score"),
    AND($G$70 = "RIGHT", $T139 &gt; IF($K$70="", 0, $K$70)), $U139,
    FALSE, N("Default case: Return NA()"),
    TRUE, NA()
)</f>
        <v>#N/A</v>
      </c>
      <c r="X139" s="136" t="e" cm="1">
        <f t="array" ref="X139">_xlfn.IFS(
    FALSE, N("Check if X1 shading is ON"),
    $X$50&lt;&gt;"x", NA(),
    FALSE, N("Check if case is 'LEFT' and x axis value less than z score"),
    AND($G$73 = "LEFT", $T139 &lt; IF($K$73="", 0, $K$73)), $U139,
    FALSE, N("Check if case is 'RIGHT' and x axis value greater than z score"),
    AND($G$73 = "RIGHT", $T139 &gt; IF($K$73="", 0, $K$73)), $U139,
    FALSE, N("Check if case is 'TWO' and both directions"),
    AND(
        $G$73 = "TWO",
        OR($T139 &lt; -ABS($K$73), $T139 &gt; ABS($K$73))
    ), $U139,
    FALSE, N("Default case: Return NA()"),
    TRUE, NA()
)</f>
        <v>#VALUE!</v>
      </c>
      <c r="Y139" s="42"/>
      <c r="Z139" s="110">
        <v>0.66666666666666441</v>
      </c>
      <c r="AA139" s="110">
        <v>0.182</v>
      </c>
      <c r="AB139" s="110">
        <f t="shared" si="31"/>
        <v>0.182</v>
      </c>
      <c r="AC139" s="110" t="str">
        <f t="shared" si="32"/>
        <v/>
      </c>
    </row>
    <row r="140" spans="2:29" ht="16" x14ac:dyDescent="0.2">
      <c r="B140"/>
      <c r="C140" s="42"/>
      <c r="D140" s="44"/>
      <c r="E140" s="7"/>
      <c r="F140" s="113">
        <f t="shared" si="33"/>
        <v>-1</v>
      </c>
      <c r="G140" s="113">
        <f t="shared" si="34"/>
        <v>-0.05</v>
      </c>
      <c r="H140" s="138" t="e" cm="1">
        <f t="array" ref="H140">_xlfn.IFS(
    $G$71 = "TWO", IF(SUM($H$127:H129) &lt;= 0.5, SUM($H$127:H129), 1 - SUM($H$127:H129)),
    $G$69 = "LEFT", SUM($H$127:H129),
    $G$69 = "RIGHT", 1 - SUM($H$127:H129)
)</f>
        <v>#N/A</v>
      </c>
      <c r="I140" s="139" t="str" cm="1">
        <f t="array" ref="I140">_xlfn.IFS(
    $G$69 = "", "",
    AND($G$71 = "TWO", ROWS($H$138:H140) = 1), "⟵ " &amp; TEXT(H140, "#0.0%"),
    AND($G$71 = "TWO", H140 = 50%), TEXT(H140, "#0.0%"),
    AND($G$71 = "TWO", H141 &gt; H140), "⟵ " &amp; TEXT(H140, "#0.0%"),
    AND($G$71 = "TWO", H141 &lt; H140), TEXT(H140, "#0.0%") &amp; " ⟶",
    $G$69 = "LEFT", "⟵ " &amp; TEXT(H140, "#0.0%"),
    $G$69 = "RIGHT", TEXT(H140, "#0.0%") &amp; " ⟶"
)</f>
        <v/>
      </c>
      <c r="J140" s="42"/>
      <c r="K140" s="42"/>
      <c r="L140" s="42"/>
      <c r="M140" s="42"/>
      <c r="N140" s="42"/>
      <c r="O140" s="42"/>
      <c r="P140" s="42"/>
      <c r="Q140" s="42"/>
      <c r="R140" s="42"/>
      <c r="S140" s="42"/>
      <c r="T140" s="120">
        <f t="shared" si="25"/>
        <v>0.66666666666666441</v>
      </c>
      <c r="U140" s="136">
        <f t="shared" si="26"/>
        <v>0.31944800552235275</v>
      </c>
      <c r="V140" s="136" t="e" cm="1">
        <f t="array" ref="V140">_xlfn.IFS(
    FALSE, N("Check if X1 shading is ON"),
    $V$50&lt;&gt;"x", NA(),
    FALSE, N("Check if case is 'LEFT' and x axis value less than z score"),
    AND($G$69 = "LEFT", $T140 &lt; IF($K$69="", 0, $K$69)), $U140,
    FALSE, N("Check if case is 'RIGHT' and x axis value greater than z score"),
    AND($G$69 = "RIGHT", $T140 &gt; IF($K$69="", 0, $K$69)), $U140,
    FALSE, N("Check if case is 'TWO' and both directions"),
    AND(
        $G$69 = "TWO",
        OR($T140 &lt; -ABS($K$69), $T140 &gt; ABS($K$70))
    ), $U140,
    FALSE, N("Default case: Return NA()"),
    TRUE, NA()
)</f>
        <v>#VALUE!</v>
      </c>
      <c r="W140" s="136" t="e" cm="1">
        <f t="array" ref="W140">_xlfn.IFS(
    FALSE, N("Check if X1 shading is ON"),
    $V$50&lt;&gt;"x", NA(),
    FALSE, N("Check if case is 'LEFT' and x axis value less than z score"),
    AND($G$70 = "LEFT", $T140 &lt; IF($K$70="", 0, $K$70)), $U140,
    FALSE, N("Check if case is 'RIGHT' and x axis value greater than z score"),
    AND($G$70 = "RIGHT", $T140 &gt; IF($K$70="", 0, $K$70)), $U140,
    FALSE, N("Default case: Return NA()"),
    TRUE, NA()
)</f>
        <v>#N/A</v>
      </c>
      <c r="X140" s="136" t="e" cm="1">
        <f t="array" ref="X140">_xlfn.IFS(
    FALSE, N("Check if X1 shading is ON"),
    $X$50&lt;&gt;"x", NA(),
    FALSE, N("Check if case is 'LEFT' and x axis value less than z score"),
    AND($G$73 = "LEFT", $T140 &lt; IF($K$73="", 0, $K$73)), $U140,
    FALSE, N("Check if case is 'RIGHT' and x axis value greater than z score"),
    AND($G$73 = "RIGHT", $T140 &gt; IF($K$73="", 0, $K$73)), $U140,
    FALSE, N("Check if case is 'TWO' and both directions"),
    AND(
        $G$73 = "TWO",
        OR($T140 &lt; -ABS($K$73), $T140 &gt; ABS($K$73))
    ), $U140,
    FALSE, N("Default case: Return NA()"),
    TRUE, NA()
)</f>
        <v>#VALUE!</v>
      </c>
      <c r="Y140" s="42"/>
      <c r="Z140" s="110">
        <v>0.83333333333333093</v>
      </c>
      <c r="AA140" s="110">
        <v>0.182</v>
      </c>
      <c r="AB140" s="110">
        <f t="shared" si="31"/>
        <v>0.182</v>
      </c>
      <c r="AC140" s="110" t="str">
        <f t="shared" si="32"/>
        <v/>
      </c>
    </row>
    <row r="141" spans="2:29" ht="16" x14ac:dyDescent="0.2">
      <c r="B141"/>
      <c r="C141" s="42"/>
      <c r="D141" s="44"/>
      <c r="E141" s="7"/>
      <c r="F141" s="113">
        <f t="shared" si="33"/>
        <v>0</v>
      </c>
      <c r="G141" s="113">
        <f t="shared" si="34"/>
        <v>-0.05</v>
      </c>
      <c r="H141" s="138" t="e" cm="1">
        <f t="array" ref="H141">_xlfn.IFS(
    $G$71 = "TWO", IF(SUM($H$127:H130) &lt;= 0.5, SUM($H$127:H130), 1 - SUM($H$127:H130)),
    $G$69 = "LEFT", SUM($H$127:H130),
    $G$69 = "RIGHT", 1 - SUM($H$127:H130)
)</f>
        <v>#N/A</v>
      </c>
      <c r="I141" s="139" t="str" cm="1">
        <f t="array" ref="I141">_xlfn.IFS(
    $G$69 = "", "",
    AND($G$71 = "TWO", ROWS($H$138:H141) = 1), "⟵ " &amp; TEXT(H141, "#0.0%"),
    AND($G$71 = "TWO", H141 = 50%), TEXT(H141, "#0.0%"),
    AND($G$71 = "TWO", H142 &gt; H141), "⟵ " &amp; TEXT(H141, "#0.0%"),
    AND($G$71 = "TWO", H142 &lt; H141), TEXT(H141, "#0.0%") &amp; " ⟶",
    $G$69 = "LEFT", "⟵ " &amp; TEXT(H141, "#0.0%"),
    $G$69 = "RIGHT", TEXT(H141, "#0.0%") &amp; " ⟶"
)</f>
        <v/>
      </c>
      <c r="J141" s="42"/>
      <c r="K141" s="42"/>
      <c r="L141" s="42"/>
      <c r="M141" s="42"/>
      <c r="N141" s="42"/>
      <c r="O141" s="42"/>
      <c r="P141" s="42"/>
      <c r="Q141" s="42"/>
      <c r="R141" s="42"/>
      <c r="S141" s="42"/>
      <c r="T141" s="120">
        <f t="shared" si="25"/>
        <v>0.70833333333333104</v>
      </c>
      <c r="U141" s="136">
        <f t="shared" si="26"/>
        <v>0.31042697552584309</v>
      </c>
      <c r="V141" s="136" t="e" cm="1">
        <f t="array" ref="V141">_xlfn.IFS(
    FALSE, N("Check if X1 shading is ON"),
    $V$50&lt;&gt;"x", NA(),
    FALSE, N("Check if case is 'LEFT' and x axis value less than z score"),
    AND($G$69 = "LEFT", $T141 &lt; IF($K$69="", 0, $K$69)), $U141,
    FALSE, N("Check if case is 'RIGHT' and x axis value greater than z score"),
    AND($G$69 = "RIGHT", $T141 &gt; IF($K$69="", 0, $K$69)), $U141,
    FALSE, N("Check if case is 'TWO' and both directions"),
    AND(
        $G$69 = "TWO",
        OR($T141 &lt; -ABS($K$69), $T141 &gt; ABS($K$70))
    ), $U141,
    FALSE, N("Default case: Return NA()"),
    TRUE, NA()
)</f>
        <v>#VALUE!</v>
      </c>
      <c r="W141" s="136" t="e" cm="1">
        <f t="array" ref="W141">_xlfn.IFS(
    FALSE, N("Check if X1 shading is ON"),
    $V$50&lt;&gt;"x", NA(),
    FALSE, N("Check if case is 'LEFT' and x axis value less than z score"),
    AND($G$70 = "LEFT", $T141 &lt; IF($K$70="", 0, $K$70)), $U141,
    FALSE, N("Check if case is 'RIGHT' and x axis value greater than z score"),
    AND($G$70 = "RIGHT", $T141 &gt; IF($K$70="", 0, $K$70)), $U141,
    FALSE, N("Default case: Return NA()"),
    TRUE, NA()
)</f>
        <v>#N/A</v>
      </c>
      <c r="X141" s="136" t="e" cm="1">
        <f t="array" ref="X141">_xlfn.IFS(
    FALSE, N("Check if X1 shading is ON"),
    $X$50&lt;&gt;"x", NA(),
    FALSE, N("Check if case is 'LEFT' and x axis value less than z score"),
    AND($G$73 = "LEFT", $T141 &lt; IF($K$73="", 0, $K$73)), $U141,
    FALSE, N("Check if case is 'RIGHT' and x axis value greater than z score"),
    AND($G$73 = "RIGHT", $T141 &gt; IF($K$73="", 0, $K$73)), $U141,
    FALSE, N("Check if case is 'TWO' and both directions"),
    AND(
        $G$73 = "TWO",
        OR($T141 &lt; -ABS($K$73), $T141 &gt; ABS($K$73))
    ), $U141,
    FALSE, N("Default case: Return NA()"),
    TRUE, NA()
)</f>
        <v>#VALUE!</v>
      </c>
      <c r="Y141" s="42"/>
      <c r="Z141" s="110">
        <v>1.1666666666666643</v>
      </c>
      <c r="AA141" s="110">
        <v>0.182</v>
      </c>
      <c r="AB141" s="110">
        <f t="shared" si="31"/>
        <v>0.182</v>
      </c>
      <c r="AC141" s="110" t="str">
        <f t="shared" si="32"/>
        <v/>
      </c>
    </row>
    <row r="142" spans="2:29" ht="16" x14ac:dyDescent="0.2">
      <c r="B142"/>
      <c r="C142" s="42"/>
      <c r="D142" s="44"/>
      <c r="E142" s="7"/>
      <c r="F142" s="113">
        <f t="shared" si="33"/>
        <v>1</v>
      </c>
      <c r="G142" s="113">
        <f t="shared" si="34"/>
        <v>-0.05</v>
      </c>
      <c r="H142" s="138" t="e" cm="1">
        <f t="array" ref="H142">_xlfn.IFS(
    $G$71 = "TWO", IF(SUM($H$127:H131) &lt;= 0.5, SUM($H$127:H131), 1 - SUM($H$127:H131)),
    $G$69 = "LEFT", SUM($H$127:H131),
    $G$69 = "RIGHT", 1 - SUM($H$127:H131)
)</f>
        <v>#N/A</v>
      </c>
      <c r="I142" s="139" t="str" cm="1">
        <f t="array" ref="I142">_xlfn.IFS(
    $G$69 = "", "",
    AND($G$71 = "TWO", ROWS($H$138:H142) = 1), "⟵ " &amp; TEXT(H142, "#0.0%"),
    AND($G$71 = "TWO", H142 = 50%), TEXT(H142, "#0.0%"),
    AND($G$71 = "TWO", H143 &gt; H142), "⟵ " &amp; TEXT(H142, "#0.0%"),
    AND($G$71 = "TWO", H143 &lt; H142), TEXT(H142, "#0.0%") &amp; " ⟶",
    $G$69 = "LEFT", "⟵ " &amp; TEXT(H142, "#0.0%"),
    $G$69 = "RIGHT", TEXT(H142, "#0.0%") &amp; " ⟶"
)</f>
        <v/>
      </c>
      <c r="J142" s="42"/>
      <c r="K142" s="42"/>
      <c r="L142" s="42"/>
      <c r="M142" s="42"/>
      <c r="N142" s="42"/>
      <c r="O142" s="42"/>
      <c r="P142" s="42"/>
      <c r="Q142" s="42"/>
      <c r="R142" s="42"/>
      <c r="S142" s="42"/>
      <c r="T142" s="120">
        <f t="shared" si="25"/>
        <v>0.74999999999999767</v>
      </c>
      <c r="U142" s="136">
        <f t="shared" si="26"/>
        <v>0.30113743215480498</v>
      </c>
      <c r="V142" s="136" t="e" cm="1">
        <f t="array" ref="V142">_xlfn.IFS(
    FALSE, N("Check if X1 shading is ON"),
    $V$50&lt;&gt;"x", NA(),
    FALSE, N("Check if case is 'LEFT' and x axis value less than z score"),
    AND($G$69 = "LEFT", $T142 &lt; IF($K$69="", 0, $K$69)), $U142,
    FALSE, N("Check if case is 'RIGHT' and x axis value greater than z score"),
    AND($G$69 = "RIGHT", $T142 &gt; IF($K$69="", 0, $K$69)), $U142,
    FALSE, N("Check if case is 'TWO' and both directions"),
    AND(
        $G$69 = "TWO",
        OR($T142 &lt; -ABS($K$69), $T142 &gt; ABS($K$70))
    ), $U142,
    FALSE, N("Default case: Return NA()"),
    TRUE, NA()
)</f>
        <v>#VALUE!</v>
      </c>
      <c r="W142" s="136" t="e" cm="1">
        <f t="array" ref="W142">_xlfn.IFS(
    FALSE, N("Check if X1 shading is ON"),
    $V$50&lt;&gt;"x", NA(),
    FALSE, N("Check if case is 'LEFT' and x axis value less than z score"),
    AND($G$70 = "LEFT", $T142 &lt; IF($K$70="", 0, $K$70)), $U142,
    FALSE, N("Check if case is 'RIGHT' and x axis value greater than z score"),
    AND($G$70 = "RIGHT", $T142 &gt; IF($K$70="", 0, $K$70)), $U142,
    FALSE, N("Default case: Return NA()"),
    TRUE, NA()
)</f>
        <v>#N/A</v>
      </c>
      <c r="X142" s="136" t="e" cm="1">
        <f t="array" ref="X142">_xlfn.IFS(
    FALSE, N("Check if X1 shading is ON"),
    $X$50&lt;&gt;"x", NA(),
    FALSE, N("Check if case is 'LEFT' and x axis value less than z score"),
    AND($G$73 = "LEFT", $T142 &lt; IF($K$73="", 0, $K$73)), $U142,
    FALSE, N("Check if case is 'RIGHT' and x axis value greater than z score"),
    AND($G$73 = "RIGHT", $T142 &gt; IF($K$73="", 0, $K$73)), $U142,
    FALSE, N("Check if case is 'TWO' and both directions"),
    AND(
        $G$73 = "TWO",
        OR($T142 &lt; -ABS($K$73), $T142 &gt; ABS($K$73))
    ), $U142,
    FALSE, N("Default case: Return NA()"),
    TRUE, NA()
)</f>
        <v>#VALUE!</v>
      </c>
      <c r="Y142" s="42"/>
      <c r="Z142" s="110">
        <v>-0.83333333333333526</v>
      </c>
      <c r="AA142" s="110">
        <v>0.20599999999999999</v>
      </c>
      <c r="AB142" s="110">
        <f t="shared" si="31"/>
        <v>0.20599999999999999</v>
      </c>
      <c r="AC142" s="110" t="str">
        <f t="shared" si="32"/>
        <v/>
      </c>
    </row>
    <row r="143" spans="2:29" ht="16" x14ac:dyDescent="0.2">
      <c r="B143"/>
      <c r="C143" s="42"/>
      <c r="D143" s="44"/>
      <c r="E143" s="7"/>
      <c r="F143" s="113">
        <f t="shared" si="33"/>
        <v>2</v>
      </c>
      <c r="G143" s="113">
        <f t="shared" si="34"/>
        <v>-0.05</v>
      </c>
      <c r="H143" s="138" t="e" cm="1">
        <f t="array" ref="H143">_xlfn.IFS(
    $G$71 = "TWO", IF(SUM($H$127:H132) &lt;= 0.5, SUM($H$127:H132), 1 - SUM($H$127:H132)),
    $G$69 = "LEFT", SUM($H$127:H132),
    $G$69 = "RIGHT", 1 - SUM($H$127:H132)
)</f>
        <v>#N/A</v>
      </c>
      <c r="I143" s="139" t="str" cm="1">
        <f t="array" ref="I143">_xlfn.IFS(
    $G$69 = "", "",
    AND($G$71 = "TWO", ROWS($H$138:H143) = 1), "⟵ " &amp; TEXT(H143, "#0.0%"),
    AND($G$71 = "TWO", H143 = 50%), TEXT(H143, "#0.0%"),
    AND($G$71 = "TWO", H144 &gt; H143), "⟵ " &amp; TEXT(H143, "#0.0%"),
    AND($G$71 = "TWO", H144 &lt; H143), TEXT(H143, "#0.0%") &amp; " ⟶",
    $G$69 = "LEFT", "⟵ " &amp; TEXT(H143, "#0.0%"),
    $G$69 = "RIGHT", TEXT(H143, "#0.0%") &amp; " ⟶"
)</f>
        <v/>
      </c>
      <c r="J143" s="42"/>
      <c r="K143" s="42"/>
      <c r="L143" s="42"/>
      <c r="M143" s="42"/>
      <c r="N143" s="42"/>
      <c r="O143" s="42"/>
      <c r="P143" s="42"/>
      <c r="Q143" s="42"/>
      <c r="R143" s="42"/>
      <c r="S143" s="42"/>
      <c r="T143" s="120">
        <f t="shared" si="25"/>
        <v>0.7916666666666643</v>
      </c>
      <c r="U143" s="136">
        <f t="shared" si="26"/>
        <v>0.29161915585865616</v>
      </c>
      <c r="V143" s="136" t="e" cm="1">
        <f t="array" ref="V143">_xlfn.IFS(
    FALSE, N("Check if X1 shading is ON"),
    $V$50&lt;&gt;"x", NA(),
    FALSE, N("Check if case is 'LEFT' and x axis value less than z score"),
    AND($G$69 = "LEFT", $T143 &lt; IF($K$69="", 0, $K$69)), $U143,
    FALSE, N("Check if case is 'RIGHT' and x axis value greater than z score"),
    AND($G$69 = "RIGHT", $T143 &gt; IF($K$69="", 0, $K$69)), $U143,
    FALSE, N("Check if case is 'TWO' and both directions"),
    AND(
        $G$69 = "TWO",
        OR($T143 &lt; -ABS($K$69), $T143 &gt; ABS($K$70))
    ), $U143,
    FALSE, N("Default case: Return NA()"),
    TRUE, NA()
)</f>
        <v>#VALUE!</v>
      </c>
      <c r="W143" s="136" t="e" cm="1">
        <f t="array" ref="W143">_xlfn.IFS(
    FALSE, N("Check if X1 shading is ON"),
    $V$50&lt;&gt;"x", NA(),
    FALSE, N("Check if case is 'LEFT' and x axis value less than z score"),
    AND($G$70 = "LEFT", $T143 &lt; IF($K$70="", 0, $K$70)), $U143,
    FALSE, N("Check if case is 'RIGHT' and x axis value greater than z score"),
    AND($G$70 = "RIGHT", $T143 &gt; IF($K$70="", 0, $K$70)), $U143,
    FALSE, N("Default case: Return NA()"),
    TRUE, NA()
)</f>
        <v>#N/A</v>
      </c>
      <c r="X143" s="136" t="e" cm="1">
        <f t="array" ref="X143">_xlfn.IFS(
    FALSE, N("Check if X1 shading is ON"),
    $X$50&lt;&gt;"x", NA(),
    FALSE, N("Check if case is 'LEFT' and x axis value less than z score"),
    AND($G$73 = "LEFT", $T143 &lt; IF($K$73="", 0, $K$73)), $U143,
    FALSE, N("Check if case is 'RIGHT' and x axis value greater than z score"),
    AND($G$73 = "RIGHT", $T143 &gt; IF($K$73="", 0, $K$73)), $U143,
    FALSE, N("Check if case is 'TWO' and both directions"),
    AND(
        $G$73 = "TWO",
        OR($T143 &lt; -ABS($K$73), $T143 &gt; ABS($K$73))
    ), $U143,
    FALSE, N("Default case: Return NA()"),
    TRUE, NA()
)</f>
        <v>#VALUE!</v>
      </c>
      <c r="Y143" s="42"/>
      <c r="Z143" s="110">
        <v>-0.66666666666666874</v>
      </c>
      <c r="AA143" s="110">
        <v>0.20599999999999999</v>
      </c>
      <c r="AB143" s="110">
        <f t="shared" si="31"/>
        <v>0.20599999999999999</v>
      </c>
      <c r="AC143" s="110" t="str">
        <f t="shared" si="32"/>
        <v/>
      </c>
    </row>
    <row r="144" spans="2:29" ht="16" x14ac:dyDescent="0.2">
      <c r="B144"/>
      <c r="C144" s="42"/>
      <c r="D144" s="44"/>
      <c r="E144" s="7"/>
      <c r="F144" s="113">
        <f t="shared" si="33"/>
        <v>3</v>
      </c>
      <c r="G144" s="113">
        <f t="shared" si="34"/>
        <v>-0.05</v>
      </c>
      <c r="H144" s="138" t="e" cm="1">
        <f t="array" ref="H144">_xlfn.IFS(
    $G$71 = "TWO", IF(SUM($H$127:H133) &lt;= 0.5, SUM($H$127:H133), 1 - SUM($H$127:H133)),
    $G$69 = "LEFT", SUM($H$127:H133),
    $G$69 = "RIGHT", 1 - SUM($H$127:H133)
)</f>
        <v>#N/A</v>
      </c>
      <c r="I144" s="139" t="str" cm="1">
        <f t="array" ref="I144">_xlfn.IFS(
    $G$69 = "", "",
    AND($G$71 = "TWO", ROWS($H$138:H144) = 1), "⟵ " &amp; TEXT(H144, "#0.0%"),
    AND($G$71 = "TWO", H144 = 50%), TEXT(H144, "#0.0%"),
    AND($G$71 = "TWO", H145 &gt; H144), "⟵ " &amp; TEXT(H144, "#0.0%"),
    AND($G$71 = "TWO", H145 &lt; H144), TEXT(H144, "#0.0%") &amp; " ⟶",
    $G$69 = "LEFT", "⟵ " &amp; TEXT(H144, "#0.0%"),
    $G$69 = "RIGHT", TEXT(H144, "#0.0%") &amp; " ⟶"
)</f>
        <v/>
      </c>
      <c r="J144" s="42"/>
      <c r="K144" s="42"/>
      <c r="L144" s="42"/>
      <c r="M144" s="42"/>
      <c r="N144" s="42"/>
      <c r="O144" s="42"/>
      <c r="P144" s="42"/>
      <c r="Q144" s="42"/>
      <c r="R144" s="42"/>
      <c r="S144" s="42"/>
      <c r="T144" s="120">
        <f t="shared" si="25"/>
        <v>0.83333333333333093</v>
      </c>
      <c r="U144" s="136">
        <f t="shared" si="26"/>
        <v>0.2819118754103031</v>
      </c>
      <c r="V144" s="136" t="e" cm="1">
        <f t="array" ref="V144">_xlfn.IFS(
    FALSE, N("Check if X1 shading is ON"),
    $V$50&lt;&gt;"x", NA(),
    FALSE, N("Check if case is 'LEFT' and x axis value less than z score"),
    AND($G$69 = "LEFT", $T144 &lt; IF($K$69="", 0, $K$69)), $U144,
    FALSE, N("Check if case is 'RIGHT' and x axis value greater than z score"),
    AND($G$69 = "RIGHT", $T144 &gt; IF($K$69="", 0, $K$69)), $U144,
    FALSE, N("Check if case is 'TWO' and both directions"),
    AND(
        $G$69 = "TWO",
        OR($T144 &lt; -ABS($K$69), $T144 &gt; ABS($K$70))
    ), $U144,
    FALSE, N("Default case: Return NA()"),
    TRUE, NA()
)</f>
        <v>#VALUE!</v>
      </c>
      <c r="W144" s="136" t="e" cm="1">
        <f t="array" ref="W144">_xlfn.IFS(
    FALSE, N("Check if X1 shading is ON"),
    $V$50&lt;&gt;"x", NA(),
    FALSE, N("Check if case is 'LEFT' and x axis value less than z score"),
    AND($G$70 = "LEFT", $T144 &lt; IF($K$70="", 0, $K$70)), $U144,
    FALSE, N("Check if case is 'RIGHT' and x axis value greater than z score"),
    AND($G$70 = "RIGHT", $T144 &gt; IF($K$70="", 0, $K$70)), $U144,
    FALSE, N("Default case: Return NA()"),
    TRUE, NA()
)</f>
        <v>#N/A</v>
      </c>
      <c r="X144" s="136" t="e" cm="1">
        <f t="array" ref="X144">_xlfn.IFS(
    FALSE, N("Check if X1 shading is ON"),
    $X$50&lt;&gt;"x", NA(),
    FALSE, N("Check if case is 'LEFT' and x axis value less than z score"),
    AND($G$73 = "LEFT", $T144 &lt; IF($K$73="", 0, $K$73)), $U144,
    FALSE, N("Check if case is 'RIGHT' and x axis value greater than z score"),
    AND($G$73 = "RIGHT", $T144 &gt; IF($K$73="", 0, $K$73)), $U144,
    FALSE, N("Check if case is 'TWO' and both directions"),
    AND(
        $G$73 = "TWO",
        OR($T144 &lt; -ABS($K$73), $T144 &gt; ABS($K$73))
    ), $U144,
    FALSE, N("Default case: Return NA()"),
    TRUE, NA()
)</f>
        <v>#VALUE!</v>
      </c>
      <c r="Y144" s="42"/>
      <c r="Z144" s="110">
        <v>-0.50000000000000222</v>
      </c>
      <c r="AA144" s="110">
        <v>0.20599999999999999</v>
      </c>
      <c r="AB144" s="110">
        <f t="shared" si="31"/>
        <v>0.20599999999999999</v>
      </c>
      <c r="AC144" s="110" t="str">
        <f t="shared" si="32"/>
        <v/>
      </c>
    </row>
    <row r="145" spans="2:29" ht="16" x14ac:dyDescent="0.2">
      <c r="B145"/>
      <c r="C145" s="42"/>
      <c r="D145" s="44"/>
      <c r="E145" s="7"/>
      <c r="F145" s="7"/>
      <c r="G145" s="44"/>
      <c r="H145" s="44"/>
      <c r="I145" s="44"/>
      <c r="J145" s="42"/>
      <c r="K145" s="42"/>
      <c r="L145" s="42"/>
      <c r="M145" s="42"/>
      <c r="N145" s="42"/>
      <c r="O145" s="42"/>
      <c r="P145" s="42"/>
      <c r="Q145" s="42"/>
      <c r="R145" s="42"/>
      <c r="S145" s="42"/>
      <c r="T145" s="120">
        <f t="shared" si="25"/>
        <v>0.87499999999999756</v>
      </c>
      <c r="U145" s="136">
        <f t="shared" si="26"/>
        <v>0.27205499837854408</v>
      </c>
      <c r="V145" s="136" t="e" cm="1">
        <f t="array" ref="V145">_xlfn.IFS(
    FALSE, N("Check if X1 shading is ON"),
    $V$50&lt;&gt;"x", NA(),
    FALSE, N("Check if case is 'LEFT' and x axis value less than z score"),
    AND($G$69 = "LEFT", $T145 &lt; IF($K$69="", 0, $K$69)), $U145,
    FALSE, N("Check if case is 'RIGHT' and x axis value greater than z score"),
    AND($G$69 = "RIGHT", $T145 &gt; IF($K$69="", 0, $K$69)), $U145,
    FALSE, N("Check if case is 'TWO' and both directions"),
    AND(
        $G$69 = "TWO",
        OR($T145 &lt; -ABS($K$69), $T145 &gt; ABS($K$70))
    ), $U145,
    FALSE, N("Default case: Return NA()"),
    TRUE, NA()
)</f>
        <v>#VALUE!</v>
      </c>
      <c r="W145" s="136" t="e" cm="1">
        <f t="array" ref="W145">_xlfn.IFS(
    FALSE, N("Check if X1 shading is ON"),
    $V$50&lt;&gt;"x", NA(),
    FALSE, N("Check if case is 'LEFT' and x axis value less than z score"),
    AND($G$70 = "LEFT", $T145 &lt; IF($K$70="", 0, $K$70)), $U145,
    FALSE, N("Check if case is 'RIGHT' and x axis value greater than z score"),
    AND($G$70 = "RIGHT", $T145 &gt; IF($K$70="", 0, $K$70)), $U145,
    FALSE, N("Default case: Return NA()"),
    TRUE, NA()
)</f>
        <v>#N/A</v>
      </c>
      <c r="X145" s="136" t="e" cm="1">
        <f t="array" ref="X145">_xlfn.IFS(
    FALSE, N("Check if X1 shading is ON"),
    $X$50&lt;&gt;"x", NA(),
    FALSE, N("Check if case is 'LEFT' and x axis value less than z score"),
    AND($G$73 = "LEFT", $T145 &lt; IF($K$73="", 0, $K$73)), $U145,
    FALSE, N("Check if case is 'RIGHT' and x axis value greater than z score"),
    AND($G$73 = "RIGHT", $T145 &gt; IF($K$73="", 0, $K$73)), $U145,
    FALSE, N("Check if case is 'TWO' and both directions"),
    AND(
        $G$73 = "TWO",
        OR($T145 &lt; -ABS($K$73), $T145 &gt; ABS($K$73))
    ), $U145,
    FALSE, N("Default case: Return NA()"),
    TRUE, NA()
)</f>
        <v>#VALUE!</v>
      </c>
      <c r="Y145" s="42"/>
      <c r="Z145" s="110">
        <v>-0.33333333333333548</v>
      </c>
      <c r="AA145" s="110">
        <v>0.20599999999999999</v>
      </c>
      <c r="AB145" s="110">
        <f t="shared" si="31"/>
        <v>0.20599999999999999</v>
      </c>
      <c r="AC145" s="110" t="str">
        <f t="shared" si="32"/>
        <v/>
      </c>
    </row>
    <row r="146" spans="2:29" ht="19" x14ac:dyDescent="0.25">
      <c r="B146"/>
      <c r="C146" s="42"/>
      <c r="D146" s="192" t="s">
        <v>165</v>
      </c>
      <c r="E146" s="7"/>
      <c r="F146" s="7"/>
      <c r="G146" s="44"/>
      <c r="H146" s="44"/>
      <c r="I146" s="44"/>
      <c r="J146" s="42"/>
      <c r="K146" s="42"/>
      <c r="L146" s="42"/>
      <c r="M146" s="42"/>
      <c r="N146" s="42"/>
      <c r="O146" s="42"/>
      <c r="P146" s="42"/>
      <c r="Q146" s="42"/>
      <c r="R146" s="42"/>
      <c r="S146" s="42"/>
      <c r="T146" s="120">
        <f t="shared" si="25"/>
        <v>0.91666666666666419</v>
      </c>
      <c r="U146" s="136">
        <f t="shared" si="26"/>
        <v>0.262087353078302</v>
      </c>
      <c r="V146" s="136" t="e" cm="1">
        <f t="array" ref="V146">_xlfn.IFS(
    FALSE, N("Check if X1 shading is ON"),
    $V$50&lt;&gt;"x", NA(),
    FALSE, N("Check if case is 'LEFT' and x axis value less than z score"),
    AND($G$69 = "LEFT", $T146 &lt; IF($K$69="", 0, $K$69)), $U146,
    FALSE, N("Check if case is 'RIGHT' and x axis value greater than z score"),
    AND($G$69 = "RIGHT", $T146 &gt; IF($K$69="", 0, $K$69)), $U146,
    FALSE, N("Check if case is 'TWO' and both directions"),
    AND(
        $G$69 = "TWO",
        OR($T146 &lt; -ABS($K$69), $T146 &gt; ABS($K$70))
    ), $U146,
    FALSE, N("Default case: Return NA()"),
    TRUE, NA()
)</f>
        <v>#VALUE!</v>
      </c>
      <c r="W146" s="136" t="e" cm="1">
        <f t="array" ref="W146">_xlfn.IFS(
    FALSE, N("Check if X1 shading is ON"),
    $V$50&lt;&gt;"x", NA(),
    FALSE, N("Check if case is 'LEFT' and x axis value less than z score"),
    AND($G$70 = "LEFT", $T146 &lt; IF($K$70="", 0, $K$70)), $U146,
    FALSE, N("Check if case is 'RIGHT' and x axis value greater than z score"),
    AND($G$70 = "RIGHT", $T146 &gt; IF($K$70="", 0, $K$70)), $U146,
    FALSE, N("Default case: Return NA()"),
    TRUE, NA()
)</f>
        <v>#N/A</v>
      </c>
      <c r="X146" s="136" t="e" cm="1">
        <f t="array" ref="X146">_xlfn.IFS(
    FALSE, N("Check if X1 shading is ON"),
    $X$50&lt;&gt;"x", NA(),
    FALSE, N("Check if case is 'LEFT' and x axis value less than z score"),
    AND($G$73 = "LEFT", $T146 &lt; IF($K$73="", 0, $K$73)), $U146,
    FALSE, N("Check if case is 'RIGHT' and x axis value greater than z score"),
    AND($G$73 = "RIGHT", $T146 &gt; IF($K$73="", 0, $K$73)), $U146,
    FALSE, N("Check if case is 'TWO' and both directions"),
    AND(
        $G$73 = "TWO",
        OR($T146 &lt; -ABS($K$73), $T146 &gt; ABS($K$73))
    ), $U146,
    FALSE, N("Default case: Return NA()"),
    TRUE, NA()
)</f>
        <v>#VALUE!</v>
      </c>
      <c r="Y146" s="42"/>
      <c r="Z146" s="110">
        <v>-0.16666666666666879</v>
      </c>
      <c r="AA146" s="110">
        <v>0.20599999999999999</v>
      </c>
      <c r="AB146" s="110">
        <f t="shared" si="31"/>
        <v>0.20599999999999999</v>
      </c>
      <c r="AC146" s="110" t="str">
        <f t="shared" si="32"/>
        <v/>
      </c>
    </row>
    <row r="147" spans="2:29" ht="17" x14ac:dyDescent="0.2">
      <c r="B147"/>
      <c r="C147" s="42"/>
      <c r="D147" s="114" t="s">
        <v>116</v>
      </c>
      <c r="E147" s="143" t="s">
        <v>117</v>
      </c>
      <c r="F147" s="140" t="str">
        <f>LEFT(D146,6)&amp;" "&amp;$E$69&amp;" axis"</f>
        <v>X1 raw  axis</v>
      </c>
      <c r="G147" s="140" t="str">
        <f>$E$69&amp;" y"</f>
        <v xml:space="preserve"> y</v>
      </c>
      <c r="H147" s="140" t="str">
        <f>E69&amp;" raw labels"</f>
        <v xml:space="preserve"> raw labels</v>
      </c>
      <c r="I147" s="44"/>
      <c r="J147" s="42"/>
      <c r="K147" s="42"/>
      <c r="L147" s="42"/>
      <c r="M147" s="42"/>
      <c r="N147" s="42"/>
      <c r="O147" s="42"/>
      <c r="P147" s="42"/>
      <c r="Q147" s="42"/>
      <c r="R147" s="42"/>
      <c r="S147" s="42"/>
      <c r="T147" s="120">
        <f t="shared" si="25"/>
        <v>0.95833333333333082</v>
      </c>
      <c r="U147" s="136">
        <f t="shared" si="26"/>
        <v>0.25204694425504581</v>
      </c>
      <c r="V147" s="136" t="e" cm="1">
        <f t="array" ref="V147">_xlfn.IFS(
    FALSE, N("Check if X1 shading is ON"),
    $V$50&lt;&gt;"x", NA(),
    FALSE, N("Check if case is 'LEFT' and x axis value less than z score"),
    AND($G$69 = "LEFT", $T147 &lt; IF($K$69="", 0, $K$69)), $U147,
    FALSE, N("Check if case is 'RIGHT' and x axis value greater than z score"),
    AND($G$69 = "RIGHT", $T147 &gt; IF($K$69="", 0, $K$69)), $U147,
    FALSE, N("Check if case is 'TWO' and both directions"),
    AND(
        $G$69 = "TWO",
        OR($T147 &lt; -ABS($K$69), $T147 &gt; ABS($K$70))
    ), $U147,
    FALSE, N("Default case: Return NA()"),
    TRUE, NA()
)</f>
        <v>#VALUE!</v>
      </c>
      <c r="W147" s="136" t="e" cm="1">
        <f t="array" ref="W147">_xlfn.IFS(
    FALSE, N("Check if X1 shading is ON"),
    $V$50&lt;&gt;"x", NA(),
    FALSE, N("Check if case is 'LEFT' and x axis value less than z score"),
    AND($G$70 = "LEFT", $T147 &lt; IF($K$70="", 0, $K$70)), $U147,
    FALSE, N("Check if case is 'RIGHT' and x axis value greater than z score"),
    AND($G$70 = "RIGHT", $T147 &gt; IF($K$70="", 0, $K$70)), $U147,
    FALSE, N("Default case: Return NA()"),
    TRUE, NA()
)</f>
        <v>#N/A</v>
      </c>
      <c r="X147" s="136" t="e" cm="1">
        <f t="array" ref="X147">_xlfn.IFS(
    FALSE, N("Check if X1 shading is ON"),
    $X$50&lt;&gt;"x", NA(),
    FALSE, N("Check if case is 'LEFT' and x axis value less than z score"),
    AND($G$73 = "LEFT", $T147 &lt; IF($K$73="", 0, $K$73)), $U147,
    FALSE, N("Check if case is 'RIGHT' and x axis value greater than z score"),
    AND($G$73 = "RIGHT", $T147 &gt; IF($K$73="", 0, $K$73)), $U147,
    FALSE, N("Check if case is 'TWO' and both directions"),
    AND(
        $G$73 = "TWO",
        OR($T147 &lt; -ABS($K$73), $T147 &gt; ABS($K$73))
    ), $U147,
    FALSE, N("Default case: Return NA()"),
    TRUE, NA()
)</f>
        <v>#VALUE!</v>
      </c>
      <c r="Y147" s="42"/>
      <c r="Z147" s="110">
        <v>0.16666666666666449</v>
      </c>
      <c r="AA147" s="110">
        <v>0.20599999999999999</v>
      </c>
      <c r="AB147" s="110">
        <f t="shared" si="31"/>
        <v>0.20599999999999999</v>
      </c>
      <c r="AC147" s="110" t="str">
        <f t="shared" si="32"/>
        <v/>
      </c>
    </row>
    <row r="148" spans="2:29" ht="17" x14ac:dyDescent="0.2">
      <c r="B148"/>
      <c r="C148" s="42"/>
      <c r="D148" s="113" t="str">
        <f>O61</f>
        <v>x</v>
      </c>
      <c r="E148" s="110">
        <v>-0.12</v>
      </c>
      <c r="F148" s="113">
        <f t="shared" ref="F148:F155" si="35">F116</f>
        <v>-4</v>
      </c>
      <c r="G148" s="113">
        <f>IF(
    $D$148="x",
    $E$148,
    NA()
)</f>
        <v>-0.12</v>
      </c>
      <c r="H148" s="141" t="str">
        <f>IF(H149="","","raw scale")</f>
        <v/>
      </c>
      <c r="I148" s="44"/>
      <c r="J148" s="42"/>
      <c r="K148" s="42"/>
      <c r="L148" s="42"/>
      <c r="M148" s="42"/>
      <c r="N148" s="42"/>
      <c r="O148" s="42"/>
      <c r="P148" s="42"/>
      <c r="Q148" s="42"/>
      <c r="R148" s="42"/>
      <c r="S148" s="42"/>
      <c r="T148" s="120">
        <f t="shared" si="25"/>
        <v>0.99999999999999745</v>
      </c>
      <c r="U148" s="136">
        <f t="shared" si="26"/>
        <v>0.24197072451914398</v>
      </c>
      <c r="V148" s="136" t="e" cm="1">
        <f t="array" ref="V148">_xlfn.IFS(
    FALSE, N("Check if X1 shading is ON"),
    $V$50&lt;&gt;"x", NA(),
    FALSE, N("Check if case is 'LEFT' and x axis value less than z score"),
    AND($G$69 = "LEFT", $T148 &lt; IF($K$69="", 0, $K$69)), $U148,
    FALSE, N("Check if case is 'RIGHT' and x axis value greater than z score"),
    AND($G$69 = "RIGHT", $T148 &gt; IF($K$69="", 0, $K$69)), $U148,
    FALSE, N("Check if case is 'TWO' and both directions"),
    AND(
        $G$69 = "TWO",
        OR($T148 &lt; -ABS($K$69), $T148 &gt; ABS($K$70))
    ), $U148,
    FALSE, N("Default case: Return NA()"),
    TRUE, NA()
)</f>
        <v>#VALUE!</v>
      </c>
      <c r="W148" s="136" t="e" cm="1">
        <f t="array" ref="W148">_xlfn.IFS(
    FALSE, N("Check if X1 shading is ON"),
    $V$50&lt;&gt;"x", NA(),
    FALSE, N("Check if case is 'LEFT' and x axis value less than z score"),
    AND($G$70 = "LEFT", $T148 &lt; IF($K$70="", 0, $K$70)), $U148,
    FALSE, N("Check if case is 'RIGHT' and x axis value greater than z score"),
    AND($G$70 = "RIGHT", $T148 &gt; IF($K$70="", 0, $K$70)), $U148,
    FALSE, N("Default case: Return NA()"),
    TRUE, NA()
)</f>
        <v>#N/A</v>
      </c>
      <c r="X148" s="136" t="e" cm="1">
        <f t="array" ref="X148">_xlfn.IFS(
    FALSE, N("Check if X1 shading is ON"),
    $X$50&lt;&gt;"x", NA(),
    FALSE, N("Check if case is 'LEFT' and x axis value less than z score"),
    AND($G$73 = "LEFT", $T148 &lt; IF($K$73="", 0, $K$73)), $U148,
    FALSE, N("Check if case is 'RIGHT' and x axis value greater than z score"),
    AND($G$73 = "RIGHT", $T148 &gt; IF($K$73="", 0, $K$73)), $U148,
    FALSE, N("Check if case is 'TWO' and both directions"),
    AND(
        $G$73 = "TWO",
        OR($T148 &lt; -ABS($K$73), $T148 &gt; ABS($K$73))
    ), $U148,
    FALSE, N("Default case: Return NA()"),
    TRUE, NA()
)</f>
        <v>#VALUE!</v>
      </c>
      <c r="Y148" s="42"/>
      <c r="Z148" s="110">
        <v>0.33333333333333115</v>
      </c>
      <c r="AA148" s="110">
        <v>0.20599999999999999</v>
      </c>
      <c r="AB148" s="110">
        <f t="shared" si="31"/>
        <v>0.20599999999999999</v>
      </c>
      <c r="AC148" s="110" t="str">
        <f t="shared" si="32"/>
        <v/>
      </c>
    </row>
    <row r="149" spans="2:29" ht="16" x14ac:dyDescent="0.2">
      <c r="B149"/>
      <c r="C149" s="42"/>
      <c r="D149" s="44"/>
      <c r="E149" s="7"/>
      <c r="F149" s="113">
        <f t="shared" si="35"/>
        <v>-3</v>
      </c>
      <c r="G149" s="113">
        <f t="shared" ref="G149:G155" si="36">IF(
    $D$148="x",
    $E$148,
    NA()
)</f>
        <v>-0.12</v>
      </c>
      <c r="H149" s="142" t="str">
        <f t="shared" ref="H149:H155" si="37">IFERROR(
    TEXT(
        H$69 + $F149 * I$69,
        IF(
            O$73 = 0,
            "#,##0",
            "#,##0." &amp; REPT("0", O$73)
        )
    ),
    ""
)</f>
        <v/>
      </c>
      <c r="I149" s="44"/>
      <c r="J149" s="42"/>
      <c r="K149" s="42"/>
      <c r="L149" s="42"/>
      <c r="M149" s="42"/>
      <c r="N149" s="42"/>
      <c r="O149" s="42"/>
      <c r="P149" s="42"/>
      <c r="Q149" s="42"/>
      <c r="R149" s="42"/>
      <c r="S149" s="42"/>
      <c r="T149" s="120">
        <f t="shared" si="25"/>
        <v>1.0416666666666641</v>
      </c>
      <c r="U149" s="136">
        <f t="shared" si="26"/>
        <v>0.23189438328624334</v>
      </c>
      <c r="V149" s="136" t="e" cm="1">
        <f t="array" ref="V149">_xlfn.IFS(
    FALSE, N("Check if X1 shading is ON"),
    $V$50&lt;&gt;"x", NA(),
    FALSE, N("Check if case is 'LEFT' and x axis value less than z score"),
    AND($G$69 = "LEFT", $T149 &lt; IF($K$69="", 0, $K$69)), $U149,
    FALSE, N("Check if case is 'RIGHT' and x axis value greater than z score"),
    AND($G$69 = "RIGHT", $T149 &gt; IF($K$69="", 0, $K$69)), $U149,
    FALSE, N("Check if case is 'TWO' and both directions"),
    AND(
        $G$69 = "TWO",
        OR($T149 &lt; -ABS($K$69), $T149 &gt; ABS($K$70))
    ), $U149,
    FALSE, N("Default case: Return NA()"),
    TRUE, NA()
)</f>
        <v>#VALUE!</v>
      </c>
      <c r="W149" s="136" t="e" cm="1">
        <f t="array" ref="W149">_xlfn.IFS(
    FALSE, N("Check if X1 shading is ON"),
    $V$50&lt;&gt;"x", NA(),
    FALSE, N("Check if case is 'LEFT' and x axis value less than z score"),
    AND($G$70 = "LEFT", $T149 &lt; IF($K$70="", 0, $K$70)), $U149,
    FALSE, N("Check if case is 'RIGHT' and x axis value greater than z score"),
    AND($G$70 = "RIGHT", $T149 &gt; IF($K$70="", 0, $K$70)), $U149,
    FALSE, N("Default case: Return NA()"),
    TRUE, NA()
)</f>
        <v>#N/A</v>
      </c>
      <c r="X149" s="136" t="e" cm="1">
        <f t="array" ref="X149">_xlfn.IFS(
    FALSE, N("Check if X1 shading is ON"),
    $X$50&lt;&gt;"x", NA(),
    FALSE, N("Check if case is 'LEFT' and x axis value less than z score"),
    AND($G$73 = "LEFT", $T149 &lt; IF($K$73="", 0, $K$73)), $U149,
    FALSE, N("Check if case is 'RIGHT' and x axis value greater than z score"),
    AND($G$73 = "RIGHT", $T149 &gt; IF($K$73="", 0, $K$73)), $U149,
    FALSE, N("Check if case is 'TWO' and both directions"),
    AND(
        $G$73 = "TWO",
        OR($T149 &lt; -ABS($K$73), $T149 &gt; ABS($K$73))
    ), $U149,
    FALSE, N("Default case: Return NA()"),
    TRUE, NA()
)</f>
        <v>#VALUE!</v>
      </c>
      <c r="Y149" s="42"/>
      <c r="Z149" s="110">
        <v>0.49999999999999789</v>
      </c>
      <c r="AA149" s="110">
        <v>0.20599999999999999</v>
      </c>
      <c r="AB149" s="110">
        <f t="shared" si="31"/>
        <v>0.20599999999999999</v>
      </c>
      <c r="AC149" s="110" t="str">
        <f t="shared" si="32"/>
        <v/>
      </c>
    </row>
    <row r="150" spans="2:29" ht="16" x14ac:dyDescent="0.2">
      <c r="B150"/>
      <c r="C150" s="42"/>
      <c r="D150" s="44"/>
      <c r="E150" s="7"/>
      <c r="F150" s="113">
        <f t="shared" si="35"/>
        <v>-2</v>
      </c>
      <c r="G150" s="113">
        <f t="shared" si="36"/>
        <v>-0.12</v>
      </c>
      <c r="H150" s="142" t="str">
        <f t="shared" si="37"/>
        <v/>
      </c>
      <c r="I150" s="44"/>
      <c r="J150" s="42"/>
      <c r="K150" s="42"/>
      <c r="L150" s="42"/>
      <c r="M150" s="42"/>
      <c r="N150" s="42"/>
      <c r="O150" s="42"/>
      <c r="P150" s="42"/>
      <c r="Q150" s="42"/>
      <c r="R150" s="42"/>
      <c r="S150" s="42"/>
      <c r="T150" s="120">
        <f t="shared" si="25"/>
        <v>1.0833333333333308</v>
      </c>
      <c r="U150" s="136">
        <f t="shared" si="26"/>
        <v>0.22185215470573658</v>
      </c>
      <c r="V150" s="136" t="e" cm="1">
        <f t="array" ref="V150">_xlfn.IFS(
    FALSE, N("Check if X1 shading is ON"),
    $V$50&lt;&gt;"x", NA(),
    FALSE, N("Check if case is 'LEFT' and x axis value less than z score"),
    AND($G$69 = "LEFT", $T150 &lt; IF($K$69="", 0, $K$69)), $U150,
    FALSE, N("Check if case is 'RIGHT' and x axis value greater than z score"),
    AND($G$69 = "RIGHT", $T150 &gt; IF($K$69="", 0, $K$69)), $U150,
    FALSE, N("Check if case is 'TWO' and both directions"),
    AND(
        $G$69 = "TWO",
        OR($T150 &lt; -ABS($K$69), $T150 &gt; ABS($K$70))
    ), $U150,
    FALSE, N("Default case: Return NA()"),
    TRUE, NA()
)</f>
        <v>#VALUE!</v>
      </c>
      <c r="W150" s="136" t="e" cm="1">
        <f t="array" ref="W150">_xlfn.IFS(
    FALSE, N("Check if X1 shading is ON"),
    $V$50&lt;&gt;"x", NA(),
    FALSE, N("Check if case is 'LEFT' and x axis value less than z score"),
    AND($G$70 = "LEFT", $T150 &lt; IF($K$70="", 0, $K$70)), $U150,
    FALSE, N("Check if case is 'RIGHT' and x axis value greater than z score"),
    AND($G$70 = "RIGHT", $T150 &gt; IF($K$70="", 0, $K$70)), $U150,
    FALSE, N("Default case: Return NA()"),
    TRUE, NA()
)</f>
        <v>#N/A</v>
      </c>
      <c r="X150" s="136" t="e" cm="1">
        <f t="array" ref="X150">_xlfn.IFS(
    FALSE, N("Check if X1 shading is ON"),
    $X$50&lt;&gt;"x", NA(),
    FALSE, N("Check if case is 'LEFT' and x axis value less than z score"),
    AND($G$73 = "LEFT", $T150 &lt; IF($K$73="", 0, $K$73)), $U150,
    FALSE, N("Check if case is 'RIGHT' and x axis value greater than z score"),
    AND($G$73 = "RIGHT", $T150 &gt; IF($K$73="", 0, $K$73)), $U150,
    FALSE, N("Check if case is 'TWO' and both directions"),
    AND(
        $G$73 = "TWO",
        OR($T150 &lt; -ABS($K$73), $T150 &gt; ABS($K$73))
    ), $U150,
    FALSE, N("Default case: Return NA()"),
    TRUE, NA()
)</f>
        <v>#VALUE!</v>
      </c>
      <c r="Y150" s="42"/>
      <c r="Z150" s="110">
        <v>0.66666666666666441</v>
      </c>
      <c r="AA150" s="110">
        <v>0.20599999999999999</v>
      </c>
      <c r="AB150" s="110">
        <f t="shared" si="31"/>
        <v>0.20599999999999999</v>
      </c>
      <c r="AC150" s="110" t="str">
        <f t="shared" si="32"/>
        <v/>
      </c>
    </row>
    <row r="151" spans="2:29" ht="16" x14ac:dyDescent="0.2">
      <c r="B151"/>
      <c r="C151" s="42"/>
      <c r="D151" s="44"/>
      <c r="E151" s="7"/>
      <c r="F151" s="113">
        <f t="shared" si="35"/>
        <v>-1</v>
      </c>
      <c r="G151" s="113">
        <f t="shared" si="36"/>
        <v>-0.12</v>
      </c>
      <c r="H151" s="142" t="str">
        <f t="shared" si="37"/>
        <v/>
      </c>
      <c r="I151" s="44"/>
      <c r="J151" s="42"/>
      <c r="K151" s="42"/>
      <c r="L151" s="42"/>
      <c r="M151" s="42"/>
      <c r="N151" s="42"/>
      <c r="O151" s="42"/>
      <c r="P151" s="42"/>
      <c r="Q151" s="42"/>
      <c r="R151" s="42"/>
      <c r="S151" s="42"/>
      <c r="T151" s="120">
        <f t="shared" si="25"/>
        <v>1.1249999999999976</v>
      </c>
      <c r="U151" s="136">
        <f t="shared" si="26"/>
        <v>0.21187664577570006</v>
      </c>
      <c r="V151" s="136" t="e" cm="1">
        <f t="array" ref="V151">_xlfn.IFS(
    FALSE, N("Check if X1 shading is ON"),
    $V$50&lt;&gt;"x", NA(),
    FALSE, N("Check if case is 'LEFT' and x axis value less than z score"),
    AND($G$69 = "LEFT", $T151 &lt; IF($K$69="", 0, $K$69)), $U151,
    FALSE, N("Check if case is 'RIGHT' and x axis value greater than z score"),
    AND($G$69 = "RIGHT", $T151 &gt; IF($K$69="", 0, $K$69)), $U151,
    FALSE, N("Check if case is 'TWO' and both directions"),
    AND(
        $G$69 = "TWO",
        OR($T151 &lt; -ABS($K$69), $T151 &gt; ABS($K$70))
    ), $U151,
    FALSE, N("Default case: Return NA()"),
    TRUE, NA()
)</f>
        <v>#VALUE!</v>
      </c>
      <c r="W151" s="136" t="e" cm="1">
        <f t="array" ref="W151">_xlfn.IFS(
    FALSE, N("Check if X1 shading is ON"),
    $V$50&lt;&gt;"x", NA(),
    FALSE, N("Check if case is 'LEFT' and x axis value less than z score"),
    AND($G$70 = "LEFT", $T151 &lt; IF($K$70="", 0, $K$70)), $U151,
    FALSE, N("Check if case is 'RIGHT' and x axis value greater than z score"),
    AND($G$70 = "RIGHT", $T151 &gt; IF($K$70="", 0, $K$70)), $U151,
    FALSE, N("Default case: Return NA()"),
    TRUE, NA()
)</f>
        <v>#N/A</v>
      </c>
      <c r="X151" s="136" t="e" cm="1">
        <f t="array" ref="X151">_xlfn.IFS(
    FALSE, N("Check if X1 shading is ON"),
    $X$50&lt;&gt;"x", NA(),
    FALSE, N("Check if case is 'LEFT' and x axis value less than z score"),
    AND($G$73 = "LEFT", $T151 &lt; IF($K$73="", 0, $K$73)), $U151,
    FALSE, N("Check if case is 'RIGHT' and x axis value greater than z score"),
    AND($G$73 = "RIGHT", $T151 &gt; IF($K$73="", 0, $K$73)), $U151,
    FALSE, N("Check if case is 'TWO' and both directions"),
    AND(
        $G$73 = "TWO",
        OR($T151 &lt; -ABS($K$73), $T151 &gt; ABS($K$73))
    ), $U151,
    FALSE, N("Default case: Return NA()"),
    TRUE, NA()
)</f>
        <v>#VALUE!</v>
      </c>
      <c r="Y151" s="42"/>
      <c r="Z151" s="110">
        <v>0.83333333333333093</v>
      </c>
      <c r="AA151" s="110">
        <v>0.20599999999999999</v>
      </c>
      <c r="AB151" s="110">
        <f t="shared" si="31"/>
        <v>0.20599999999999999</v>
      </c>
      <c r="AC151" s="110" t="str">
        <f t="shared" si="32"/>
        <v/>
      </c>
    </row>
    <row r="152" spans="2:29" ht="16" x14ac:dyDescent="0.2">
      <c r="B152"/>
      <c r="C152" s="42"/>
      <c r="D152" s="44"/>
      <c r="E152" s="7"/>
      <c r="F152" s="113">
        <f t="shared" si="35"/>
        <v>0</v>
      </c>
      <c r="G152" s="113">
        <f t="shared" si="36"/>
        <v>-0.12</v>
      </c>
      <c r="H152" s="142" t="str">
        <f t="shared" si="37"/>
        <v/>
      </c>
      <c r="I152" s="44"/>
      <c r="J152" s="42"/>
      <c r="K152" s="42"/>
      <c r="L152" s="42"/>
      <c r="M152" s="42"/>
      <c r="N152" s="42"/>
      <c r="O152" s="42"/>
      <c r="P152" s="42"/>
      <c r="Q152" s="42"/>
      <c r="R152" s="42"/>
      <c r="S152" s="42"/>
      <c r="T152" s="120">
        <f t="shared" si="25"/>
        <v>1.1666666666666643</v>
      </c>
      <c r="U152" s="136">
        <f t="shared" si="26"/>
        <v>0.20199868555405945</v>
      </c>
      <c r="V152" s="136" t="e" cm="1">
        <f t="array" ref="V152">_xlfn.IFS(
    FALSE, N("Check if X1 shading is ON"),
    $V$50&lt;&gt;"x", NA(),
    FALSE, N("Check if case is 'LEFT' and x axis value less than z score"),
    AND($G$69 = "LEFT", $T152 &lt; IF($K$69="", 0, $K$69)), $U152,
    FALSE, N("Check if case is 'RIGHT' and x axis value greater than z score"),
    AND($G$69 = "RIGHT", $T152 &gt; IF($K$69="", 0, $K$69)), $U152,
    FALSE, N("Check if case is 'TWO' and both directions"),
    AND(
        $G$69 = "TWO",
        OR($T152 &lt; -ABS($K$69), $T152 &gt; ABS($K$70))
    ), $U152,
    FALSE, N("Default case: Return NA()"),
    TRUE, NA()
)</f>
        <v>#VALUE!</v>
      </c>
      <c r="W152" s="136" t="e" cm="1">
        <f t="array" ref="W152">_xlfn.IFS(
    FALSE, N("Check if X1 shading is ON"),
    $V$50&lt;&gt;"x", NA(),
    FALSE, N("Check if case is 'LEFT' and x axis value less than z score"),
    AND($G$70 = "LEFT", $T152 &lt; IF($K$70="", 0, $K$70)), $U152,
    FALSE, N("Check if case is 'RIGHT' and x axis value greater than z score"),
    AND($G$70 = "RIGHT", $T152 &gt; IF($K$70="", 0, $K$70)), $U152,
    FALSE, N("Default case: Return NA()"),
    TRUE, NA()
)</f>
        <v>#N/A</v>
      </c>
      <c r="X152" s="136" t="e" cm="1">
        <f t="array" ref="X152">_xlfn.IFS(
    FALSE, N("Check if X1 shading is ON"),
    $X$50&lt;&gt;"x", NA(),
    FALSE, N("Check if case is 'LEFT' and x axis value less than z score"),
    AND($G$73 = "LEFT", $T152 &lt; IF($K$73="", 0, $K$73)), $U152,
    FALSE, N("Check if case is 'RIGHT' and x axis value greater than z score"),
    AND($G$73 = "RIGHT", $T152 &gt; IF($K$73="", 0, $K$73)), $U152,
    FALSE, N("Check if case is 'TWO' and both directions"),
    AND(
        $G$73 = "TWO",
        OR($T152 &lt; -ABS($K$73), $T152 &gt; ABS($K$73))
    ), $U152,
    FALSE, N("Default case: Return NA()"),
    TRUE, NA()
)</f>
        <v>#VALUE!</v>
      </c>
      <c r="Y152" s="42"/>
      <c r="Z152" s="110">
        <v>-0.83333333333333526</v>
      </c>
      <c r="AA152" s="110">
        <v>0.22999999999999998</v>
      </c>
      <c r="AB152" s="110">
        <f t="shared" si="31"/>
        <v>0.22999999999999998</v>
      </c>
      <c r="AC152" s="110" t="str">
        <f t="shared" si="32"/>
        <v/>
      </c>
    </row>
    <row r="153" spans="2:29" ht="16" x14ac:dyDescent="0.2">
      <c r="B153"/>
      <c r="C153" s="42"/>
      <c r="D153" s="44"/>
      <c r="E153" s="7"/>
      <c r="F153" s="113">
        <f t="shared" si="35"/>
        <v>1</v>
      </c>
      <c r="G153" s="113">
        <f t="shared" si="36"/>
        <v>-0.12</v>
      </c>
      <c r="H153" s="142" t="str">
        <f t="shared" si="37"/>
        <v/>
      </c>
      <c r="I153" s="44"/>
      <c r="J153" s="42"/>
      <c r="K153" s="42"/>
      <c r="L153" s="42"/>
      <c r="M153" s="42"/>
      <c r="N153" s="42"/>
      <c r="O153" s="42"/>
      <c r="P153" s="42"/>
      <c r="Q153" s="42"/>
      <c r="R153" s="42"/>
      <c r="S153" s="42"/>
      <c r="T153" s="120">
        <f t="shared" si="25"/>
        <v>1.208333333333331</v>
      </c>
      <c r="U153" s="136">
        <f t="shared" si="26"/>
        <v>0.19224719608678212</v>
      </c>
      <c r="V153" s="136" t="e" cm="1">
        <f t="array" ref="V153">_xlfn.IFS(
    FALSE, N("Check if X1 shading is ON"),
    $V$50&lt;&gt;"x", NA(),
    FALSE, N("Check if case is 'LEFT' and x axis value less than z score"),
    AND($G$69 = "LEFT", $T153 &lt; IF($K$69="", 0, $K$69)), $U153,
    FALSE, N("Check if case is 'RIGHT' and x axis value greater than z score"),
    AND($G$69 = "RIGHT", $T153 &gt; IF($K$69="", 0, $K$69)), $U153,
    FALSE, N("Check if case is 'TWO' and both directions"),
    AND(
        $G$69 = "TWO",
        OR($T153 &lt; -ABS($K$69), $T153 &gt; ABS($K$70))
    ), $U153,
    FALSE, N("Default case: Return NA()"),
    TRUE, NA()
)</f>
        <v>#VALUE!</v>
      </c>
      <c r="W153" s="136" t="e" cm="1">
        <f t="array" ref="W153">_xlfn.IFS(
    FALSE, N("Check if X1 shading is ON"),
    $V$50&lt;&gt;"x", NA(),
    FALSE, N("Check if case is 'LEFT' and x axis value less than z score"),
    AND($G$70 = "LEFT", $T153 &lt; IF($K$70="", 0, $K$70)), $U153,
    FALSE, N("Check if case is 'RIGHT' and x axis value greater than z score"),
    AND($G$70 = "RIGHT", $T153 &gt; IF($K$70="", 0, $K$70)), $U153,
    FALSE, N("Default case: Return NA()"),
    TRUE, NA()
)</f>
        <v>#N/A</v>
      </c>
      <c r="X153" s="136" t="e" cm="1">
        <f t="array" ref="X153">_xlfn.IFS(
    FALSE, N("Check if X1 shading is ON"),
    $X$50&lt;&gt;"x", NA(),
    FALSE, N("Check if case is 'LEFT' and x axis value less than z score"),
    AND($G$73 = "LEFT", $T153 &lt; IF($K$73="", 0, $K$73)), $U153,
    FALSE, N("Check if case is 'RIGHT' and x axis value greater than z score"),
    AND($G$73 = "RIGHT", $T153 &gt; IF($K$73="", 0, $K$73)), $U153,
    FALSE, N("Check if case is 'TWO' and both directions"),
    AND(
        $G$73 = "TWO",
        OR($T153 &lt; -ABS($K$73), $T153 &gt; ABS($K$73))
    ), $U153,
    FALSE, N("Default case: Return NA()"),
    TRUE, NA()
)</f>
        <v>#VALUE!</v>
      </c>
      <c r="Y153" s="42"/>
      <c r="Z153" s="110">
        <v>-0.66666666666666874</v>
      </c>
      <c r="AA153" s="110">
        <v>0.22999999999999998</v>
      </c>
      <c r="AB153" s="110">
        <f t="shared" si="31"/>
        <v>0.22999999999999998</v>
      </c>
      <c r="AC153" s="110" t="str">
        <f t="shared" si="32"/>
        <v/>
      </c>
    </row>
    <row r="154" spans="2:29" ht="16" x14ac:dyDescent="0.2">
      <c r="B154"/>
      <c r="C154" s="42"/>
      <c r="D154" s="44"/>
      <c r="E154" s="7"/>
      <c r="F154" s="113">
        <f t="shared" si="35"/>
        <v>2</v>
      </c>
      <c r="G154" s="113">
        <f t="shared" si="36"/>
        <v>-0.12</v>
      </c>
      <c r="H154" s="142" t="str">
        <f t="shared" si="37"/>
        <v/>
      </c>
      <c r="I154" s="44"/>
      <c r="J154" s="42"/>
      <c r="K154" s="42"/>
      <c r="L154" s="42"/>
      <c r="M154" s="42"/>
      <c r="N154" s="42"/>
      <c r="O154" s="42"/>
      <c r="P154" s="42"/>
      <c r="Q154" s="42"/>
      <c r="R154" s="42"/>
      <c r="S154" s="42"/>
      <c r="T154" s="120">
        <f t="shared" si="25"/>
        <v>1.2499999999999978</v>
      </c>
      <c r="U154" s="136">
        <f t="shared" si="26"/>
        <v>0.18264908538902244</v>
      </c>
      <c r="V154" s="136" t="e" cm="1">
        <f t="array" ref="V154">_xlfn.IFS(
    FALSE, N("Check if X1 shading is ON"),
    $V$50&lt;&gt;"x", NA(),
    FALSE, N("Check if case is 'LEFT' and x axis value less than z score"),
    AND($G$69 = "LEFT", $T154 &lt; IF($K$69="", 0, $K$69)), $U154,
    FALSE, N("Check if case is 'RIGHT' and x axis value greater than z score"),
    AND($G$69 = "RIGHT", $T154 &gt; IF($K$69="", 0, $K$69)), $U154,
    FALSE, N("Check if case is 'TWO' and both directions"),
    AND(
        $G$69 = "TWO",
        OR($T154 &lt; -ABS($K$69), $T154 &gt; ABS($K$70))
    ), $U154,
    FALSE, N("Default case: Return NA()"),
    TRUE, NA()
)</f>
        <v>#VALUE!</v>
      </c>
      <c r="W154" s="136" t="e" cm="1">
        <f t="array" ref="W154">_xlfn.IFS(
    FALSE, N("Check if X1 shading is ON"),
    $V$50&lt;&gt;"x", NA(),
    FALSE, N("Check if case is 'LEFT' and x axis value less than z score"),
    AND($G$70 = "LEFT", $T154 &lt; IF($K$70="", 0, $K$70)), $U154,
    FALSE, N("Check if case is 'RIGHT' and x axis value greater than z score"),
    AND($G$70 = "RIGHT", $T154 &gt; IF($K$70="", 0, $K$70)), $U154,
    FALSE, N("Default case: Return NA()"),
    TRUE, NA()
)</f>
        <v>#N/A</v>
      </c>
      <c r="X154" s="136" t="e" cm="1">
        <f t="array" ref="X154">_xlfn.IFS(
    FALSE, N("Check if X1 shading is ON"),
    $X$50&lt;&gt;"x", NA(),
    FALSE, N("Check if case is 'LEFT' and x axis value less than z score"),
    AND($G$73 = "LEFT", $T154 &lt; IF($K$73="", 0, $K$73)), $U154,
    FALSE, N("Check if case is 'RIGHT' and x axis value greater than z score"),
    AND($G$73 = "RIGHT", $T154 &gt; IF($K$73="", 0, $K$73)), $U154,
    FALSE, N("Check if case is 'TWO' and both directions"),
    AND(
        $G$73 = "TWO",
        OR($T154 &lt; -ABS($K$73), $T154 &gt; ABS($K$73))
    ), $U154,
    FALSE, N("Default case: Return NA()"),
    TRUE, NA()
)</f>
        <v>#VALUE!</v>
      </c>
      <c r="Y154" s="42"/>
      <c r="Z154" s="110">
        <v>-0.50000000000000222</v>
      </c>
      <c r="AA154" s="110">
        <v>0.22999999999999998</v>
      </c>
      <c r="AB154" s="110">
        <f t="shared" si="31"/>
        <v>0.22999999999999998</v>
      </c>
      <c r="AC154" s="110" t="str">
        <f t="shared" si="32"/>
        <v/>
      </c>
    </row>
    <row r="155" spans="2:29" ht="16" x14ac:dyDescent="0.2">
      <c r="B155"/>
      <c r="C155" s="42"/>
      <c r="D155" s="44"/>
      <c r="E155" s="7"/>
      <c r="F155" s="113">
        <f t="shared" si="35"/>
        <v>3</v>
      </c>
      <c r="G155" s="113">
        <f t="shared" si="36"/>
        <v>-0.12</v>
      </c>
      <c r="H155" s="142" t="str">
        <f t="shared" si="37"/>
        <v/>
      </c>
      <c r="I155" s="44"/>
      <c r="J155" s="42"/>
      <c r="K155" s="42"/>
      <c r="L155" s="42"/>
      <c r="M155" s="42"/>
      <c r="N155" s="42"/>
      <c r="O155" s="42"/>
      <c r="P155" s="42"/>
      <c r="Q155" s="42"/>
      <c r="R155" s="42"/>
      <c r="S155" s="42"/>
      <c r="T155" s="120">
        <f t="shared" si="25"/>
        <v>1.2916666666666645</v>
      </c>
      <c r="U155" s="136">
        <f t="shared" si="26"/>
        <v>0.17322916253851886</v>
      </c>
      <c r="V155" s="136" t="e" cm="1">
        <f t="array" ref="V155">_xlfn.IFS(
    FALSE, N("Check if X1 shading is ON"),
    $V$50&lt;&gt;"x", NA(),
    FALSE, N("Check if case is 'LEFT' and x axis value less than z score"),
    AND($G$69 = "LEFT", $T155 &lt; IF($K$69="", 0, $K$69)), $U155,
    FALSE, N("Check if case is 'RIGHT' and x axis value greater than z score"),
    AND($G$69 = "RIGHT", $T155 &gt; IF($K$69="", 0, $K$69)), $U155,
    FALSE, N("Check if case is 'TWO' and both directions"),
    AND(
        $G$69 = "TWO",
        OR($T155 &lt; -ABS($K$69), $T155 &gt; ABS($K$70))
    ), $U155,
    FALSE, N("Default case: Return NA()"),
    TRUE, NA()
)</f>
        <v>#VALUE!</v>
      </c>
      <c r="W155" s="136" t="e" cm="1">
        <f t="array" ref="W155">_xlfn.IFS(
    FALSE, N("Check if X1 shading is ON"),
    $V$50&lt;&gt;"x", NA(),
    FALSE, N("Check if case is 'LEFT' and x axis value less than z score"),
    AND($G$70 = "LEFT", $T155 &lt; IF($K$70="", 0, $K$70)), $U155,
    FALSE, N("Check if case is 'RIGHT' and x axis value greater than z score"),
    AND($G$70 = "RIGHT", $T155 &gt; IF($K$70="", 0, $K$70)), $U155,
    FALSE, N("Default case: Return NA()"),
    TRUE, NA()
)</f>
        <v>#N/A</v>
      </c>
      <c r="X155" s="136" t="e" cm="1">
        <f t="array" ref="X155">_xlfn.IFS(
    FALSE, N("Check if X1 shading is ON"),
    $X$50&lt;&gt;"x", NA(),
    FALSE, N("Check if case is 'LEFT' and x axis value less than z score"),
    AND($G$73 = "LEFT", $T155 &lt; IF($K$73="", 0, $K$73)), $U155,
    FALSE, N("Check if case is 'RIGHT' and x axis value greater than z score"),
    AND($G$73 = "RIGHT", $T155 &gt; IF($K$73="", 0, $K$73)), $U155,
    FALSE, N("Check if case is 'TWO' and both directions"),
    AND(
        $G$73 = "TWO",
        OR($T155 &lt; -ABS($K$73), $T155 &gt; ABS($K$73))
    ), $U155,
    FALSE, N("Default case: Return NA()"),
    TRUE, NA()
)</f>
        <v>#VALUE!</v>
      </c>
      <c r="Y155" s="42"/>
      <c r="Z155" s="110">
        <v>-0.33333333333333548</v>
      </c>
      <c r="AA155" s="110">
        <v>0.22999999999999998</v>
      </c>
      <c r="AB155" s="110">
        <f t="shared" si="31"/>
        <v>0.22999999999999998</v>
      </c>
      <c r="AC155" s="110" t="str">
        <f t="shared" si="32"/>
        <v/>
      </c>
    </row>
    <row r="156" spans="2:29" ht="16" x14ac:dyDescent="0.2">
      <c r="B156"/>
      <c r="C156" s="42"/>
      <c r="D156" s="44"/>
      <c r="E156" s="7"/>
      <c r="F156" s="7"/>
      <c r="G156" s="44"/>
      <c r="H156" s="44"/>
      <c r="I156" s="44"/>
      <c r="J156" s="42"/>
      <c r="K156" s="42"/>
      <c r="L156" s="42"/>
      <c r="M156" s="42"/>
      <c r="N156" s="42"/>
      <c r="O156" s="42"/>
      <c r="P156" s="42"/>
      <c r="Q156" s="42"/>
      <c r="R156" s="42"/>
      <c r="S156" s="42"/>
      <c r="T156" s="120">
        <f t="shared" si="25"/>
        <v>1.3333333333333313</v>
      </c>
      <c r="U156" s="136">
        <f t="shared" si="26"/>
        <v>0.16401007467599407</v>
      </c>
      <c r="V156" s="136" t="e" cm="1">
        <f t="array" ref="V156">_xlfn.IFS(
    FALSE, N("Check if X1 shading is ON"),
    $V$50&lt;&gt;"x", NA(),
    FALSE, N("Check if case is 'LEFT' and x axis value less than z score"),
    AND($G$69 = "LEFT", $T156 &lt; IF($K$69="", 0, $K$69)), $U156,
    FALSE, N("Check if case is 'RIGHT' and x axis value greater than z score"),
    AND($G$69 = "RIGHT", $T156 &gt; IF($K$69="", 0, $K$69)), $U156,
    FALSE, N("Check if case is 'TWO' and both directions"),
    AND(
        $G$69 = "TWO",
        OR($T156 &lt; -ABS($K$69), $T156 &gt; ABS($K$70))
    ), $U156,
    FALSE, N("Default case: Return NA()"),
    TRUE, NA()
)</f>
        <v>#VALUE!</v>
      </c>
      <c r="W156" s="136" t="e" cm="1">
        <f t="array" ref="W156">_xlfn.IFS(
    FALSE, N("Check if X1 shading is ON"),
    $V$50&lt;&gt;"x", NA(),
    FALSE, N("Check if case is 'LEFT' and x axis value less than z score"),
    AND($G$70 = "LEFT", $T156 &lt; IF($K$70="", 0, $K$70)), $U156,
    FALSE, N("Check if case is 'RIGHT' and x axis value greater than z score"),
    AND($G$70 = "RIGHT", $T156 &gt; IF($K$70="", 0, $K$70)), $U156,
    FALSE, N("Default case: Return NA()"),
    TRUE, NA()
)</f>
        <v>#N/A</v>
      </c>
      <c r="X156" s="136" t="e" cm="1">
        <f t="array" ref="X156">_xlfn.IFS(
    FALSE, N("Check if X1 shading is ON"),
    $X$50&lt;&gt;"x", NA(),
    FALSE, N("Check if case is 'LEFT' and x axis value less than z score"),
    AND($G$73 = "LEFT", $T156 &lt; IF($K$73="", 0, $K$73)), $U156,
    FALSE, N("Check if case is 'RIGHT' and x axis value greater than z score"),
    AND($G$73 = "RIGHT", $T156 &gt; IF($K$73="", 0, $K$73)), $U156,
    FALSE, N("Check if case is 'TWO' and both directions"),
    AND(
        $G$73 = "TWO",
        OR($T156 &lt; -ABS($K$73), $T156 &gt; ABS($K$73))
    ), $U156,
    FALSE, N("Default case: Return NA()"),
    TRUE, NA()
)</f>
        <v>#VALUE!</v>
      </c>
      <c r="Y156" s="42"/>
      <c r="Z156" s="110">
        <v>-0.16666666666666879</v>
      </c>
      <c r="AA156" s="110">
        <v>0.22999999999999998</v>
      </c>
      <c r="AB156" s="110">
        <f t="shared" si="31"/>
        <v>0.22999999999999998</v>
      </c>
      <c r="AC156" s="110" t="str">
        <f t="shared" si="32"/>
        <v/>
      </c>
    </row>
    <row r="157" spans="2:29" ht="19" x14ac:dyDescent="0.25">
      <c r="B157"/>
      <c r="C157" s="42"/>
      <c r="D157" s="192" t="s">
        <v>166</v>
      </c>
      <c r="E157" s="7"/>
      <c r="F157" s="143" t="str">
        <f>$I$68</f>
        <v/>
      </c>
      <c r="G157" s="120" t="str">
        <f>I69</f>
        <v/>
      </c>
      <c r="H157" s="44"/>
      <c r="I157" s="44"/>
      <c r="J157" s="42"/>
      <c r="K157" s="42"/>
      <c r="L157" s="42"/>
      <c r="M157" s="42"/>
      <c r="N157" s="42"/>
      <c r="O157" s="42"/>
      <c r="P157" s="42"/>
      <c r="Q157" s="42"/>
      <c r="R157" s="42"/>
      <c r="S157" s="42"/>
      <c r="T157" s="120">
        <f t="shared" si="25"/>
        <v>1.374999999999998</v>
      </c>
      <c r="U157" s="136">
        <f t="shared" si="26"/>
        <v>0.15501226545829364</v>
      </c>
      <c r="V157" s="136" t="e" cm="1">
        <f t="array" ref="V157">_xlfn.IFS(
    FALSE, N("Check if X1 shading is ON"),
    $V$50&lt;&gt;"x", NA(),
    FALSE, N("Check if case is 'LEFT' and x axis value less than z score"),
    AND($G$69 = "LEFT", $T157 &lt; IF($K$69="", 0, $K$69)), $U157,
    FALSE, N("Check if case is 'RIGHT' and x axis value greater than z score"),
    AND($G$69 = "RIGHT", $T157 &gt; IF($K$69="", 0, $K$69)), $U157,
    FALSE, N("Check if case is 'TWO' and both directions"),
    AND(
        $G$69 = "TWO",
        OR($T157 &lt; -ABS($K$69), $T157 &gt; ABS($K$70))
    ), $U157,
    FALSE, N("Default case: Return NA()"),
    TRUE, NA()
)</f>
        <v>#VALUE!</v>
      </c>
      <c r="W157" s="136" t="e" cm="1">
        <f t="array" ref="W157">_xlfn.IFS(
    FALSE, N("Check if X1 shading is ON"),
    $V$50&lt;&gt;"x", NA(),
    FALSE, N("Check if case is 'LEFT' and x axis value less than z score"),
    AND($G$70 = "LEFT", $T157 &lt; IF($K$70="", 0, $K$70)), $U157,
    FALSE, N("Check if case is 'RIGHT' and x axis value greater than z score"),
    AND($G$70 = "RIGHT", $T157 &gt; IF($K$70="", 0, $K$70)), $U157,
    FALSE, N("Default case: Return NA()"),
    TRUE, NA()
)</f>
        <v>#N/A</v>
      </c>
      <c r="X157" s="136" t="e" cm="1">
        <f t="array" ref="X157">_xlfn.IFS(
    FALSE, N("Check if X1 shading is ON"),
    $X$50&lt;&gt;"x", NA(),
    FALSE, N("Check if case is 'LEFT' and x axis value less than z score"),
    AND($G$73 = "LEFT", $T157 &lt; IF($K$73="", 0, $K$73)), $U157,
    FALSE, N("Check if case is 'RIGHT' and x axis value greater than z score"),
    AND($G$73 = "RIGHT", $T157 &gt; IF($K$73="", 0, $K$73)), $U157,
    FALSE, N("Check if case is 'TWO' and both directions"),
    AND(
        $G$73 = "TWO",
        OR($T157 &lt; -ABS($K$73), $T157 &gt; ABS($K$73))
    ), $U157,
    FALSE, N("Default case: Return NA()"),
    TRUE, NA()
)</f>
        <v>#VALUE!</v>
      </c>
      <c r="Y157" s="42"/>
      <c r="Z157" s="110">
        <v>0.16666666666666449</v>
      </c>
      <c r="AA157" s="110">
        <v>0.22999999999999998</v>
      </c>
      <c r="AB157" s="110">
        <f t="shared" si="31"/>
        <v>0.22999999999999998</v>
      </c>
      <c r="AC157" s="110" t="str">
        <f t="shared" si="32"/>
        <v/>
      </c>
    </row>
    <row r="158" spans="2:29" ht="17" x14ac:dyDescent="0.2">
      <c r="B158"/>
      <c r="C158" s="42"/>
      <c r="D158" s="114" t="s">
        <v>116</v>
      </c>
      <c r="E158" s="143" t="s">
        <v>117</v>
      </c>
      <c r="F158" s="140" t="str">
        <f>LEFT(D157,6)&amp;" "&amp;$E$69&amp;" axis"</f>
        <v>X1 std  axis</v>
      </c>
      <c r="G158" s="140" t="str">
        <f>$E$69&amp;" stdev y"</f>
        <v xml:space="preserve"> stdev y</v>
      </c>
      <c r="H158" s="7"/>
      <c r="I158" s="7"/>
      <c r="J158" s="140" t="str">
        <f>$E$69&amp;" stdev labels"</f>
        <v xml:space="preserve"> stdev labels</v>
      </c>
      <c r="K158" s="5"/>
      <c r="L158" s="42"/>
      <c r="M158" s="42"/>
      <c r="N158" s="42"/>
      <c r="O158" s="42"/>
      <c r="P158" s="42"/>
      <c r="Q158" s="42"/>
      <c r="R158" s="42"/>
      <c r="S158" s="42"/>
      <c r="T158" s="120">
        <f t="shared" si="25"/>
        <v>1.4166666666666647</v>
      </c>
      <c r="U158" s="136">
        <f t="shared" si="26"/>
        <v>0.14625395427953614</v>
      </c>
      <c r="V158" s="136" t="e" cm="1">
        <f t="array" ref="V158">_xlfn.IFS(
    FALSE, N("Check if X1 shading is ON"),
    $V$50&lt;&gt;"x", NA(),
    FALSE, N("Check if case is 'LEFT' and x axis value less than z score"),
    AND($G$69 = "LEFT", $T158 &lt; IF($K$69="", 0, $K$69)), $U158,
    FALSE, N("Check if case is 'RIGHT' and x axis value greater than z score"),
    AND($G$69 = "RIGHT", $T158 &gt; IF($K$69="", 0, $K$69)), $U158,
    FALSE, N("Check if case is 'TWO' and both directions"),
    AND(
        $G$69 = "TWO",
        OR($T158 &lt; -ABS($K$69), $T158 &gt; ABS($K$70))
    ), $U158,
    FALSE, N("Default case: Return NA()"),
    TRUE, NA()
)</f>
        <v>#VALUE!</v>
      </c>
      <c r="W158" s="136" t="e" cm="1">
        <f t="array" ref="W158">_xlfn.IFS(
    FALSE, N("Check if X1 shading is ON"),
    $V$50&lt;&gt;"x", NA(),
    FALSE, N("Check if case is 'LEFT' and x axis value less than z score"),
    AND($G$70 = "LEFT", $T158 &lt; IF($K$70="", 0, $K$70)), $U158,
    FALSE, N("Check if case is 'RIGHT' and x axis value greater than z score"),
    AND($G$70 = "RIGHT", $T158 &gt; IF($K$70="", 0, $K$70)), $U158,
    FALSE, N("Default case: Return NA()"),
    TRUE, NA()
)</f>
        <v>#N/A</v>
      </c>
      <c r="X158" s="136" t="e" cm="1">
        <f t="array" ref="X158">_xlfn.IFS(
    FALSE, N("Check if X1 shading is ON"),
    $X$50&lt;&gt;"x", NA(),
    FALSE, N("Check if case is 'LEFT' and x axis value less than z score"),
    AND($G$73 = "LEFT", $T158 &lt; IF($K$73="", 0, $K$73)), $U158,
    FALSE, N("Check if case is 'RIGHT' and x axis value greater than z score"),
    AND($G$73 = "RIGHT", $T158 &gt; IF($K$73="", 0, $K$73)), $U158,
    FALSE, N("Check if case is 'TWO' and both directions"),
    AND(
        $G$73 = "TWO",
        OR($T158 &lt; -ABS($K$73), $T158 &gt; ABS($K$73))
    ), $U158,
    FALSE, N("Default case: Return NA()"),
    TRUE, NA()
)</f>
        <v>#VALUE!</v>
      </c>
      <c r="Y158" s="42"/>
      <c r="Z158" s="110">
        <v>0.33333333333333115</v>
      </c>
      <c r="AA158" s="110">
        <v>0.22999999999999998</v>
      </c>
      <c r="AB158" s="110">
        <f t="shared" si="31"/>
        <v>0.22999999999999998</v>
      </c>
      <c r="AC158" s="110" t="str">
        <f t="shared" si="32"/>
        <v/>
      </c>
    </row>
    <row r="159" spans="2:29" ht="16" x14ac:dyDescent="0.2">
      <c r="B159"/>
      <c r="C159" s="42"/>
      <c r="D159" s="113" t="str">
        <f>O62</f>
        <v>x</v>
      </c>
      <c r="E159" s="110">
        <v>-0.09</v>
      </c>
      <c r="F159" s="113">
        <f>F116</f>
        <v>-4</v>
      </c>
      <c r="G159" s="113">
        <f>IF(
    D159="x",
    E159,
    NA()
)</f>
        <v>-0.09</v>
      </c>
      <c r="H159" s="5"/>
      <c r="I159" s="144" t="str">
        <f>G157</f>
        <v/>
      </c>
      <c r="J159" s="142" t="str">
        <f>IF($I$69 = "", "",
    F157
)</f>
        <v/>
      </c>
      <c r="K159" s="5"/>
      <c r="L159" s="42"/>
      <c r="M159" s="42"/>
      <c r="N159" s="42"/>
      <c r="O159" s="42"/>
      <c r="P159" s="42"/>
      <c r="Q159" s="42"/>
      <c r="R159" s="42"/>
      <c r="S159" s="42"/>
      <c r="T159" s="120">
        <f t="shared" si="25"/>
        <v>1.4583333333333315</v>
      </c>
      <c r="U159" s="136">
        <f t="shared" si="26"/>
        <v>0.13775113536619821</v>
      </c>
      <c r="V159" s="136" t="e" cm="1">
        <f t="array" ref="V159">_xlfn.IFS(
    FALSE, N("Check if X1 shading is ON"),
    $V$50&lt;&gt;"x", NA(),
    FALSE, N("Check if case is 'LEFT' and x axis value less than z score"),
    AND($G$69 = "LEFT", $T159 &lt; IF($K$69="", 0, $K$69)), $U159,
    FALSE, N("Check if case is 'RIGHT' and x axis value greater than z score"),
    AND($G$69 = "RIGHT", $T159 &gt; IF($K$69="", 0, $K$69)), $U159,
    FALSE, N("Check if case is 'TWO' and both directions"),
    AND(
        $G$69 = "TWO",
        OR($T159 &lt; -ABS($K$69), $T159 &gt; ABS($K$70))
    ), $U159,
    FALSE, N("Default case: Return NA()"),
    TRUE, NA()
)</f>
        <v>#VALUE!</v>
      </c>
      <c r="W159" s="136" t="e" cm="1">
        <f t="array" ref="W159">_xlfn.IFS(
    FALSE, N("Check if X1 shading is ON"),
    $V$50&lt;&gt;"x", NA(),
    FALSE, N("Check if case is 'LEFT' and x axis value less than z score"),
    AND($G$70 = "LEFT", $T159 &lt; IF($K$70="", 0, $K$70)), $U159,
    FALSE, N("Check if case is 'RIGHT' and x axis value greater than z score"),
    AND($G$70 = "RIGHT", $T159 &gt; IF($K$70="", 0, $K$70)), $U159,
    FALSE, N("Default case: Return NA()"),
    TRUE, NA()
)</f>
        <v>#N/A</v>
      </c>
      <c r="X159" s="136" t="e" cm="1">
        <f t="array" ref="X159">_xlfn.IFS(
    FALSE, N("Check if X1 shading is ON"),
    $X$50&lt;&gt;"x", NA(),
    FALSE, N("Check if case is 'LEFT' and x axis value less than z score"),
    AND($G$73 = "LEFT", $T159 &lt; IF($K$73="", 0, $K$73)), $U159,
    FALSE, N("Check if case is 'RIGHT' and x axis value greater than z score"),
    AND($G$73 = "RIGHT", $T159 &gt; IF($K$73="", 0, $K$73)), $U159,
    FALSE, N("Check if case is 'TWO' and both directions"),
    AND(
        $G$73 = "TWO",
        OR($T159 &lt; -ABS($K$73), $T159 &gt; ABS($K$73))
    ), $U159,
    FALSE, N("Default case: Return NA()"),
    TRUE, NA()
)</f>
        <v>#VALUE!</v>
      </c>
      <c r="Y159" s="42"/>
      <c r="Z159" s="110">
        <v>0.49999999999999789</v>
      </c>
      <c r="AA159" s="110">
        <v>0.22999999999999998</v>
      </c>
      <c r="AB159" s="110">
        <f t="shared" si="31"/>
        <v>0.22999999999999998</v>
      </c>
      <c r="AC159" s="110" t="str">
        <f t="shared" si="32"/>
        <v/>
      </c>
    </row>
    <row r="160" spans="2:29" ht="16" x14ac:dyDescent="0.2">
      <c r="B160"/>
      <c r="C160" s="42"/>
      <c r="D160" s="44"/>
      <c r="E160" s="7"/>
      <c r="F160" s="113">
        <f t="shared" ref="F160:F164" si="38">F117</f>
        <v>-3</v>
      </c>
      <c r="G160" s="113">
        <f>G159</f>
        <v>-0.09</v>
      </c>
      <c r="H160" s="110">
        <v>-3</v>
      </c>
      <c r="I160" s="135" t="e">
        <f>H160*$G$157</f>
        <v>#VALUE!</v>
      </c>
      <c r="J160" s="142" t="str">
        <f t="shared" ref="J160:J166" si="39">IF($I$69 = "", "",
    TEXT(I160,
        IF($O$73 = 0,
            "+#,##0;-#,##0;0",
            "+#,##0." &amp; REPT("0", $O$73) &amp; ";-#,##0." &amp; REPT("0", $O$73) &amp; ";0"
        )
    )
)</f>
        <v/>
      </c>
      <c r="K160" s="5"/>
      <c r="L160" s="42"/>
      <c r="M160" s="42"/>
      <c r="N160" s="42"/>
      <c r="O160" s="42"/>
      <c r="P160" s="42"/>
      <c r="Q160" s="42"/>
      <c r="R160" s="42"/>
      <c r="S160" s="42"/>
      <c r="T160" s="120">
        <f t="shared" si="25"/>
        <v>1.4999999999999982</v>
      </c>
      <c r="U160" s="136">
        <f t="shared" si="26"/>
        <v>0.12951759566589208</v>
      </c>
      <c r="V160" s="136" t="e" cm="1">
        <f t="array" ref="V160">_xlfn.IFS(
    FALSE, N("Check if X1 shading is ON"),
    $V$50&lt;&gt;"x", NA(),
    FALSE, N("Check if case is 'LEFT' and x axis value less than z score"),
    AND($G$69 = "LEFT", $T160 &lt; IF($K$69="", 0, $K$69)), $U160,
    FALSE, N("Check if case is 'RIGHT' and x axis value greater than z score"),
    AND($G$69 = "RIGHT", $T160 &gt; IF($K$69="", 0, $K$69)), $U160,
    FALSE, N("Check if case is 'TWO' and both directions"),
    AND(
        $G$69 = "TWO",
        OR($T160 &lt; -ABS($K$69), $T160 &gt; ABS($K$70))
    ), $U160,
    FALSE, N("Default case: Return NA()"),
    TRUE, NA()
)</f>
        <v>#VALUE!</v>
      </c>
      <c r="W160" s="136" t="e" cm="1">
        <f t="array" ref="W160">_xlfn.IFS(
    FALSE, N("Check if X1 shading is ON"),
    $V$50&lt;&gt;"x", NA(),
    FALSE, N("Check if case is 'LEFT' and x axis value less than z score"),
    AND($G$70 = "LEFT", $T160 &lt; IF($K$70="", 0, $K$70)), $U160,
    FALSE, N("Check if case is 'RIGHT' and x axis value greater than z score"),
    AND($G$70 = "RIGHT", $T160 &gt; IF($K$70="", 0, $K$70)), $U160,
    FALSE, N("Default case: Return NA()"),
    TRUE, NA()
)</f>
        <v>#N/A</v>
      </c>
      <c r="X160" s="136" t="e" cm="1">
        <f t="array" ref="X160">_xlfn.IFS(
    FALSE, N("Check if X1 shading is ON"),
    $X$50&lt;&gt;"x", NA(),
    FALSE, N("Check if case is 'LEFT' and x axis value less than z score"),
    AND($G$73 = "LEFT", $T160 &lt; IF($K$73="", 0, $K$73)), $U160,
    FALSE, N("Check if case is 'RIGHT' and x axis value greater than z score"),
    AND($G$73 = "RIGHT", $T160 &gt; IF($K$73="", 0, $K$73)), $U160,
    FALSE, N("Check if case is 'TWO' and both directions"),
    AND(
        $G$73 = "TWO",
        OR($T160 &lt; -ABS($K$73), $T160 &gt; ABS($K$73))
    ), $U160,
    FALSE, N("Default case: Return NA()"),
    TRUE, NA()
)</f>
        <v>#VALUE!</v>
      </c>
      <c r="Y160" s="42"/>
      <c r="Z160" s="110">
        <v>0.66666666666666441</v>
      </c>
      <c r="AA160" s="110">
        <v>0.22999999999999998</v>
      </c>
      <c r="AB160" s="110">
        <f t="shared" si="31"/>
        <v>0.22999999999999998</v>
      </c>
      <c r="AC160" s="110" t="str">
        <f t="shared" si="32"/>
        <v/>
      </c>
    </row>
    <row r="161" spans="2:29" ht="16" x14ac:dyDescent="0.2">
      <c r="B161"/>
      <c r="C161" s="42"/>
      <c r="D161" s="44"/>
      <c r="E161" s="7"/>
      <c r="F161" s="113">
        <f t="shared" si="38"/>
        <v>-2</v>
      </c>
      <c r="G161" s="113">
        <f>G160</f>
        <v>-0.09</v>
      </c>
      <c r="H161" s="110">
        <v>-2</v>
      </c>
      <c r="I161" s="135" t="e">
        <f t="shared" ref="I161:I166" si="40">H161*$G$157</f>
        <v>#VALUE!</v>
      </c>
      <c r="J161" s="142" t="str">
        <f t="shared" si="39"/>
        <v/>
      </c>
      <c r="K161" s="5"/>
      <c r="L161" s="42"/>
      <c r="M161" s="42"/>
      <c r="N161" s="42"/>
      <c r="O161" s="42"/>
      <c r="P161" s="42"/>
      <c r="Q161" s="42"/>
      <c r="R161" s="42"/>
      <c r="S161" s="42"/>
      <c r="T161" s="120">
        <f t="shared" si="25"/>
        <v>1.541666666666665</v>
      </c>
      <c r="U161" s="136">
        <f t="shared" si="26"/>
        <v>0.12156495028818123</v>
      </c>
      <c r="V161" s="136" t="e" cm="1">
        <f t="array" ref="V161">_xlfn.IFS(
    FALSE, N("Check if X1 shading is ON"),
    $V$50&lt;&gt;"x", NA(),
    FALSE, N("Check if case is 'LEFT' and x axis value less than z score"),
    AND($G$69 = "LEFT", $T161 &lt; IF($K$69="", 0, $K$69)), $U161,
    FALSE, N("Check if case is 'RIGHT' and x axis value greater than z score"),
    AND($G$69 = "RIGHT", $T161 &gt; IF($K$69="", 0, $K$69)), $U161,
    FALSE, N("Check if case is 'TWO' and both directions"),
    AND(
        $G$69 = "TWO",
        OR($T161 &lt; -ABS($K$69), $T161 &gt; ABS($K$70))
    ), $U161,
    FALSE, N("Default case: Return NA()"),
    TRUE, NA()
)</f>
        <v>#VALUE!</v>
      </c>
      <c r="W161" s="136" t="e" cm="1">
        <f t="array" ref="W161">_xlfn.IFS(
    FALSE, N("Check if X1 shading is ON"),
    $V$50&lt;&gt;"x", NA(),
    FALSE, N("Check if case is 'LEFT' and x axis value less than z score"),
    AND($G$70 = "LEFT", $T161 &lt; IF($K$70="", 0, $K$70)), $U161,
    FALSE, N("Check if case is 'RIGHT' and x axis value greater than z score"),
    AND($G$70 = "RIGHT", $T161 &gt; IF($K$70="", 0, $K$70)), $U161,
    FALSE, N("Default case: Return NA()"),
    TRUE, NA()
)</f>
        <v>#N/A</v>
      </c>
      <c r="X161" s="136" t="e" cm="1">
        <f t="array" ref="X161">_xlfn.IFS(
    FALSE, N("Check if X1 shading is ON"),
    $X$50&lt;&gt;"x", NA(),
    FALSE, N("Check if case is 'LEFT' and x axis value less than z score"),
    AND($G$73 = "LEFT", $T161 &lt; IF($K$73="", 0, $K$73)), $U161,
    FALSE, N("Check if case is 'RIGHT' and x axis value greater than z score"),
    AND($G$73 = "RIGHT", $T161 &gt; IF($K$73="", 0, $K$73)), $U161,
    FALSE, N("Check if case is 'TWO' and both directions"),
    AND(
        $G$73 = "TWO",
        OR($T161 &lt; -ABS($K$73), $T161 &gt; ABS($K$73))
    ), $U161,
    FALSE, N("Default case: Return NA()"),
    TRUE, NA()
)</f>
        <v>#VALUE!</v>
      </c>
      <c r="Y161" s="42"/>
      <c r="Z161" s="110">
        <v>0.83333333333333093</v>
      </c>
      <c r="AA161" s="110">
        <v>0.22999999999999998</v>
      </c>
      <c r="AB161" s="110">
        <f t="shared" si="31"/>
        <v>0.22999999999999998</v>
      </c>
      <c r="AC161" s="110" t="str">
        <f t="shared" si="32"/>
        <v/>
      </c>
    </row>
    <row r="162" spans="2:29" ht="16" x14ac:dyDescent="0.2">
      <c r="B162"/>
      <c r="C162" s="42"/>
      <c r="D162" s="44"/>
      <c r="E162" s="7"/>
      <c r="F162" s="113">
        <f t="shared" si="38"/>
        <v>-1</v>
      </c>
      <c r="G162" s="113">
        <f t="shared" ref="G162:G164" si="41">G161</f>
        <v>-0.09</v>
      </c>
      <c r="H162" s="110">
        <v>-1</v>
      </c>
      <c r="I162" s="135" t="e">
        <f t="shared" si="40"/>
        <v>#VALUE!</v>
      </c>
      <c r="J162" s="142" t="str">
        <f t="shared" si="39"/>
        <v/>
      </c>
      <c r="K162" s="5"/>
      <c r="L162" s="42"/>
      <c r="M162" s="42"/>
      <c r="N162" s="42"/>
      <c r="O162" s="42"/>
      <c r="P162" s="42"/>
      <c r="Q162" s="42"/>
      <c r="R162" s="42"/>
      <c r="S162" s="42"/>
      <c r="T162" s="120">
        <f t="shared" si="25"/>
        <v>1.5833333333333317</v>
      </c>
      <c r="U162" s="136">
        <f t="shared" si="26"/>
        <v>0.11390269412019215</v>
      </c>
      <c r="V162" s="136" t="e" cm="1">
        <f t="array" ref="V162">_xlfn.IFS(
    FALSE, N("Check if X1 shading is ON"),
    $V$50&lt;&gt;"x", NA(),
    FALSE, N("Check if case is 'LEFT' and x axis value less than z score"),
    AND($G$69 = "LEFT", $T162 &lt; IF($K$69="", 0, $K$69)), $U162,
    FALSE, N("Check if case is 'RIGHT' and x axis value greater than z score"),
    AND($G$69 = "RIGHT", $T162 &gt; IF($K$69="", 0, $K$69)), $U162,
    FALSE, N("Check if case is 'TWO' and both directions"),
    AND(
        $G$69 = "TWO",
        OR($T162 &lt; -ABS($K$69), $T162 &gt; ABS($K$70))
    ), $U162,
    FALSE, N("Default case: Return NA()"),
    TRUE, NA()
)</f>
        <v>#VALUE!</v>
      </c>
      <c r="W162" s="136" t="e" cm="1">
        <f t="array" ref="W162">_xlfn.IFS(
    FALSE, N("Check if X1 shading is ON"),
    $V$50&lt;&gt;"x", NA(),
    FALSE, N("Check if case is 'LEFT' and x axis value less than z score"),
    AND($G$70 = "LEFT", $T162 &lt; IF($K$70="", 0, $K$70)), $U162,
    FALSE, N("Check if case is 'RIGHT' and x axis value greater than z score"),
    AND($G$70 = "RIGHT", $T162 &gt; IF($K$70="", 0, $K$70)), $U162,
    FALSE, N("Default case: Return NA()"),
    TRUE, NA()
)</f>
        <v>#N/A</v>
      </c>
      <c r="X162" s="136" t="e" cm="1">
        <f t="array" ref="X162">_xlfn.IFS(
    FALSE, N("Check if X1 shading is ON"),
    $X$50&lt;&gt;"x", NA(),
    FALSE, N("Check if case is 'LEFT' and x axis value less than z score"),
    AND($G$73 = "LEFT", $T162 &lt; IF($K$73="", 0, $K$73)), $U162,
    FALSE, N("Check if case is 'RIGHT' and x axis value greater than z score"),
    AND($G$73 = "RIGHT", $T162 &gt; IF($K$73="", 0, $K$73)), $U162,
    FALSE, N("Check if case is 'TWO' and both directions"),
    AND(
        $G$73 = "TWO",
        OR($T162 &lt; -ABS($K$73), $T162 &gt; ABS($K$73))
    ), $U162,
    FALSE, N("Default case: Return NA()"),
    TRUE, NA()
)</f>
        <v>#VALUE!</v>
      </c>
      <c r="Y162" s="42"/>
      <c r="Z162" s="110">
        <v>-0.83333333333333526</v>
      </c>
      <c r="AA162" s="110">
        <v>0.254</v>
      </c>
      <c r="AB162" s="110">
        <f t="shared" si="31"/>
        <v>0.254</v>
      </c>
      <c r="AC162" s="110" t="str">
        <f t="shared" si="32"/>
        <v/>
      </c>
    </row>
    <row r="163" spans="2:29" ht="16" x14ac:dyDescent="0.2">
      <c r="B163"/>
      <c r="C163" s="42"/>
      <c r="D163" s="44"/>
      <c r="E163" s="7"/>
      <c r="F163" s="113">
        <f t="shared" si="38"/>
        <v>0</v>
      </c>
      <c r="G163" s="113">
        <f t="shared" si="41"/>
        <v>-0.09</v>
      </c>
      <c r="H163" s="170">
        <v>0</v>
      </c>
      <c r="I163" s="135" t="e">
        <f t="shared" si="40"/>
        <v>#VALUE!</v>
      </c>
      <c r="J163" s="142" t="str">
        <f t="shared" si="39"/>
        <v/>
      </c>
      <c r="K163" s="5"/>
      <c r="L163" s="42"/>
      <c r="M163" s="42"/>
      <c r="N163" s="42"/>
      <c r="O163" s="42"/>
      <c r="P163" s="42"/>
      <c r="Q163" s="42"/>
      <c r="R163" s="42"/>
      <c r="S163" s="42"/>
      <c r="T163" s="120">
        <f t="shared" si="25"/>
        <v>1.6249999999999984</v>
      </c>
      <c r="U163" s="136">
        <f t="shared" si="26"/>
        <v>0.10653826813058534</v>
      </c>
      <c r="V163" s="136" t="e" cm="1">
        <f t="array" ref="V163">_xlfn.IFS(
    FALSE, N("Check if X1 shading is ON"),
    $V$50&lt;&gt;"x", NA(),
    FALSE, N("Check if case is 'LEFT' and x axis value less than z score"),
    AND($G$69 = "LEFT", $T163 &lt; IF($K$69="", 0, $K$69)), $U163,
    FALSE, N("Check if case is 'RIGHT' and x axis value greater than z score"),
    AND($G$69 = "RIGHT", $T163 &gt; IF($K$69="", 0, $K$69)), $U163,
    FALSE, N("Check if case is 'TWO' and both directions"),
    AND(
        $G$69 = "TWO",
        OR($T163 &lt; -ABS($K$69), $T163 &gt; ABS($K$70))
    ), $U163,
    FALSE, N("Default case: Return NA()"),
    TRUE, NA()
)</f>
        <v>#VALUE!</v>
      </c>
      <c r="W163" s="136" t="e" cm="1">
        <f t="array" ref="W163">_xlfn.IFS(
    FALSE, N("Check if X1 shading is ON"),
    $V$50&lt;&gt;"x", NA(),
    FALSE, N("Check if case is 'LEFT' and x axis value less than z score"),
    AND($G$70 = "LEFT", $T163 &lt; IF($K$70="", 0, $K$70)), $U163,
    FALSE, N("Check if case is 'RIGHT' and x axis value greater than z score"),
    AND($G$70 = "RIGHT", $T163 &gt; IF($K$70="", 0, $K$70)), $U163,
    FALSE, N("Default case: Return NA()"),
    TRUE, NA()
)</f>
        <v>#N/A</v>
      </c>
      <c r="X163" s="136" t="e" cm="1">
        <f t="array" ref="X163">_xlfn.IFS(
    FALSE, N("Check if X1 shading is ON"),
    $X$50&lt;&gt;"x", NA(),
    FALSE, N("Check if case is 'LEFT' and x axis value less than z score"),
    AND($G$73 = "LEFT", $T163 &lt; IF($K$73="", 0, $K$73)), $U163,
    FALSE, N("Check if case is 'RIGHT' and x axis value greater than z score"),
    AND($G$73 = "RIGHT", $T163 &gt; IF($K$73="", 0, $K$73)), $U163,
    FALSE, N("Check if case is 'TWO' and both directions"),
    AND(
        $G$73 = "TWO",
        OR($T163 &lt; -ABS($K$73), $T163 &gt; ABS($K$73))
    ), $U163,
    FALSE, N("Default case: Return NA()"),
    TRUE, NA()
)</f>
        <v>#VALUE!</v>
      </c>
      <c r="Y163" s="42"/>
      <c r="Z163" s="110">
        <v>-0.66666666666666874</v>
      </c>
      <c r="AA163" s="110">
        <v>0.254</v>
      </c>
      <c r="AB163" s="110">
        <f t="shared" si="31"/>
        <v>0.254</v>
      </c>
      <c r="AC163" s="110" t="str">
        <f t="shared" si="32"/>
        <v/>
      </c>
    </row>
    <row r="164" spans="2:29" ht="16" x14ac:dyDescent="0.2">
      <c r="B164"/>
      <c r="C164" s="42"/>
      <c r="D164" s="44"/>
      <c r="E164" s="7"/>
      <c r="F164" s="113">
        <f t="shared" si="38"/>
        <v>1</v>
      </c>
      <c r="G164" s="113">
        <f t="shared" si="41"/>
        <v>-0.09</v>
      </c>
      <c r="H164" s="170">
        <v>1</v>
      </c>
      <c r="I164" s="135" t="e">
        <f t="shared" si="40"/>
        <v>#VALUE!</v>
      </c>
      <c r="J164" s="142" t="str">
        <f t="shared" si="39"/>
        <v/>
      </c>
      <c r="K164" s="5"/>
      <c r="L164" s="42"/>
      <c r="M164" s="42"/>
      <c r="N164" s="42"/>
      <c r="O164" s="42"/>
      <c r="P164" s="42"/>
      <c r="Q164" s="42"/>
      <c r="R164" s="42"/>
      <c r="S164" s="42"/>
      <c r="T164" s="120">
        <f t="shared" si="25"/>
        <v>1.6666666666666652</v>
      </c>
      <c r="U164" s="136">
        <f t="shared" si="26"/>
        <v>9.9477138792748943E-2</v>
      </c>
      <c r="V164" s="136" t="e" cm="1">
        <f t="array" ref="V164">_xlfn.IFS(
    FALSE, N("Check if X1 shading is ON"),
    $V$50&lt;&gt;"x", NA(),
    FALSE, N("Check if case is 'LEFT' and x axis value less than z score"),
    AND($G$69 = "LEFT", $T164 &lt; IF($K$69="", 0, $K$69)), $U164,
    FALSE, N("Check if case is 'RIGHT' and x axis value greater than z score"),
    AND($G$69 = "RIGHT", $T164 &gt; IF($K$69="", 0, $K$69)), $U164,
    FALSE, N("Check if case is 'TWO' and both directions"),
    AND(
        $G$69 = "TWO",
        OR($T164 &lt; -ABS($K$69), $T164 &gt; ABS($K$70))
    ), $U164,
    FALSE, N("Default case: Return NA()"),
    TRUE, NA()
)</f>
        <v>#VALUE!</v>
      </c>
      <c r="W164" s="136" t="e" cm="1">
        <f t="array" ref="W164">_xlfn.IFS(
    FALSE, N("Check if X1 shading is ON"),
    $V$50&lt;&gt;"x", NA(),
    FALSE, N("Check if case is 'LEFT' and x axis value less than z score"),
    AND($G$70 = "LEFT", $T164 &lt; IF($K$70="", 0, $K$70)), $U164,
    FALSE, N("Check if case is 'RIGHT' and x axis value greater than z score"),
    AND($G$70 = "RIGHT", $T164 &gt; IF($K$70="", 0, $K$70)), $U164,
    FALSE, N("Default case: Return NA()"),
    TRUE, NA()
)</f>
        <v>#N/A</v>
      </c>
      <c r="X164" s="136" t="e" cm="1">
        <f t="array" ref="X164">_xlfn.IFS(
    FALSE, N("Check if X1 shading is ON"),
    $X$50&lt;&gt;"x", NA(),
    FALSE, N("Check if case is 'LEFT' and x axis value less than z score"),
    AND($G$73 = "LEFT", $T164 &lt; IF($K$73="", 0, $K$73)), $U164,
    FALSE, N("Check if case is 'RIGHT' and x axis value greater than z score"),
    AND($G$73 = "RIGHT", $T164 &gt; IF($K$73="", 0, $K$73)), $U164,
    FALSE, N("Check if case is 'TWO' and both directions"),
    AND(
        $G$73 = "TWO",
        OR($T164 &lt; -ABS($K$73), $T164 &gt; ABS($K$73))
    ), $U164,
    FALSE, N("Default case: Return NA()"),
    TRUE, NA()
)</f>
        <v>#VALUE!</v>
      </c>
      <c r="Y164" s="42"/>
      <c r="Z164" s="110">
        <v>-0.50000000000000222</v>
      </c>
      <c r="AA164" s="110">
        <v>0.254</v>
      </c>
      <c r="AB164" s="110">
        <f t="shared" si="31"/>
        <v>0.254</v>
      </c>
      <c r="AC164" s="110" t="str">
        <f t="shared" si="32"/>
        <v/>
      </c>
    </row>
    <row r="165" spans="2:29" ht="16" x14ac:dyDescent="0.2">
      <c r="B165"/>
      <c r="C165" s="42"/>
      <c r="D165" s="44"/>
      <c r="E165" s="7"/>
      <c r="F165" s="113">
        <f>F122</f>
        <v>2</v>
      </c>
      <c r="G165" s="113">
        <f>G164</f>
        <v>-0.09</v>
      </c>
      <c r="H165" s="170">
        <v>2</v>
      </c>
      <c r="I165" s="135" t="e">
        <f t="shared" si="40"/>
        <v>#VALUE!</v>
      </c>
      <c r="J165" s="142" t="str">
        <f t="shared" si="39"/>
        <v/>
      </c>
      <c r="K165" s="5"/>
      <c r="L165" s="42"/>
      <c r="M165" s="42"/>
      <c r="N165" s="42"/>
      <c r="O165" s="42"/>
      <c r="P165" s="42"/>
      <c r="Q165" s="42"/>
      <c r="R165" s="42"/>
      <c r="S165" s="42"/>
      <c r="T165" s="120">
        <f t="shared" si="25"/>
        <v>1.7083333333333319</v>
      </c>
      <c r="U165" s="136">
        <f t="shared" si="26"/>
        <v>9.2722889001515929E-2</v>
      </c>
      <c r="V165" s="136" t="e" cm="1">
        <f t="array" ref="V165">_xlfn.IFS(
    FALSE, N("Check if X1 shading is ON"),
    $V$50&lt;&gt;"x", NA(),
    FALSE, N("Check if case is 'LEFT' and x axis value less than z score"),
    AND($G$69 = "LEFT", $T165 &lt; IF($K$69="", 0, $K$69)), $U165,
    FALSE, N("Check if case is 'RIGHT' and x axis value greater than z score"),
    AND($G$69 = "RIGHT", $T165 &gt; IF($K$69="", 0, $K$69)), $U165,
    FALSE, N("Check if case is 'TWO' and both directions"),
    AND(
        $G$69 = "TWO",
        OR($T165 &lt; -ABS($K$69), $T165 &gt; ABS($K$70))
    ), $U165,
    FALSE, N("Default case: Return NA()"),
    TRUE, NA()
)</f>
        <v>#VALUE!</v>
      </c>
      <c r="W165" s="136" t="e" cm="1">
        <f t="array" ref="W165">_xlfn.IFS(
    FALSE, N("Check if X1 shading is ON"),
    $V$50&lt;&gt;"x", NA(),
    FALSE, N("Check if case is 'LEFT' and x axis value less than z score"),
    AND($G$70 = "LEFT", $T165 &lt; IF($K$70="", 0, $K$70)), $U165,
    FALSE, N("Check if case is 'RIGHT' and x axis value greater than z score"),
    AND($G$70 = "RIGHT", $T165 &gt; IF($K$70="", 0, $K$70)), $U165,
    FALSE, N("Default case: Return NA()"),
    TRUE, NA()
)</f>
        <v>#N/A</v>
      </c>
      <c r="X165" s="136" t="e" cm="1">
        <f t="array" ref="X165">_xlfn.IFS(
    FALSE, N("Check if X1 shading is ON"),
    $X$50&lt;&gt;"x", NA(),
    FALSE, N("Check if case is 'LEFT' and x axis value less than z score"),
    AND($G$73 = "LEFT", $T165 &lt; IF($K$73="", 0, $K$73)), $U165,
    FALSE, N("Check if case is 'RIGHT' and x axis value greater than z score"),
    AND($G$73 = "RIGHT", $T165 &gt; IF($K$73="", 0, $K$73)), $U165,
    FALSE, N("Check if case is 'TWO' and both directions"),
    AND(
        $G$73 = "TWO",
        OR($T165 &lt; -ABS($K$73), $T165 &gt; ABS($K$73))
    ), $U165,
    FALSE, N("Default case: Return NA()"),
    TRUE, NA()
)</f>
        <v>#VALUE!</v>
      </c>
      <c r="Y165" s="42"/>
      <c r="Z165" s="110">
        <v>-0.33333333333333548</v>
      </c>
      <c r="AA165" s="110">
        <v>0.254</v>
      </c>
      <c r="AB165" s="110">
        <f t="shared" si="31"/>
        <v>0.254</v>
      </c>
      <c r="AC165" s="110" t="str">
        <f t="shared" si="32"/>
        <v/>
      </c>
    </row>
    <row r="166" spans="2:29" ht="16" x14ac:dyDescent="0.2">
      <c r="B166"/>
      <c r="C166" s="42"/>
      <c r="D166" s="44"/>
      <c r="E166" s="7"/>
      <c r="F166" s="113">
        <f>F123</f>
        <v>3</v>
      </c>
      <c r="G166" s="113">
        <f>G165</f>
        <v>-0.09</v>
      </c>
      <c r="H166" s="170">
        <v>3</v>
      </c>
      <c r="I166" s="135" t="e">
        <f t="shared" si="40"/>
        <v>#VALUE!</v>
      </c>
      <c r="J166" s="142" t="str">
        <f t="shared" si="39"/>
        <v/>
      </c>
      <c r="K166" s="42"/>
      <c r="L166" s="42"/>
      <c r="M166" s="42"/>
      <c r="N166" s="42"/>
      <c r="O166" s="42"/>
      <c r="P166" s="42"/>
      <c r="Q166" s="42"/>
      <c r="R166" s="42"/>
      <c r="S166" s="42"/>
      <c r="T166" s="120">
        <f t="shared" si="25"/>
        <v>1.7499999999999987</v>
      </c>
      <c r="U166" s="136">
        <f t="shared" si="26"/>
        <v>8.6277318826511712E-2</v>
      </c>
      <c r="V166" s="136" t="e" cm="1">
        <f t="array" ref="V166">_xlfn.IFS(
    FALSE, N("Check if X1 shading is ON"),
    $V$50&lt;&gt;"x", NA(),
    FALSE, N("Check if case is 'LEFT' and x axis value less than z score"),
    AND($G$69 = "LEFT", $T166 &lt; IF($K$69="", 0, $K$69)), $U166,
    FALSE, N("Check if case is 'RIGHT' and x axis value greater than z score"),
    AND($G$69 = "RIGHT", $T166 &gt; IF($K$69="", 0, $K$69)), $U166,
    FALSE, N("Check if case is 'TWO' and both directions"),
    AND(
        $G$69 = "TWO",
        OR($T166 &lt; -ABS($K$69), $T166 &gt; ABS($K$70))
    ), $U166,
    FALSE, N("Default case: Return NA()"),
    TRUE, NA()
)</f>
        <v>#VALUE!</v>
      </c>
      <c r="W166" s="136" t="e" cm="1">
        <f t="array" ref="W166">_xlfn.IFS(
    FALSE, N("Check if X1 shading is ON"),
    $V$50&lt;&gt;"x", NA(),
    FALSE, N("Check if case is 'LEFT' and x axis value less than z score"),
    AND($G$70 = "LEFT", $T166 &lt; IF($K$70="", 0, $K$70)), $U166,
    FALSE, N("Check if case is 'RIGHT' and x axis value greater than z score"),
    AND($G$70 = "RIGHT", $T166 &gt; IF($K$70="", 0, $K$70)), $U166,
    FALSE, N("Default case: Return NA()"),
    TRUE, NA()
)</f>
        <v>#N/A</v>
      </c>
      <c r="X166" s="136" t="e" cm="1">
        <f t="array" ref="X166">_xlfn.IFS(
    FALSE, N("Check if X1 shading is ON"),
    $X$50&lt;&gt;"x", NA(),
    FALSE, N("Check if case is 'LEFT' and x axis value less than z score"),
    AND($G$73 = "LEFT", $T166 &lt; IF($K$73="", 0, $K$73)), $U166,
    FALSE, N("Check if case is 'RIGHT' and x axis value greater than z score"),
    AND($G$73 = "RIGHT", $T166 &gt; IF($K$73="", 0, $K$73)), $U166,
    FALSE, N("Check if case is 'TWO' and both directions"),
    AND(
        $G$73 = "TWO",
        OR($T166 &lt; -ABS($K$73), $T166 &gt; ABS($K$73))
    ), $U166,
    FALSE, N("Default case: Return NA()"),
    TRUE, NA()
)</f>
        <v>#VALUE!</v>
      </c>
      <c r="Y166" s="42"/>
      <c r="Z166" s="110">
        <v>-0.16666666666666879</v>
      </c>
      <c r="AA166" s="110">
        <v>0.254</v>
      </c>
      <c r="AB166" s="110">
        <f t="shared" si="31"/>
        <v>0.254</v>
      </c>
      <c r="AC166" s="110" t="str">
        <f t="shared" si="32"/>
        <v/>
      </c>
    </row>
    <row r="167" spans="2:29" ht="19" x14ac:dyDescent="0.25">
      <c r="B167"/>
      <c r="C167" s="42"/>
      <c r="D167" s="192" t="s">
        <v>167</v>
      </c>
      <c r="E167" s="7"/>
      <c r="F167" s="7"/>
      <c r="G167" s="44"/>
      <c r="H167" s="44"/>
      <c r="I167" s="44"/>
      <c r="J167" s="42"/>
      <c r="K167" s="42"/>
      <c r="L167" s="42"/>
      <c r="M167" s="42"/>
      <c r="N167" s="42"/>
      <c r="O167" s="42"/>
      <c r="P167" s="42"/>
      <c r="Q167" s="42"/>
      <c r="R167" s="42"/>
      <c r="S167" s="42"/>
      <c r="T167" s="120">
        <f t="shared" si="25"/>
        <v>1.7916666666666654</v>
      </c>
      <c r="U167" s="136">
        <f t="shared" si="26"/>
        <v>8.014055443826619E-2</v>
      </c>
      <c r="V167" s="136" t="e" cm="1">
        <f t="array" ref="V167">_xlfn.IFS(
    FALSE, N("Check if X1 shading is ON"),
    $V$50&lt;&gt;"x", NA(),
    FALSE, N("Check if case is 'LEFT' and x axis value less than z score"),
    AND($G$69 = "LEFT", $T167 &lt; IF($K$69="", 0, $K$69)), $U167,
    FALSE, N("Check if case is 'RIGHT' and x axis value greater than z score"),
    AND($G$69 = "RIGHT", $T167 &gt; IF($K$69="", 0, $K$69)), $U167,
    FALSE, N("Check if case is 'TWO' and both directions"),
    AND(
        $G$69 = "TWO",
        OR($T167 &lt; -ABS($K$69), $T167 &gt; ABS($K$70))
    ), $U167,
    FALSE, N("Default case: Return NA()"),
    TRUE, NA()
)</f>
        <v>#VALUE!</v>
      </c>
      <c r="W167" s="136" t="e" cm="1">
        <f t="array" ref="W167">_xlfn.IFS(
    FALSE, N("Check if X1 shading is ON"),
    $V$50&lt;&gt;"x", NA(),
    FALSE, N("Check if case is 'LEFT' and x axis value less than z score"),
    AND($G$70 = "LEFT", $T167 &lt; IF($K$70="", 0, $K$70)), $U167,
    FALSE, N("Check if case is 'RIGHT' and x axis value greater than z score"),
    AND($G$70 = "RIGHT", $T167 &gt; IF($K$70="", 0, $K$70)), $U167,
    FALSE, N("Default case: Return NA()"),
    TRUE, NA()
)</f>
        <v>#N/A</v>
      </c>
      <c r="X167" s="136" t="e" cm="1">
        <f t="array" ref="X167">_xlfn.IFS(
    FALSE, N("Check if X1 shading is ON"),
    $X$50&lt;&gt;"x", NA(),
    FALSE, N("Check if case is 'LEFT' and x axis value less than z score"),
    AND($G$73 = "LEFT", $T167 &lt; IF($K$73="", 0, $K$73)), $U167,
    FALSE, N("Check if case is 'RIGHT' and x axis value greater than z score"),
    AND($G$73 = "RIGHT", $T167 &gt; IF($K$73="", 0, $K$73)), $U167,
    FALSE, N("Check if case is 'TWO' and both directions"),
    AND(
        $G$73 = "TWO",
        OR($T167 &lt; -ABS($K$73), $T167 &gt; ABS($K$73))
    ), $U167,
    FALSE, N("Default case: Return NA()"),
    TRUE, NA()
)</f>
        <v>#VALUE!</v>
      </c>
      <c r="Y167" s="42"/>
      <c r="Z167" s="110">
        <v>0.16666666666666449</v>
      </c>
      <c r="AA167" s="110">
        <v>0.254</v>
      </c>
      <c r="AB167" s="110">
        <f t="shared" si="31"/>
        <v>0.254</v>
      </c>
      <c r="AC167" s="110" t="str">
        <f t="shared" si="32"/>
        <v/>
      </c>
    </row>
    <row r="168" spans="2:29" ht="17" x14ac:dyDescent="0.2">
      <c r="B168"/>
      <c r="C168" s="42"/>
      <c r="D168" s="114" t="s">
        <v>116</v>
      </c>
      <c r="E168" s="143" t="s">
        <v>117</v>
      </c>
      <c r="F168" s="140" t="str">
        <f>LEFT(D167,6)&amp;" "&amp;$E$69&amp;" axis"</f>
        <v>X3 raw  axis</v>
      </c>
      <c r="G168" s="140" t="str">
        <f>$E$64&amp;" y"</f>
        <v>0 y</v>
      </c>
      <c r="H168" s="114" t="str">
        <f>$E$64&amp;" raw labels"</f>
        <v>0 raw labels</v>
      </c>
      <c r="I168" s="44"/>
      <c r="J168" s="42"/>
      <c r="K168" s="42"/>
      <c r="L168" s="42"/>
      <c r="M168" s="42"/>
      <c r="N168" s="42"/>
      <c r="O168" s="42"/>
      <c r="P168" s="42"/>
      <c r="Q168" s="42"/>
      <c r="R168" s="42"/>
      <c r="S168" s="42"/>
      <c r="T168" s="120">
        <f t="shared" si="25"/>
        <v>1.8333333333333321</v>
      </c>
      <c r="U168" s="136">
        <f t="shared" si="26"/>
        <v>7.4311163558993254E-2</v>
      </c>
      <c r="V168" s="136" t="e" cm="1">
        <f t="array" ref="V168">_xlfn.IFS(
    FALSE, N("Check if X1 shading is ON"),
    $V$50&lt;&gt;"x", NA(),
    FALSE, N("Check if case is 'LEFT' and x axis value less than z score"),
    AND($G$69 = "LEFT", $T168 &lt; IF($K$69="", 0, $K$69)), $U168,
    FALSE, N("Check if case is 'RIGHT' and x axis value greater than z score"),
    AND($G$69 = "RIGHT", $T168 &gt; IF($K$69="", 0, $K$69)), $U168,
    FALSE, N("Check if case is 'TWO' and both directions"),
    AND(
        $G$69 = "TWO",
        OR($T168 &lt; -ABS($K$69), $T168 &gt; ABS($K$70))
    ), $U168,
    FALSE, N("Default case: Return NA()"),
    TRUE, NA()
)</f>
        <v>#VALUE!</v>
      </c>
      <c r="W168" s="136" t="e" cm="1">
        <f t="array" ref="W168">_xlfn.IFS(
    FALSE, N("Check if X1 shading is ON"),
    $V$50&lt;&gt;"x", NA(),
    FALSE, N("Check if case is 'LEFT' and x axis value less than z score"),
    AND($G$70 = "LEFT", $T168 &lt; IF($K$70="", 0, $K$70)), $U168,
    FALSE, N("Check if case is 'RIGHT' and x axis value greater than z score"),
    AND($G$70 = "RIGHT", $T168 &gt; IF($K$70="", 0, $K$70)), $U168,
    FALSE, N("Default case: Return NA()"),
    TRUE, NA()
)</f>
        <v>#N/A</v>
      </c>
      <c r="X168" s="136" t="e" cm="1">
        <f t="array" ref="X168">_xlfn.IFS(
    FALSE, N("Check if X1 shading is ON"),
    $X$50&lt;&gt;"x", NA(),
    FALSE, N("Check if case is 'LEFT' and x axis value less than z score"),
    AND($G$73 = "LEFT", $T168 &lt; IF($K$73="", 0, $K$73)), $U168,
    FALSE, N("Check if case is 'RIGHT' and x axis value greater than z score"),
    AND($G$73 = "RIGHT", $T168 &gt; IF($K$73="", 0, $K$73)), $U168,
    FALSE, N("Check if case is 'TWO' and both directions"),
    AND(
        $G$73 = "TWO",
        OR($T168 &lt; -ABS($K$73), $T168 &gt; ABS($K$73))
    ), $U168,
    FALSE, N("Default case: Return NA()"),
    TRUE, NA()
)</f>
        <v>#VALUE!</v>
      </c>
      <c r="Y168" s="42"/>
      <c r="Z168" s="110">
        <v>0.33333333333333115</v>
      </c>
      <c r="AA168" s="110">
        <v>0.254</v>
      </c>
      <c r="AB168" s="110">
        <f t="shared" si="31"/>
        <v>0.254</v>
      </c>
      <c r="AC168" s="110" t="str">
        <f t="shared" si="32"/>
        <v/>
      </c>
    </row>
    <row r="169" spans="2:29" ht="17" x14ac:dyDescent="0.2">
      <c r="B169"/>
      <c r="C169" s="42"/>
      <c r="D169" s="113">
        <f>O70</f>
        <v>0</v>
      </c>
      <c r="E169" s="110">
        <v>-0.2</v>
      </c>
      <c r="F169" s="113">
        <f t="shared" ref="F169:F176" si="42">F116</f>
        <v>-4</v>
      </c>
      <c r="G169" s="113" t="e">
        <f>IF(
    $D$169="x",
    $E$169,
    NA()
)</f>
        <v>#N/A</v>
      </c>
      <c r="H169" s="141" t="str">
        <f>IF(H170="","","raw scale")</f>
        <v/>
      </c>
      <c r="I169" s="44"/>
      <c r="J169" s="42"/>
      <c r="K169" s="42"/>
      <c r="L169" s="42"/>
      <c r="M169" s="42"/>
      <c r="N169" s="42"/>
      <c r="O169" s="42"/>
      <c r="P169" s="42"/>
      <c r="Q169" s="42"/>
      <c r="R169" s="42"/>
      <c r="S169" s="42"/>
      <c r="T169" s="120">
        <f t="shared" si="25"/>
        <v>1.8749999999999989</v>
      </c>
      <c r="U169" s="136">
        <f t="shared" si="26"/>
        <v>6.8786275826692042E-2</v>
      </c>
      <c r="V169" s="136" t="e" cm="1">
        <f t="array" ref="V169">_xlfn.IFS(
    FALSE, N("Check if X1 shading is ON"),
    $V$50&lt;&gt;"x", NA(),
    FALSE, N("Check if case is 'LEFT' and x axis value less than z score"),
    AND($G$69 = "LEFT", $T169 &lt; IF($K$69="", 0, $K$69)), $U169,
    FALSE, N("Check if case is 'RIGHT' and x axis value greater than z score"),
    AND($G$69 = "RIGHT", $T169 &gt; IF($K$69="", 0, $K$69)), $U169,
    FALSE, N("Check if case is 'TWO' and both directions"),
    AND(
        $G$69 = "TWO",
        OR($T169 &lt; -ABS($K$69), $T169 &gt; ABS($K$70))
    ), $U169,
    FALSE, N("Default case: Return NA()"),
    TRUE, NA()
)</f>
        <v>#VALUE!</v>
      </c>
      <c r="W169" s="136" t="e" cm="1">
        <f t="array" ref="W169">_xlfn.IFS(
    FALSE, N("Check if X1 shading is ON"),
    $V$50&lt;&gt;"x", NA(),
    FALSE, N("Check if case is 'LEFT' and x axis value less than z score"),
    AND($G$70 = "LEFT", $T169 &lt; IF($K$70="", 0, $K$70)), $U169,
    FALSE, N("Check if case is 'RIGHT' and x axis value greater than z score"),
    AND($G$70 = "RIGHT", $T169 &gt; IF($K$70="", 0, $K$70)), $U169,
    FALSE, N("Default case: Return NA()"),
    TRUE, NA()
)</f>
        <v>#N/A</v>
      </c>
      <c r="X169" s="136" t="e" cm="1">
        <f t="array" ref="X169">_xlfn.IFS(
    FALSE, N("Check if X1 shading is ON"),
    $X$50&lt;&gt;"x", NA(),
    FALSE, N("Check if case is 'LEFT' and x axis value less than z score"),
    AND($G$73 = "LEFT", $T169 &lt; IF($K$73="", 0, $K$73)), $U169,
    FALSE, N("Check if case is 'RIGHT' and x axis value greater than z score"),
    AND($G$73 = "RIGHT", $T169 &gt; IF($K$73="", 0, $K$73)), $U169,
    FALSE, N("Check if case is 'TWO' and both directions"),
    AND(
        $G$73 = "TWO",
        OR($T169 &lt; -ABS($K$73), $T169 &gt; ABS($K$73))
    ), $U169,
    FALSE, N("Default case: Return NA()"),
    TRUE, NA()
)</f>
        <v>#VALUE!</v>
      </c>
      <c r="Y169" s="42"/>
      <c r="Z169" s="110">
        <v>0.49999999999999789</v>
      </c>
      <c r="AA169" s="110">
        <v>0.254</v>
      </c>
      <c r="AB169" s="110">
        <f t="shared" si="31"/>
        <v>0.254</v>
      </c>
      <c r="AC169" s="110" t="str">
        <f t="shared" si="32"/>
        <v/>
      </c>
    </row>
    <row r="170" spans="2:29" ht="16" x14ac:dyDescent="0.2">
      <c r="B170"/>
      <c r="C170" s="42"/>
      <c r="D170" s="44"/>
      <c r="E170" s="7"/>
      <c r="F170" s="113">
        <f t="shared" si="42"/>
        <v>-3</v>
      </c>
      <c r="G170" s="113" t="e">
        <f t="shared" ref="G170:G176" si="43">IF(
    $D$169="x",
    $E$169,
    NA()
)</f>
        <v>#N/A</v>
      </c>
      <c r="H170" s="142" t="str">
        <f t="shared" ref="H170:H176" si="44">IFERROR(
    TEXT(
        H$73 + $F170 * I$73,
        IF(
            $O$73 = 0,
            "#,##0",
            "#,##0." &amp; REPT("0", $O$73)
        )
    ),
    ""
)</f>
        <v/>
      </c>
      <c r="I170" s="44"/>
      <c r="J170" s="42"/>
      <c r="K170" s="42"/>
      <c r="L170" s="42"/>
      <c r="M170" s="42"/>
      <c r="N170" s="42"/>
      <c r="O170" s="42"/>
      <c r="P170" s="42"/>
      <c r="Q170" s="42"/>
      <c r="R170" s="42"/>
      <c r="S170" s="42"/>
      <c r="T170" s="120">
        <f t="shared" si="25"/>
        <v>1.9166666666666656</v>
      </c>
      <c r="U170" s="136">
        <f t="shared" si="26"/>
        <v>6.3561706516962482E-2</v>
      </c>
      <c r="V170" s="136" t="e" cm="1">
        <f t="array" ref="V170">_xlfn.IFS(
    FALSE, N("Check if X1 shading is ON"),
    $V$50&lt;&gt;"x", NA(),
    FALSE, N("Check if case is 'LEFT' and x axis value less than z score"),
    AND($G$69 = "LEFT", $T170 &lt; IF($K$69="", 0, $K$69)), $U170,
    FALSE, N("Check if case is 'RIGHT' and x axis value greater than z score"),
    AND($G$69 = "RIGHT", $T170 &gt; IF($K$69="", 0, $K$69)), $U170,
    FALSE, N("Check if case is 'TWO' and both directions"),
    AND(
        $G$69 = "TWO",
        OR($T170 &lt; -ABS($K$69), $T170 &gt; ABS($K$70))
    ), $U170,
    FALSE, N("Default case: Return NA()"),
    TRUE, NA()
)</f>
        <v>#VALUE!</v>
      </c>
      <c r="W170" s="136" t="e" cm="1">
        <f t="array" ref="W170">_xlfn.IFS(
    FALSE, N("Check if X1 shading is ON"),
    $V$50&lt;&gt;"x", NA(),
    FALSE, N("Check if case is 'LEFT' and x axis value less than z score"),
    AND($G$70 = "LEFT", $T170 &lt; IF($K$70="", 0, $K$70)), $U170,
    FALSE, N("Check if case is 'RIGHT' and x axis value greater than z score"),
    AND($G$70 = "RIGHT", $T170 &gt; IF($K$70="", 0, $K$70)), $U170,
    FALSE, N("Default case: Return NA()"),
    TRUE, NA()
)</f>
        <v>#N/A</v>
      </c>
      <c r="X170" s="136" t="e" cm="1">
        <f t="array" ref="X170">_xlfn.IFS(
    FALSE, N("Check if X1 shading is ON"),
    $X$50&lt;&gt;"x", NA(),
    FALSE, N("Check if case is 'LEFT' and x axis value less than z score"),
    AND($G$73 = "LEFT", $T170 &lt; IF($K$73="", 0, $K$73)), $U170,
    FALSE, N("Check if case is 'RIGHT' and x axis value greater than z score"),
    AND($G$73 = "RIGHT", $T170 &gt; IF($K$73="", 0, $K$73)), $U170,
    FALSE, N("Check if case is 'TWO' and both directions"),
    AND(
        $G$73 = "TWO",
        OR($T170 &lt; -ABS($K$73), $T170 &gt; ABS($K$73))
    ), $U170,
    FALSE, N("Default case: Return NA()"),
    TRUE, NA()
)</f>
        <v>#VALUE!</v>
      </c>
      <c r="Y170" s="42"/>
      <c r="Z170" s="110">
        <v>0.66666666666666441</v>
      </c>
      <c r="AA170" s="110">
        <v>0.254</v>
      </c>
      <c r="AB170" s="110">
        <f t="shared" si="31"/>
        <v>0.254</v>
      </c>
      <c r="AC170" s="110" t="str">
        <f t="shared" si="32"/>
        <v/>
      </c>
    </row>
    <row r="171" spans="2:29" ht="16" x14ac:dyDescent="0.2">
      <c r="B171"/>
      <c r="C171" s="42"/>
      <c r="D171" s="44"/>
      <c r="E171" s="7"/>
      <c r="F171" s="113">
        <f t="shared" si="42"/>
        <v>-2</v>
      </c>
      <c r="G171" s="113" t="e">
        <f t="shared" si="43"/>
        <v>#N/A</v>
      </c>
      <c r="H171" s="142" t="str">
        <f t="shared" si="44"/>
        <v/>
      </c>
      <c r="I171" s="44"/>
      <c r="J171" s="42"/>
      <c r="K171" s="42"/>
      <c r="L171" s="42"/>
      <c r="M171" s="42"/>
      <c r="N171" s="42"/>
      <c r="O171" s="42"/>
      <c r="P171" s="42"/>
      <c r="Q171" s="42"/>
      <c r="R171" s="42"/>
      <c r="S171" s="42"/>
      <c r="T171" s="120">
        <f t="shared" si="25"/>
        <v>1.9583333333333324</v>
      </c>
      <c r="U171" s="136">
        <f t="shared" si="26"/>
        <v>5.8632082139484676E-2</v>
      </c>
      <c r="V171" s="136" t="e" cm="1">
        <f t="array" ref="V171">_xlfn.IFS(
    FALSE, N("Check if X1 shading is ON"),
    $V$50&lt;&gt;"x", NA(),
    FALSE, N("Check if case is 'LEFT' and x axis value less than z score"),
    AND($G$69 = "LEFT", $T171 &lt; IF($K$69="", 0, $K$69)), $U171,
    FALSE, N("Check if case is 'RIGHT' and x axis value greater than z score"),
    AND($G$69 = "RIGHT", $T171 &gt; IF($K$69="", 0, $K$69)), $U171,
    FALSE, N("Check if case is 'TWO' and both directions"),
    AND(
        $G$69 = "TWO",
        OR($T171 &lt; -ABS($K$69), $T171 &gt; ABS($K$70))
    ), $U171,
    FALSE, N("Default case: Return NA()"),
    TRUE, NA()
)</f>
        <v>#VALUE!</v>
      </c>
      <c r="W171" s="136" t="e" cm="1">
        <f t="array" ref="W171">_xlfn.IFS(
    FALSE, N("Check if X1 shading is ON"),
    $V$50&lt;&gt;"x", NA(),
    FALSE, N("Check if case is 'LEFT' and x axis value less than z score"),
    AND($G$70 = "LEFT", $T171 &lt; IF($K$70="", 0, $K$70)), $U171,
    FALSE, N("Check if case is 'RIGHT' and x axis value greater than z score"),
    AND($G$70 = "RIGHT", $T171 &gt; IF($K$70="", 0, $K$70)), $U171,
    FALSE, N("Default case: Return NA()"),
    TRUE, NA()
)</f>
        <v>#N/A</v>
      </c>
      <c r="X171" s="136" t="e" cm="1">
        <f t="array" ref="X171">_xlfn.IFS(
    FALSE, N("Check if X1 shading is ON"),
    $X$50&lt;&gt;"x", NA(),
    FALSE, N("Check if case is 'LEFT' and x axis value less than z score"),
    AND($G$73 = "LEFT", $T171 &lt; IF($K$73="", 0, $K$73)), $U171,
    FALSE, N("Check if case is 'RIGHT' and x axis value greater than z score"),
    AND($G$73 = "RIGHT", $T171 &gt; IF($K$73="", 0, $K$73)), $U171,
    FALSE, N("Check if case is 'TWO' and both directions"),
    AND(
        $G$73 = "TWO",
        OR($T171 &lt; -ABS($K$73), $T171 &gt; ABS($K$73))
    ), $U171,
    FALSE, N("Default case: Return NA()"),
    TRUE, NA()
)</f>
        <v>#VALUE!</v>
      </c>
      <c r="Y171" s="42"/>
      <c r="Z171" s="110">
        <v>0.83333333333333093</v>
      </c>
      <c r="AA171" s="110">
        <v>0.254</v>
      </c>
      <c r="AB171" s="110">
        <f t="shared" si="31"/>
        <v>0.254</v>
      </c>
      <c r="AC171" s="110" t="str">
        <f t="shared" si="32"/>
        <v/>
      </c>
    </row>
    <row r="172" spans="2:29" ht="16" x14ac:dyDescent="0.2">
      <c r="B172"/>
      <c r="C172" s="42"/>
      <c r="D172" s="44"/>
      <c r="E172" s="7"/>
      <c r="F172" s="113">
        <f t="shared" si="42"/>
        <v>-1</v>
      </c>
      <c r="G172" s="113" t="e">
        <f t="shared" si="43"/>
        <v>#N/A</v>
      </c>
      <c r="H172" s="142" t="str">
        <f t="shared" si="44"/>
        <v/>
      </c>
      <c r="I172" s="44"/>
      <c r="J172" s="42"/>
      <c r="K172" s="42"/>
      <c r="L172" s="42"/>
      <c r="M172" s="42"/>
      <c r="N172" s="42"/>
      <c r="O172" s="42"/>
      <c r="P172" s="42"/>
      <c r="Q172" s="42"/>
      <c r="R172" s="42"/>
      <c r="S172" s="42"/>
      <c r="T172" s="120">
        <f t="shared" si="25"/>
        <v>1.9999999999999991</v>
      </c>
      <c r="U172" s="136">
        <f t="shared" si="26"/>
        <v>5.3990966513188146E-2</v>
      </c>
      <c r="V172" s="136" t="e" cm="1">
        <f t="array" ref="V172">_xlfn.IFS(
    FALSE, N("Check if X1 shading is ON"),
    $V$50&lt;&gt;"x", NA(),
    FALSE, N("Check if case is 'LEFT' and x axis value less than z score"),
    AND($G$69 = "LEFT", $T172 &lt; IF($K$69="", 0, $K$69)), $U172,
    FALSE, N("Check if case is 'RIGHT' and x axis value greater than z score"),
    AND($G$69 = "RIGHT", $T172 &gt; IF($K$69="", 0, $K$69)), $U172,
    FALSE, N("Check if case is 'TWO' and both directions"),
    AND(
        $G$69 = "TWO",
        OR($T172 &lt; -ABS($K$69), $T172 &gt; ABS($K$70))
    ), $U172,
    FALSE, N("Default case: Return NA()"),
    TRUE, NA()
)</f>
        <v>#VALUE!</v>
      </c>
      <c r="W172" s="136" t="e" cm="1">
        <f t="array" ref="W172">_xlfn.IFS(
    FALSE, N("Check if X1 shading is ON"),
    $V$50&lt;&gt;"x", NA(),
    FALSE, N("Check if case is 'LEFT' and x axis value less than z score"),
    AND($G$70 = "LEFT", $T172 &lt; IF($K$70="", 0, $K$70)), $U172,
    FALSE, N("Check if case is 'RIGHT' and x axis value greater than z score"),
    AND($G$70 = "RIGHT", $T172 &gt; IF($K$70="", 0, $K$70)), $U172,
    FALSE, N("Default case: Return NA()"),
    TRUE, NA()
)</f>
        <v>#N/A</v>
      </c>
      <c r="X172" s="136" t="e" cm="1">
        <f t="array" ref="X172">_xlfn.IFS(
    FALSE, N("Check if X1 shading is ON"),
    $X$50&lt;&gt;"x", NA(),
    FALSE, N("Check if case is 'LEFT' and x axis value less than z score"),
    AND($G$73 = "LEFT", $T172 &lt; IF($K$73="", 0, $K$73)), $U172,
    FALSE, N("Check if case is 'RIGHT' and x axis value greater than z score"),
    AND($G$73 = "RIGHT", $T172 &gt; IF($K$73="", 0, $K$73)), $U172,
    FALSE, N("Check if case is 'TWO' and both directions"),
    AND(
        $G$73 = "TWO",
        OR($T172 &lt; -ABS($K$73), $T172 &gt; ABS($K$73))
    ), $U172,
    FALSE, N("Default case: Return NA()"),
    TRUE, NA()
)</f>
        <v>#VALUE!</v>
      </c>
      <c r="Y172" s="42"/>
      <c r="Z172" s="110">
        <v>-0.66666666666666874</v>
      </c>
      <c r="AA172" s="110">
        <v>0.27800000000000002</v>
      </c>
      <c r="AB172" s="110">
        <f t="shared" si="31"/>
        <v>0.27800000000000002</v>
      </c>
      <c r="AC172" s="110" t="str">
        <f t="shared" si="32"/>
        <v/>
      </c>
    </row>
    <row r="173" spans="2:29" ht="16" x14ac:dyDescent="0.2">
      <c r="B173"/>
      <c r="C173" s="42"/>
      <c r="D173" s="44"/>
      <c r="E173" s="7"/>
      <c r="F173" s="113">
        <f t="shared" si="42"/>
        <v>0</v>
      </c>
      <c r="G173" s="113" t="e">
        <f t="shared" si="43"/>
        <v>#N/A</v>
      </c>
      <c r="H173" s="142" t="str">
        <f t="shared" si="44"/>
        <v/>
      </c>
      <c r="I173" s="44"/>
      <c r="J173" s="42"/>
      <c r="K173" s="42"/>
      <c r="L173" s="42"/>
      <c r="M173" s="42"/>
      <c r="N173" s="42"/>
      <c r="O173" s="42"/>
      <c r="P173" s="42"/>
      <c r="Q173" s="42"/>
      <c r="R173" s="42"/>
      <c r="S173" s="42"/>
      <c r="T173" s="120">
        <f t="shared" si="25"/>
        <v>2.0416666666666656</v>
      </c>
      <c r="U173" s="136">
        <f t="shared" si="26"/>
        <v>4.9630986023359178E-2</v>
      </c>
      <c r="V173" s="136" t="e" cm="1">
        <f t="array" ref="V173">_xlfn.IFS(
    FALSE, N("Check if X1 shading is ON"),
    $V$50&lt;&gt;"x", NA(),
    FALSE, N("Check if case is 'LEFT' and x axis value less than z score"),
    AND($G$69 = "LEFT", $T173 &lt; IF($K$69="", 0, $K$69)), $U173,
    FALSE, N("Check if case is 'RIGHT' and x axis value greater than z score"),
    AND($G$69 = "RIGHT", $T173 &gt; IF($K$69="", 0, $K$69)), $U173,
    FALSE, N("Check if case is 'TWO' and both directions"),
    AND(
        $G$69 = "TWO",
        OR($T173 &lt; -ABS($K$69), $T173 &gt; ABS($K$70))
    ), $U173,
    FALSE, N("Default case: Return NA()"),
    TRUE, NA()
)</f>
        <v>#VALUE!</v>
      </c>
      <c r="W173" s="136" t="e" cm="1">
        <f t="array" ref="W173">_xlfn.IFS(
    FALSE, N("Check if X1 shading is ON"),
    $V$50&lt;&gt;"x", NA(),
    FALSE, N("Check if case is 'LEFT' and x axis value less than z score"),
    AND($G$70 = "LEFT", $T173 &lt; IF($K$70="", 0, $K$70)), $U173,
    FALSE, N("Check if case is 'RIGHT' and x axis value greater than z score"),
    AND($G$70 = "RIGHT", $T173 &gt; IF($K$70="", 0, $K$70)), $U173,
    FALSE, N("Default case: Return NA()"),
    TRUE, NA()
)</f>
        <v>#N/A</v>
      </c>
      <c r="X173" s="136" t="e" cm="1">
        <f t="array" ref="X173">_xlfn.IFS(
    FALSE, N("Check if X1 shading is ON"),
    $X$50&lt;&gt;"x", NA(),
    FALSE, N("Check if case is 'LEFT' and x axis value less than z score"),
    AND($G$73 = "LEFT", $T173 &lt; IF($K$73="", 0, $K$73)), $U173,
    FALSE, N("Check if case is 'RIGHT' and x axis value greater than z score"),
    AND($G$73 = "RIGHT", $T173 &gt; IF($K$73="", 0, $K$73)), $U173,
    FALSE, N("Check if case is 'TWO' and both directions"),
    AND(
        $G$73 = "TWO",
        OR($T173 &lt; -ABS($K$73), $T173 &gt; ABS($K$73))
    ), $U173,
    FALSE, N("Default case: Return NA()"),
    TRUE, NA()
)</f>
        <v>#VALUE!</v>
      </c>
      <c r="Y173" s="42"/>
      <c r="Z173" s="110">
        <v>-0.50000000000000222</v>
      </c>
      <c r="AA173" s="110">
        <v>0.27800000000000002</v>
      </c>
      <c r="AB173" s="110">
        <f t="shared" si="31"/>
        <v>0.27800000000000002</v>
      </c>
      <c r="AC173" s="110" t="str">
        <f t="shared" si="32"/>
        <v/>
      </c>
    </row>
    <row r="174" spans="2:29" ht="16" x14ac:dyDescent="0.2">
      <c r="B174"/>
      <c r="C174" s="42"/>
      <c r="D174" s="44"/>
      <c r="E174" s="7"/>
      <c r="F174" s="113">
        <f t="shared" si="42"/>
        <v>1</v>
      </c>
      <c r="G174" s="113" t="e">
        <f t="shared" si="43"/>
        <v>#N/A</v>
      </c>
      <c r="H174" s="142" t="str">
        <f t="shared" si="44"/>
        <v/>
      </c>
      <c r="I174" s="44"/>
      <c r="J174" s="42"/>
      <c r="K174" s="42"/>
      <c r="L174" s="42"/>
      <c r="M174" s="42"/>
      <c r="N174" s="42"/>
      <c r="O174" s="42"/>
      <c r="P174" s="42"/>
      <c r="Q174" s="42"/>
      <c r="R174" s="42"/>
      <c r="S174" s="42"/>
      <c r="T174" s="120">
        <f t="shared" si="25"/>
        <v>2.0833333333333321</v>
      </c>
      <c r="U174" s="136">
        <f t="shared" si="26"/>
        <v>4.5543952872905698E-2</v>
      </c>
      <c r="V174" s="136" t="e" cm="1">
        <f t="array" ref="V174">_xlfn.IFS(
    FALSE, N("Check if X1 shading is ON"),
    $V$50&lt;&gt;"x", NA(),
    FALSE, N("Check if case is 'LEFT' and x axis value less than z score"),
    AND($G$69 = "LEFT", $T174 &lt; IF($K$69="", 0, $K$69)), $U174,
    FALSE, N("Check if case is 'RIGHT' and x axis value greater than z score"),
    AND($G$69 = "RIGHT", $T174 &gt; IF($K$69="", 0, $K$69)), $U174,
    FALSE, N("Check if case is 'TWO' and both directions"),
    AND(
        $G$69 = "TWO",
        OR($T174 &lt; -ABS($K$69), $T174 &gt; ABS($K$70))
    ), $U174,
    FALSE, N("Default case: Return NA()"),
    TRUE, NA()
)</f>
        <v>#VALUE!</v>
      </c>
      <c r="W174" s="136" t="e" cm="1">
        <f t="array" ref="W174">_xlfn.IFS(
    FALSE, N("Check if X1 shading is ON"),
    $V$50&lt;&gt;"x", NA(),
    FALSE, N("Check if case is 'LEFT' and x axis value less than z score"),
    AND($G$70 = "LEFT", $T174 &lt; IF($K$70="", 0, $K$70)), $U174,
    FALSE, N("Check if case is 'RIGHT' and x axis value greater than z score"),
    AND($G$70 = "RIGHT", $T174 &gt; IF($K$70="", 0, $K$70)), $U174,
    FALSE, N("Default case: Return NA()"),
    TRUE, NA()
)</f>
        <v>#N/A</v>
      </c>
      <c r="X174" s="136" t="e" cm="1">
        <f t="array" ref="X174">_xlfn.IFS(
    FALSE, N("Check if X1 shading is ON"),
    $X$50&lt;&gt;"x", NA(),
    FALSE, N("Check if case is 'LEFT' and x axis value less than z score"),
    AND($G$73 = "LEFT", $T174 &lt; IF($K$73="", 0, $K$73)), $U174,
    FALSE, N("Check if case is 'RIGHT' and x axis value greater than z score"),
    AND($G$73 = "RIGHT", $T174 &gt; IF($K$73="", 0, $K$73)), $U174,
    FALSE, N("Check if case is 'TWO' and both directions"),
    AND(
        $G$73 = "TWO",
        OR($T174 &lt; -ABS($K$73), $T174 &gt; ABS($K$73))
    ), $U174,
    FALSE, N("Default case: Return NA()"),
    TRUE, NA()
)</f>
        <v>#VALUE!</v>
      </c>
      <c r="Y174" s="42"/>
      <c r="Z174" s="110">
        <v>-0.33333333333333548</v>
      </c>
      <c r="AA174" s="110">
        <v>0.27800000000000002</v>
      </c>
      <c r="AB174" s="110">
        <f t="shared" si="31"/>
        <v>0.27800000000000002</v>
      </c>
      <c r="AC174" s="110" t="str">
        <f t="shared" si="32"/>
        <v/>
      </c>
    </row>
    <row r="175" spans="2:29" ht="16" x14ac:dyDescent="0.2">
      <c r="B175"/>
      <c r="C175" s="42"/>
      <c r="D175" s="44"/>
      <c r="E175" s="7"/>
      <c r="F175" s="113">
        <f t="shared" si="42"/>
        <v>2</v>
      </c>
      <c r="G175" s="113" t="e">
        <f t="shared" si="43"/>
        <v>#N/A</v>
      </c>
      <c r="H175" s="142" t="str">
        <f t="shared" si="44"/>
        <v/>
      </c>
      <c r="I175" s="44"/>
      <c r="J175" s="42"/>
      <c r="K175" s="42"/>
      <c r="L175" s="42"/>
      <c r="M175" s="42"/>
      <c r="N175" s="42"/>
      <c r="O175" s="42"/>
      <c r="P175" s="42"/>
      <c r="Q175" s="42"/>
      <c r="R175" s="42"/>
      <c r="S175" s="42"/>
      <c r="T175" s="120">
        <f t="shared" si="25"/>
        <v>2.1249999999999987</v>
      </c>
      <c r="U175" s="136">
        <f t="shared" si="26"/>
        <v>4.1720985256338723E-2</v>
      </c>
      <c r="V175" s="136" t="e" cm="1">
        <f t="array" ref="V175">_xlfn.IFS(
    FALSE, N("Check if X1 shading is ON"),
    $V$50&lt;&gt;"x", NA(),
    FALSE, N("Check if case is 'LEFT' and x axis value less than z score"),
    AND($G$69 = "LEFT", $T175 &lt; IF($K$69="", 0, $K$69)), $U175,
    FALSE, N("Check if case is 'RIGHT' and x axis value greater than z score"),
    AND($G$69 = "RIGHT", $T175 &gt; IF($K$69="", 0, $K$69)), $U175,
    FALSE, N("Check if case is 'TWO' and both directions"),
    AND(
        $G$69 = "TWO",
        OR($T175 &lt; -ABS($K$69), $T175 &gt; ABS($K$70))
    ), $U175,
    FALSE, N("Default case: Return NA()"),
    TRUE, NA()
)</f>
        <v>#VALUE!</v>
      </c>
      <c r="W175" s="136" t="e" cm="1">
        <f t="array" ref="W175">_xlfn.IFS(
    FALSE, N("Check if X1 shading is ON"),
    $V$50&lt;&gt;"x", NA(),
    FALSE, N("Check if case is 'LEFT' and x axis value less than z score"),
    AND($G$70 = "LEFT", $T175 &lt; IF($K$70="", 0, $K$70)), $U175,
    FALSE, N("Check if case is 'RIGHT' and x axis value greater than z score"),
    AND($G$70 = "RIGHT", $T175 &gt; IF($K$70="", 0, $K$70)), $U175,
    FALSE, N("Default case: Return NA()"),
    TRUE, NA()
)</f>
        <v>#N/A</v>
      </c>
      <c r="X175" s="136" t="e" cm="1">
        <f t="array" ref="X175">_xlfn.IFS(
    FALSE, N("Check if X1 shading is ON"),
    $X$50&lt;&gt;"x", NA(),
    FALSE, N("Check if case is 'LEFT' and x axis value less than z score"),
    AND($G$73 = "LEFT", $T175 &lt; IF($K$73="", 0, $K$73)), $U175,
    FALSE, N("Check if case is 'RIGHT' and x axis value greater than z score"),
    AND($G$73 = "RIGHT", $T175 &gt; IF($K$73="", 0, $K$73)), $U175,
    FALSE, N("Check if case is 'TWO' and both directions"),
    AND(
        $G$73 = "TWO",
        OR($T175 &lt; -ABS($K$73), $T175 &gt; ABS($K$73))
    ), $U175,
    FALSE, N("Default case: Return NA()"),
    TRUE, NA()
)</f>
        <v>#VALUE!</v>
      </c>
      <c r="Y175" s="42"/>
      <c r="Z175" s="110">
        <v>-0.16666666666666879</v>
      </c>
      <c r="AA175" s="110">
        <v>0.27800000000000002</v>
      </c>
      <c r="AB175" s="110">
        <f t="shared" si="31"/>
        <v>0.27800000000000002</v>
      </c>
      <c r="AC175" s="110" t="str">
        <f t="shared" si="32"/>
        <v/>
      </c>
    </row>
    <row r="176" spans="2:29" ht="16" x14ac:dyDescent="0.2">
      <c r="B176"/>
      <c r="C176" s="42"/>
      <c r="D176" s="44"/>
      <c r="E176" s="7"/>
      <c r="F176" s="113">
        <f t="shared" si="42"/>
        <v>3</v>
      </c>
      <c r="G176" s="113" t="e">
        <f t="shared" si="43"/>
        <v>#N/A</v>
      </c>
      <c r="H176" s="142" t="str">
        <f t="shared" si="44"/>
        <v/>
      </c>
      <c r="I176" s="44"/>
      <c r="J176" s="42"/>
      <c r="K176" s="42"/>
      <c r="L176" s="42"/>
      <c r="M176" s="42"/>
      <c r="N176" s="42"/>
      <c r="O176" s="42"/>
      <c r="P176" s="42"/>
      <c r="Q176" s="42"/>
      <c r="R176" s="42"/>
      <c r="S176" s="42"/>
      <c r="T176" s="120">
        <f t="shared" si="25"/>
        <v>2.1666666666666652</v>
      </c>
      <c r="U176" s="136">
        <f t="shared" si="26"/>
        <v>3.8152623506418078E-2</v>
      </c>
      <c r="V176" s="136" t="e" cm="1">
        <f t="array" ref="V176">_xlfn.IFS(
    FALSE, N("Check if X1 shading is ON"),
    $V$50&lt;&gt;"x", NA(),
    FALSE, N("Check if case is 'LEFT' and x axis value less than z score"),
    AND($G$69 = "LEFT", $T176 &lt; IF($K$69="", 0, $K$69)), $U176,
    FALSE, N("Check if case is 'RIGHT' and x axis value greater than z score"),
    AND($G$69 = "RIGHT", $T176 &gt; IF($K$69="", 0, $K$69)), $U176,
    FALSE, N("Check if case is 'TWO' and both directions"),
    AND(
        $G$69 = "TWO",
        OR($T176 &lt; -ABS($K$69), $T176 &gt; ABS($K$70))
    ), $U176,
    FALSE, N("Default case: Return NA()"),
    TRUE, NA()
)</f>
        <v>#VALUE!</v>
      </c>
      <c r="W176" s="136" t="e" cm="1">
        <f t="array" ref="W176">_xlfn.IFS(
    FALSE, N("Check if X1 shading is ON"),
    $V$50&lt;&gt;"x", NA(),
    FALSE, N("Check if case is 'LEFT' and x axis value less than z score"),
    AND($G$70 = "LEFT", $T176 &lt; IF($K$70="", 0, $K$70)), $U176,
    FALSE, N("Check if case is 'RIGHT' and x axis value greater than z score"),
    AND($G$70 = "RIGHT", $T176 &gt; IF($K$70="", 0, $K$70)), $U176,
    FALSE, N("Default case: Return NA()"),
    TRUE, NA()
)</f>
        <v>#N/A</v>
      </c>
      <c r="X176" s="136" t="e" cm="1">
        <f t="array" ref="X176">_xlfn.IFS(
    FALSE, N("Check if X1 shading is ON"),
    $X$50&lt;&gt;"x", NA(),
    FALSE, N("Check if case is 'LEFT' and x axis value less than z score"),
    AND($G$73 = "LEFT", $T176 &lt; IF($K$73="", 0, $K$73)), $U176,
    FALSE, N("Check if case is 'RIGHT' and x axis value greater than z score"),
    AND($G$73 = "RIGHT", $T176 &gt; IF($K$73="", 0, $K$73)), $U176,
    FALSE, N("Check if case is 'TWO' and both directions"),
    AND(
        $G$73 = "TWO",
        OR($T176 &lt; -ABS($K$73), $T176 &gt; ABS($K$73))
    ), $U176,
    FALSE, N("Default case: Return NA()"),
    TRUE, NA()
)</f>
        <v>#VALUE!</v>
      </c>
      <c r="Y176" s="42"/>
      <c r="Z176" s="110">
        <v>0.16666666666666449</v>
      </c>
      <c r="AA176" s="110">
        <v>0.27800000000000002</v>
      </c>
      <c r="AB176" s="110">
        <f t="shared" si="31"/>
        <v>0.27800000000000002</v>
      </c>
      <c r="AC176" s="110" t="str">
        <f t="shared" si="32"/>
        <v/>
      </c>
    </row>
    <row r="177" spans="2:29" ht="16" x14ac:dyDescent="0.2">
      <c r="B177"/>
      <c r="C177" s="42"/>
      <c r="D177" s="44"/>
      <c r="E177" s="7"/>
      <c r="F177" s="7"/>
      <c r="G177" s="44"/>
      <c r="H177" s="44"/>
      <c r="I177" s="44"/>
      <c r="J177" s="42"/>
      <c r="K177" s="42"/>
      <c r="L177" s="42"/>
      <c r="M177" s="42"/>
      <c r="N177" s="42"/>
      <c r="O177" s="42"/>
      <c r="P177" s="42"/>
      <c r="Q177" s="42"/>
      <c r="R177" s="42"/>
      <c r="S177" s="42"/>
      <c r="T177" s="120">
        <f t="shared" si="25"/>
        <v>2.2083333333333317</v>
      </c>
      <c r="U177" s="136">
        <f t="shared" si="26"/>
        <v>3.4828941387634517E-2</v>
      </c>
      <c r="V177" s="136" t="e" cm="1">
        <f t="array" ref="V177">_xlfn.IFS(
    FALSE, N("Check if X1 shading is ON"),
    $V$50&lt;&gt;"x", NA(),
    FALSE, N("Check if case is 'LEFT' and x axis value less than z score"),
    AND($G$69 = "LEFT", $T177 &lt; IF($K$69="", 0, $K$69)), $U177,
    FALSE, N("Check if case is 'RIGHT' and x axis value greater than z score"),
    AND($G$69 = "RIGHT", $T177 &gt; IF($K$69="", 0, $K$69)), $U177,
    FALSE, N("Check if case is 'TWO' and both directions"),
    AND(
        $G$69 = "TWO",
        OR($T177 &lt; -ABS($K$69), $T177 &gt; ABS($K$70))
    ), $U177,
    FALSE, N("Default case: Return NA()"),
    TRUE, NA()
)</f>
        <v>#VALUE!</v>
      </c>
      <c r="W177" s="136" t="e" cm="1">
        <f t="array" ref="W177">_xlfn.IFS(
    FALSE, N("Check if X1 shading is ON"),
    $V$50&lt;&gt;"x", NA(),
    FALSE, N("Check if case is 'LEFT' and x axis value less than z score"),
    AND($G$70 = "LEFT", $T177 &lt; IF($K$70="", 0, $K$70)), $U177,
    FALSE, N("Check if case is 'RIGHT' and x axis value greater than z score"),
    AND($G$70 = "RIGHT", $T177 &gt; IF($K$70="", 0, $K$70)), $U177,
    FALSE, N("Default case: Return NA()"),
    TRUE, NA()
)</f>
        <v>#N/A</v>
      </c>
      <c r="X177" s="136" t="e" cm="1">
        <f t="array" ref="X177">_xlfn.IFS(
    FALSE, N("Check if X1 shading is ON"),
    $X$50&lt;&gt;"x", NA(),
    FALSE, N("Check if case is 'LEFT' and x axis value less than z score"),
    AND($G$73 = "LEFT", $T177 &lt; IF($K$73="", 0, $K$73)), $U177,
    FALSE, N("Check if case is 'RIGHT' and x axis value greater than z score"),
    AND($G$73 = "RIGHT", $T177 &gt; IF($K$73="", 0, $K$73)), $U177,
    FALSE, N("Check if case is 'TWO' and both directions"),
    AND(
        $G$73 = "TWO",
        OR($T177 &lt; -ABS($K$73), $T177 &gt; ABS($K$73))
    ), $U177,
    FALSE, N("Default case: Return NA()"),
    TRUE, NA()
)</f>
        <v>#VALUE!</v>
      </c>
      <c r="Y177" s="42"/>
      <c r="Z177" s="110">
        <v>0.33333333333333115</v>
      </c>
      <c r="AA177" s="110">
        <v>0.27800000000000002</v>
      </c>
      <c r="AB177" s="110">
        <f t="shared" si="31"/>
        <v>0.27800000000000002</v>
      </c>
      <c r="AC177" s="110" t="str">
        <f t="shared" si="32"/>
        <v/>
      </c>
    </row>
    <row r="178" spans="2:29" ht="19" x14ac:dyDescent="0.25">
      <c r="B178"/>
      <c r="C178" s="42"/>
      <c r="D178" s="192" t="s">
        <v>168</v>
      </c>
      <c r="E178" s="7"/>
      <c r="F178" s="143" t="str">
        <f>$I$68</f>
        <v/>
      </c>
      <c r="G178" s="145" t="str">
        <f>I73</f>
        <v/>
      </c>
      <c r="H178" s="44"/>
      <c r="I178" s="44"/>
      <c r="J178" s="42"/>
      <c r="K178" s="42"/>
      <c r="L178" s="42"/>
      <c r="M178" s="42"/>
      <c r="N178" s="42"/>
      <c r="O178" s="42"/>
      <c r="P178" s="42"/>
      <c r="Q178" s="42"/>
      <c r="R178" s="42"/>
      <c r="S178" s="42"/>
      <c r="T178" s="120">
        <f t="shared" si="25"/>
        <v>2.2499999999999982</v>
      </c>
      <c r="U178" s="136">
        <f t="shared" si="26"/>
        <v>3.173965183566755E-2</v>
      </c>
      <c r="V178" s="136" t="e" cm="1">
        <f t="array" ref="V178">_xlfn.IFS(
    FALSE, N("Check if X1 shading is ON"),
    $V$50&lt;&gt;"x", NA(),
    FALSE, N("Check if case is 'LEFT' and x axis value less than z score"),
    AND($G$69 = "LEFT", $T178 &lt; IF($K$69="", 0, $K$69)), $U178,
    FALSE, N("Check if case is 'RIGHT' and x axis value greater than z score"),
    AND($G$69 = "RIGHT", $T178 &gt; IF($K$69="", 0, $K$69)), $U178,
    FALSE, N("Check if case is 'TWO' and both directions"),
    AND(
        $G$69 = "TWO",
        OR($T178 &lt; -ABS($K$69), $T178 &gt; ABS($K$70))
    ), $U178,
    FALSE, N("Default case: Return NA()"),
    TRUE, NA()
)</f>
        <v>#VALUE!</v>
      </c>
      <c r="W178" s="136" t="e" cm="1">
        <f t="array" ref="W178">_xlfn.IFS(
    FALSE, N("Check if X1 shading is ON"),
    $V$50&lt;&gt;"x", NA(),
    FALSE, N("Check if case is 'LEFT' and x axis value less than z score"),
    AND($G$70 = "LEFT", $T178 &lt; IF($K$70="", 0, $K$70)), $U178,
    FALSE, N("Check if case is 'RIGHT' and x axis value greater than z score"),
    AND($G$70 = "RIGHT", $T178 &gt; IF($K$70="", 0, $K$70)), $U178,
    FALSE, N("Default case: Return NA()"),
    TRUE, NA()
)</f>
        <v>#N/A</v>
      </c>
      <c r="X178" s="136" t="e" cm="1">
        <f t="array" ref="X178">_xlfn.IFS(
    FALSE, N("Check if X1 shading is ON"),
    $X$50&lt;&gt;"x", NA(),
    FALSE, N("Check if case is 'LEFT' and x axis value less than z score"),
    AND($G$73 = "LEFT", $T178 &lt; IF($K$73="", 0, $K$73)), $U178,
    FALSE, N("Check if case is 'RIGHT' and x axis value greater than z score"),
    AND($G$73 = "RIGHT", $T178 &gt; IF($K$73="", 0, $K$73)), $U178,
    FALSE, N("Check if case is 'TWO' and both directions"),
    AND(
        $G$73 = "TWO",
        OR($T178 &lt; -ABS($K$73), $T178 &gt; ABS($K$73))
    ), $U178,
    FALSE, N("Default case: Return NA()"),
    TRUE, NA()
)</f>
        <v>#VALUE!</v>
      </c>
      <c r="Y178" s="42"/>
      <c r="Z178" s="110">
        <v>0.49999999999999789</v>
      </c>
      <c r="AA178" s="110">
        <v>0.27800000000000002</v>
      </c>
      <c r="AB178" s="110">
        <f t="shared" si="31"/>
        <v>0.27800000000000002</v>
      </c>
      <c r="AC178" s="110" t="str">
        <f t="shared" si="32"/>
        <v/>
      </c>
    </row>
    <row r="179" spans="2:29" ht="17" x14ac:dyDescent="0.2">
      <c r="B179" s="3"/>
      <c r="C179" s="42"/>
      <c r="D179" s="114" t="s">
        <v>116</v>
      </c>
      <c r="E179" s="143" t="s">
        <v>117</v>
      </c>
      <c r="F179" s="140" t="str">
        <f>LEFT(D178,6)&amp;" "&amp;$E$69&amp;" axis"</f>
        <v>X3 std  axis</v>
      </c>
      <c r="G179" s="140" t="str">
        <f>$E$64&amp;" stdev y"</f>
        <v>0 stdev y</v>
      </c>
      <c r="H179" s="7"/>
      <c r="I179" s="7"/>
      <c r="J179" s="140" t="str">
        <f>$E$69&amp;" stdev labels"</f>
        <v xml:space="preserve"> stdev labels</v>
      </c>
      <c r="K179" s="42"/>
      <c r="L179" s="42"/>
      <c r="M179" s="42"/>
      <c r="N179" s="42"/>
      <c r="O179" s="42"/>
      <c r="P179" s="42"/>
      <c r="Q179" s="42"/>
      <c r="R179" s="42"/>
      <c r="S179" s="42"/>
      <c r="T179" s="120">
        <f t="shared" si="25"/>
        <v>2.2916666666666647</v>
      </c>
      <c r="U179" s="136">
        <f t="shared" si="26"/>
        <v>2.8874206565747504E-2</v>
      </c>
      <c r="V179" s="136" t="e" cm="1">
        <f t="array" ref="V179">_xlfn.IFS(
    FALSE, N("Check if X1 shading is ON"),
    $V$50&lt;&gt;"x", NA(),
    FALSE, N("Check if case is 'LEFT' and x axis value less than z score"),
    AND($G$69 = "LEFT", $T179 &lt; IF($K$69="", 0, $K$69)), $U179,
    FALSE, N("Check if case is 'RIGHT' and x axis value greater than z score"),
    AND($G$69 = "RIGHT", $T179 &gt; IF($K$69="", 0, $K$69)), $U179,
    FALSE, N("Check if case is 'TWO' and both directions"),
    AND(
        $G$69 = "TWO",
        OR($T179 &lt; -ABS($K$69), $T179 &gt; ABS($K$70))
    ), $U179,
    FALSE, N("Default case: Return NA()"),
    TRUE, NA()
)</f>
        <v>#VALUE!</v>
      </c>
      <c r="W179" s="136" t="e" cm="1">
        <f t="array" ref="W179">_xlfn.IFS(
    FALSE, N("Check if X1 shading is ON"),
    $V$50&lt;&gt;"x", NA(),
    FALSE, N("Check if case is 'LEFT' and x axis value less than z score"),
    AND($G$70 = "LEFT", $T179 &lt; IF($K$70="", 0, $K$70)), $U179,
    FALSE, N("Check if case is 'RIGHT' and x axis value greater than z score"),
    AND($G$70 = "RIGHT", $T179 &gt; IF($K$70="", 0, $K$70)), $U179,
    FALSE, N("Default case: Return NA()"),
    TRUE, NA()
)</f>
        <v>#N/A</v>
      </c>
      <c r="X179" s="136" t="e" cm="1">
        <f t="array" ref="X179">_xlfn.IFS(
    FALSE, N("Check if X1 shading is ON"),
    $X$50&lt;&gt;"x", NA(),
    FALSE, N("Check if case is 'LEFT' and x axis value less than z score"),
    AND($G$73 = "LEFT", $T179 &lt; IF($K$73="", 0, $K$73)), $U179,
    FALSE, N("Check if case is 'RIGHT' and x axis value greater than z score"),
    AND($G$73 = "RIGHT", $T179 &gt; IF($K$73="", 0, $K$73)), $U179,
    FALSE, N("Check if case is 'TWO' and both directions"),
    AND(
        $G$73 = "TWO",
        OR($T179 &lt; -ABS($K$73), $T179 &gt; ABS($K$73))
    ), $U179,
    FALSE, N("Default case: Return NA()"),
    TRUE, NA()
)</f>
        <v>#VALUE!</v>
      </c>
      <c r="Y179" s="42"/>
      <c r="Z179" s="110">
        <v>0.66666666666666441</v>
      </c>
      <c r="AA179" s="110">
        <v>0.27800000000000002</v>
      </c>
      <c r="AB179" s="110">
        <f t="shared" si="31"/>
        <v>0.27800000000000002</v>
      </c>
      <c r="AC179" s="110" t="str">
        <f t="shared" si="32"/>
        <v/>
      </c>
    </row>
    <row r="180" spans="2:29" ht="16" x14ac:dyDescent="0.2">
      <c r="B180" s="3"/>
      <c r="C180" s="42"/>
      <c r="D180" s="113">
        <f>O71</f>
        <v>0</v>
      </c>
      <c r="E180" s="110">
        <f>E169+0.03</f>
        <v>-0.17</v>
      </c>
      <c r="F180" s="113">
        <f>F159</f>
        <v>-4</v>
      </c>
      <c r="G180" s="113" t="e">
        <f>IF(
    D180="x",
    E180,
    NA()
)</f>
        <v>#N/A</v>
      </c>
      <c r="H180" s="5"/>
      <c r="I180" s="144" t="str">
        <f>G178</f>
        <v/>
      </c>
      <c r="J180" s="142" t="str">
        <f>IF($I$69 = "", "",
    F178
)</f>
        <v/>
      </c>
      <c r="K180" s="42"/>
      <c r="L180" s="42"/>
      <c r="M180" s="42"/>
      <c r="N180" s="42"/>
      <c r="O180" s="42"/>
      <c r="P180" s="42"/>
      <c r="Q180" s="42"/>
      <c r="R180" s="42"/>
      <c r="S180" s="42"/>
      <c r="T180" s="120">
        <f t="shared" si="25"/>
        <v>2.3333333333333313</v>
      </c>
      <c r="U180" s="136">
        <f t="shared" si="26"/>
        <v>2.6221889093709622E-2</v>
      </c>
      <c r="V180" s="136" t="e" cm="1">
        <f t="array" ref="V180">_xlfn.IFS(
    FALSE, N("Check if X1 shading is ON"),
    $V$50&lt;&gt;"x", NA(),
    FALSE, N("Check if case is 'LEFT' and x axis value less than z score"),
    AND($G$69 = "LEFT", $T180 &lt; IF($K$69="", 0, $K$69)), $U180,
    FALSE, N("Check if case is 'RIGHT' and x axis value greater than z score"),
    AND($G$69 = "RIGHT", $T180 &gt; IF($K$69="", 0, $K$69)), $U180,
    FALSE, N("Check if case is 'TWO' and both directions"),
    AND(
        $G$69 = "TWO",
        OR($T180 &lt; -ABS($K$69), $T180 &gt; ABS($K$70))
    ), $U180,
    FALSE, N("Default case: Return NA()"),
    TRUE, NA()
)</f>
        <v>#VALUE!</v>
      </c>
      <c r="W180" s="136" t="e" cm="1">
        <f t="array" ref="W180">_xlfn.IFS(
    FALSE, N("Check if X1 shading is ON"),
    $V$50&lt;&gt;"x", NA(),
    FALSE, N("Check if case is 'LEFT' and x axis value less than z score"),
    AND($G$70 = "LEFT", $T180 &lt; IF($K$70="", 0, $K$70)), $U180,
    FALSE, N("Check if case is 'RIGHT' and x axis value greater than z score"),
    AND($G$70 = "RIGHT", $T180 &gt; IF($K$70="", 0, $K$70)), $U180,
    FALSE, N("Default case: Return NA()"),
    TRUE, NA()
)</f>
        <v>#N/A</v>
      </c>
      <c r="X180" s="136" t="e" cm="1">
        <f t="array" ref="X180">_xlfn.IFS(
    FALSE, N("Check if X1 shading is ON"),
    $X$50&lt;&gt;"x", NA(),
    FALSE, N("Check if case is 'LEFT' and x axis value less than z score"),
    AND($G$73 = "LEFT", $T180 &lt; IF($K$73="", 0, $K$73)), $U180,
    FALSE, N("Check if case is 'RIGHT' and x axis value greater than z score"),
    AND($G$73 = "RIGHT", $T180 &gt; IF($K$73="", 0, $K$73)), $U180,
    FALSE, N("Check if case is 'TWO' and both directions"),
    AND(
        $G$73 = "TWO",
        OR($T180 &lt; -ABS($K$73), $T180 &gt; ABS($K$73))
    ), $U180,
    FALSE, N("Default case: Return NA()"),
    TRUE, NA()
)</f>
        <v>#VALUE!</v>
      </c>
      <c r="Y180" s="42"/>
      <c r="Z180" s="110">
        <v>-0.66666666666666874</v>
      </c>
      <c r="AA180" s="110">
        <v>0.30199999999999999</v>
      </c>
      <c r="AB180" s="110">
        <f t="shared" si="31"/>
        <v>0.30199999999999999</v>
      </c>
      <c r="AC180" s="110" t="str">
        <f t="shared" si="32"/>
        <v/>
      </c>
    </row>
    <row r="181" spans="2:29" ht="16" x14ac:dyDescent="0.2">
      <c r="B181" s="3"/>
      <c r="C181" s="42"/>
      <c r="D181" s="44"/>
      <c r="E181" s="7"/>
      <c r="F181" s="113">
        <f t="shared" ref="F181:F186" si="45">F160</f>
        <v>-3</v>
      </c>
      <c r="G181" s="113" t="e">
        <f>G180</f>
        <v>#N/A</v>
      </c>
      <c r="H181" s="110">
        <v>-3</v>
      </c>
      <c r="I181" s="135" t="e">
        <f>H181*$G$178</f>
        <v>#VALUE!</v>
      </c>
      <c r="J181" s="142" t="str">
        <f t="shared" ref="J181:J187" si="46">IF($I$69 = "", "",
    TEXT(I181,
        IF($O$73 = 0,
            "+#,##0;-#,##0;0",
            "+#,##0." &amp; REPT("0", $O$73) &amp; ";-#,##0." &amp; REPT("0", $O$73) &amp; ";0"
        )
    )
)</f>
        <v/>
      </c>
      <c r="K181" s="42"/>
      <c r="L181" s="42"/>
      <c r="M181" s="42"/>
      <c r="N181" s="42"/>
      <c r="O181" s="42"/>
      <c r="P181" s="42"/>
      <c r="Q181" s="42"/>
      <c r="R181" s="42"/>
      <c r="S181" s="42"/>
      <c r="T181" s="120">
        <f t="shared" ref="T181:T196" si="47">T180+$S$54</f>
        <v>2.3749999999999978</v>
      </c>
      <c r="U181" s="136">
        <f t="shared" ref="U181:U196" si="48">IF(
    LEFT($E$69,1) ="T",
    _xlfn.T.DIST(T181, $D$69-1, FALSE),
    _xlfn.NORM.S.DIST(T181, FALSE)
)</f>
        <v>2.3771900829913931E-2</v>
      </c>
      <c r="V181" s="136" t="e" cm="1">
        <f t="array" ref="V181">_xlfn.IFS(
    FALSE, N("Check if X1 shading is ON"),
    $V$50&lt;&gt;"x", NA(),
    FALSE, N("Check if case is 'LEFT' and x axis value less than z score"),
    AND($G$69 = "LEFT", $T181 &lt; IF($K$69="", 0, $K$69)), $U181,
    FALSE, N("Check if case is 'RIGHT' and x axis value greater than z score"),
    AND($G$69 = "RIGHT", $T181 &gt; IF($K$69="", 0, $K$69)), $U181,
    FALSE, N("Check if case is 'TWO' and both directions"),
    AND(
        $G$69 = "TWO",
        OR($T181 &lt; -ABS($K$69), $T181 &gt; ABS($K$70))
    ), $U181,
    FALSE, N("Default case: Return NA()"),
    TRUE, NA()
)</f>
        <v>#VALUE!</v>
      </c>
      <c r="W181" s="136" t="e" cm="1">
        <f t="array" ref="W181">_xlfn.IFS(
    FALSE, N("Check if X1 shading is ON"),
    $V$50&lt;&gt;"x", NA(),
    FALSE, N("Check if case is 'LEFT' and x axis value less than z score"),
    AND($G$70 = "LEFT", $T181 &lt; IF($K$70="", 0, $K$70)), $U181,
    FALSE, N("Check if case is 'RIGHT' and x axis value greater than z score"),
    AND($G$70 = "RIGHT", $T181 &gt; IF($K$70="", 0, $K$70)), $U181,
    FALSE, N("Default case: Return NA()"),
    TRUE, NA()
)</f>
        <v>#N/A</v>
      </c>
      <c r="X181" s="136" t="e" cm="1">
        <f t="array" ref="X181">_xlfn.IFS(
    FALSE, N("Check if X1 shading is ON"),
    $X$50&lt;&gt;"x", NA(),
    FALSE, N("Check if case is 'LEFT' and x axis value less than z score"),
    AND($G$73 = "LEFT", $T181 &lt; IF($K$73="", 0, $K$73)), $U181,
    FALSE, N("Check if case is 'RIGHT' and x axis value greater than z score"),
    AND($G$73 = "RIGHT", $T181 &gt; IF($K$73="", 0, $K$73)), $U181,
    FALSE, N("Check if case is 'TWO' and both directions"),
    AND(
        $G$73 = "TWO",
        OR($T181 &lt; -ABS($K$73), $T181 &gt; ABS($K$73))
    ), $U181,
    FALSE, N("Default case: Return NA()"),
    TRUE, NA()
)</f>
        <v>#VALUE!</v>
      </c>
      <c r="Y181" s="42"/>
      <c r="Z181" s="110">
        <v>-0.50000000000000222</v>
      </c>
      <c r="AA181" s="110">
        <v>0.30199999999999999</v>
      </c>
      <c r="AB181" s="110">
        <f t="shared" si="31"/>
        <v>0.30199999999999999</v>
      </c>
      <c r="AC181" s="110" t="str">
        <f t="shared" si="32"/>
        <v/>
      </c>
    </row>
    <row r="182" spans="2:29" ht="16" x14ac:dyDescent="0.2">
      <c r="B182" s="3"/>
      <c r="C182" s="42"/>
      <c r="D182" s="44"/>
      <c r="E182" s="7"/>
      <c r="F182" s="113">
        <f t="shared" si="45"/>
        <v>-2</v>
      </c>
      <c r="G182" s="113" t="e">
        <f t="shared" ref="G182:G187" si="49">G181</f>
        <v>#N/A</v>
      </c>
      <c r="H182" s="110">
        <v>-2</v>
      </c>
      <c r="I182" s="135" t="e">
        <f t="shared" ref="I182:I187" si="50">H182*$G$178</f>
        <v>#VALUE!</v>
      </c>
      <c r="J182" s="142" t="str">
        <f t="shared" si="46"/>
        <v/>
      </c>
      <c r="K182" s="42"/>
      <c r="L182" s="42"/>
      <c r="M182" s="42"/>
      <c r="N182" s="42"/>
      <c r="O182" s="42"/>
      <c r="P182" s="42"/>
      <c r="Q182" s="42"/>
      <c r="R182" s="42"/>
      <c r="S182" s="42"/>
      <c r="T182" s="120">
        <f t="shared" si="47"/>
        <v>2.4166666666666643</v>
      </c>
      <c r="U182" s="136">
        <f t="shared" si="48"/>
        <v>2.1513440016773775E-2</v>
      </c>
      <c r="V182" s="136" t="e" cm="1">
        <f t="array" ref="V182">_xlfn.IFS(
    FALSE, N("Check if X1 shading is ON"),
    $V$50&lt;&gt;"x", NA(),
    FALSE, N("Check if case is 'LEFT' and x axis value less than z score"),
    AND($G$69 = "LEFT", $T182 &lt; IF($K$69="", 0, $K$69)), $U182,
    FALSE, N("Check if case is 'RIGHT' and x axis value greater than z score"),
    AND($G$69 = "RIGHT", $T182 &gt; IF($K$69="", 0, $K$69)), $U182,
    FALSE, N("Check if case is 'TWO' and both directions"),
    AND(
        $G$69 = "TWO",
        OR($T182 &lt; -ABS($K$69), $T182 &gt; ABS($K$70))
    ), $U182,
    FALSE, N("Default case: Return NA()"),
    TRUE, NA()
)</f>
        <v>#VALUE!</v>
      </c>
      <c r="W182" s="136" t="e" cm="1">
        <f t="array" ref="W182">_xlfn.IFS(
    FALSE, N("Check if X1 shading is ON"),
    $V$50&lt;&gt;"x", NA(),
    FALSE, N("Check if case is 'LEFT' and x axis value less than z score"),
    AND($G$70 = "LEFT", $T182 &lt; IF($K$70="", 0, $K$70)), $U182,
    FALSE, N("Check if case is 'RIGHT' and x axis value greater than z score"),
    AND($G$70 = "RIGHT", $T182 &gt; IF($K$70="", 0, $K$70)), $U182,
    FALSE, N("Default case: Return NA()"),
    TRUE, NA()
)</f>
        <v>#N/A</v>
      </c>
      <c r="X182" s="136" t="e" cm="1">
        <f t="array" ref="X182">_xlfn.IFS(
    FALSE, N("Check if X1 shading is ON"),
    $X$50&lt;&gt;"x", NA(),
    FALSE, N("Check if case is 'LEFT' and x axis value less than z score"),
    AND($G$73 = "LEFT", $T182 &lt; IF($K$73="", 0, $K$73)), $U182,
    FALSE, N("Check if case is 'RIGHT' and x axis value greater than z score"),
    AND($G$73 = "RIGHT", $T182 &gt; IF($K$73="", 0, $K$73)), $U182,
    FALSE, N("Check if case is 'TWO' and both directions"),
    AND(
        $G$73 = "TWO",
        OR($T182 &lt; -ABS($K$73), $T182 &gt; ABS($K$73))
    ), $U182,
    FALSE, N("Default case: Return NA()"),
    TRUE, NA()
)</f>
        <v>#VALUE!</v>
      </c>
      <c r="Y182" s="42"/>
      <c r="Z182" s="110">
        <v>-0.33333333333333548</v>
      </c>
      <c r="AA182" s="110">
        <v>0.30199999999999999</v>
      </c>
      <c r="AB182" s="110">
        <f t="shared" si="31"/>
        <v>0.30199999999999999</v>
      </c>
      <c r="AC182" s="110" t="str">
        <f t="shared" si="32"/>
        <v/>
      </c>
    </row>
    <row r="183" spans="2:29" ht="16" x14ac:dyDescent="0.2">
      <c r="B183" s="3"/>
      <c r="C183" s="42"/>
      <c r="D183" s="44"/>
      <c r="E183" s="7"/>
      <c r="F183" s="113">
        <f t="shared" si="45"/>
        <v>-1</v>
      </c>
      <c r="G183" s="113" t="e">
        <f t="shared" si="49"/>
        <v>#N/A</v>
      </c>
      <c r="H183" s="110">
        <v>-1</v>
      </c>
      <c r="I183" s="135" t="e">
        <f t="shared" si="50"/>
        <v>#VALUE!</v>
      </c>
      <c r="J183" s="142" t="str">
        <f t="shared" si="46"/>
        <v/>
      </c>
      <c r="K183" s="42"/>
      <c r="L183" s="42"/>
      <c r="M183" s="42"/>
      <c r="N183" s="42"/>
      <c r="O183" s="42"/>
      <c r="P183" s="42"/>
      <c r="Q183" s="42"/>
      <c r="R183" s="42"/>
      <c r="S183" s="42"/>
      <c r="T183" s="120">
        <f t="shared" si="47"/>
        <v>2.4583333333333308</v>
      </c>
      <c r="U183" s="136">
        <f t="shared" si="48"/>
        <v>1.9435773384265099E-2</v>
      </c>
      <c r="V183" s="136" t="e" cm="1">
        <f t="array" ref="V183">_xlfn.IFS(
    FALSE, N("Check if X1 shading is ON"),
    $V$50&lt;&gt;"x", NA(),
    FALSE, N("Check if case is 'LEFT' and x axis value less than z score"),
    AND($G$69 = "LEFT", $T183 &lt; IF($K$69="", 0, $K$69)), $U183,
    FALSE, N("Check if case is 'RIGHT' and x axis value greater than z score"),
    AND($G$69 = "RIGHT", $T183 &gt; IF($K$69="", 0, $K$69)), $U183,
    FALSE, N("Check if case is 'TWO' and both directions"),
    AND(
        $G$69 = "TWO",
        OR($T183 &lt; -ABS($K$69), $T183 &gt; ABS($K$70))
    ), $U183,
    FALSE, N("Default case: Return NA()"),
    TRUE, NA()
)</f>
        <v>#VALUE!</v>
      </c>
      <c r="W183" s="136" t="e" cm="1">
        <f t="array" ref="W183">_xlfn.IFS(
    FALSE, N("Check if X1 shading is ON"),
    $V$50&lt;&gt;"x", NA(),
    FALSE, N("Check if case is 'LEFT' and x axis value less than z score"),
    AND($G$70 = "LEFT", $T183 &lt; IF($K$70="", 0, $K$70)), $U183,
    FALSE, N("Check if case is 'RIGHT' and x axis value greater than z score"),
    AND($G$70 = "RIGHT", $T183 &gt; IF($K$70="", 0, $K$70)), $U183,
    FALSE, N("Default case: Return NA()"),
    TRUE, NA()
)</f>
        <v>#N/A</v>
      </c>
      <c r="X183" s="136" t="e" cm="1">
        <f t="array" ref="X183">_xlfn.IFS(
    FALSE, N("Check if X1 shading is ON"),
    $X$50&lt;&gt;"x", NA(),
    FALSE, N("Check if case is 'LEFT' and x axis value less than z score"),
    AND($G$73 = "LEFT", $T183 &lt; IF($K$73="", 0, $K$73)), $U183,
    FALSE, N("Check if case is 'RIGHT' and x axis value greater than z score"),
    AND($G$73 = "RIGHT", $T183 &gt; IF($K$73="", 0, $K$73)), $U183,
    FALSE, N("Check if case is 'TWO' and both directions"),
    AND(
        $G$73 = "TWO",
        OR($T183 &lt; -ABS($K$73), $T183 &gt; ABS($K$73))
    ), $U183,
    FALSE, N("Default case: Return NA()"),
    TRUE, NA()
)</f>
        <v>#VALUE!</v>
      </c>
      <c r="Y183" s="42"/>
      <c r="Z183" s="110">
        <v>-0.16666666666666879</v>
      </c>
      <c r="AA183" s="110">
        <v>0.30199999999999999</v>
      </c>
      <c r="AB183" s="110">
        <f t="shared" si="31"/>
        <v>0.30199999999999999</v>
      </c>
      <c r="AC183" s="110" t="str">
        <f t="shared" si="32"/>
        <v/>
      </c>
    </row>
    <row r="184" spans="2:29" ht="16" x14ac:dyDescent="0.2">
      <c r="B184" s="3"/>
      <c r="C184" s="42"/>
      <c r="D184" s="44"/>
      <c r="E184" s="7"/>
      <c r="F184" s="113">
        <f t="shared" si="45"/>
        <v>0</v>
      </c>
      <c r="G184" s="113" t="e">
        <f t="shared" si="49"/>
        <v>#N/A</v>
      </c>
      <c r="H184" s="170">
        <v>0</v>
      </c>
      <c r="I184" s="135" t="e">
        <f t="shared" si="50"/>
        <v>#VALUE!</v>
      </c>
      <c r="J184" s="142" t="str">
        <f t="shared" si="46"/>
        <v/>
      </c>
      <c r="K184" s="42"/>
      <c r="L184" s="42"/>
      <c r="M184" s="42"/>
      <c r="N184" s="42"/>
      <c r="O184" s="42"/>
      <c r="P184" s="42"/>
      <c r="Q184" s="42"/>
      <c r="R184" s="42"/>
      <c r="S184" s="42"/>
      <c r="T184" s="120">
        <f t="shared" si="47"/>
        <v>2.4999999999999973</v>
      </c>
      <c r="U184" s="136">
        <f t="shared" si="48"/>
        <v>1.7528300493568655E-2</v>
      </c>
      <c r="V184" s="136" t="e" cm="1">
        <f t="array" ref="V184">_xlfn.IFS(
    FALSE, N("Check if X1 shading is ON"),
    $V$50&lt;&gt;"x", NA(),
    FALSE, N("Check if case is 'LEFT' and x axis value less than z score"),
    AND($G$69 = "LEFT", $T184 &lt; IF($K$69="", 0, $K$69)), $U184,
    FALSE, N("Check if case is 'RIGHT' and x axis value greater than z score"),
    AND($G$69 = "RIGHT", $T184 &gt; IF($K$69="", 0, $K$69)), $U184,
    FALSE, N("Check if case is 'TWO' and both directions"),
    AND(
        $G$69 = "TWO",
        OR($T184 &lt; -ABS($K$69), $T184 &gt; ABS($K$70))
    ), $U184,
    FALSE, N("Default case: Return NA()"),
    TRUE, NA()
)</f>
        <v>#VALUE!</v>
      </c>
      <c r="W184" s="136" t="e" cm="1">
        <f t="array" ref="W184">_xlfn.IFS(
    FALSE, N("Check if X1 shading is ON"),
    $V$50&lt;&gt;"x", NA(),
    FALSE, N("Check if case is 'LEFT' and x axis value less than z score"),
    AND($G$70 = "LEFT", $T184 &lt; IF($K$70="", 0, $K$70)), $U184,
    FALSE, N("Check if case is 'RIGHT' and x axis value greater than z score"),
    AND($G$70 = "RIGHT", $T184 &gt; IF($K$70="", 0, $K$70)), $U184,
    FALSE, N("Default case: Return NA()"),
    TRUE, NA()
)</f>
        <v>#N/A</v>
      </c>
      <c r="X184" s="136" t="e" cm="1">
        <f t="array" ref="X184">_xlfn.IFS(
    FALSE, N("Check if X1 shading is ON"),
    $X$50&lt;&gt;"x", NA(),
    FALSE, N("Check if case is 'LEFT' and x axis value less than z score"),
    AND($G$73 = "LEFT", $T184 &lt; IF($K$73="", 0, $K$73)), $U184,
    FALSE, N("Check if case is 'RIGHT' and x axis value greater than z score"),
    AND($G$73 = "RIGHT", $T184 &gt; IF($K$73="", 0, $K$73)), $U184,
    FALSE, N("Check if case is 'TWO' and both directions"),
    AND(
        $G$73 = "TWO",
        OR($T184 &lt; -ABS($K$73), $T184 &gt; ABS($K$73))
    ), $U184,
    FALSE, N("Default case: Return NA()"),
    TRUE, NA()
)</f>
        <v>#VALUE!</v>
      </c>
      <c r="Y184" s="42"/>
      <c r="Z184" s="110">
        <v>0.16666666666666449</v>
      </c>
      <c r="AA184" s="110">
        <v>0.30199999999999999</v>
      </c>
      <c r="AB184" s="110">
        <f t="shared" si="31"/>
        <v>0.30199999999999999</v>
      </c>
      <c r="AC184" s="110" t="str">
        <f t="shared" si="32"/>
        <v/>
      </c>
    </row>
    <row r="185" spans="2:29" ht="16" x14ac:dyDescent="0.2">
      <c r="B185" s="3"/>
      <c r="C185" s="42"/>
      <c r="D185" s="44"/>
      <c r="E185" s="7"/>
      <c r="F185" s="113">
        <f t="shared" si="45"/>
        <v>1</v>
      </c>
      <c r="G185" s="113" t="e">
        <f t="shared" si="49"/>
        <v>#N/A</v>
      </c>
      <c r="H185" s="170">
        <v>1</v>
      </c>
      <c r="I185" s="135" t="e">
        <f t="shared" si="50"/>
        <v>#VALUE!</v>
      </c>
      <c r="J185" s="142" t="str">
        <f t="shared" si="46"/>
        <v/>
      </c>
      <c r="K185" s="42"/>
      <c r="L185" s="42"/>
      <c r="M185" s="42"/>
      <c r="N185" s="42"/>
      <c r="O185" s="42"/>
      <c r="P185" s="42"/>
      <c r="Q185" s="42"/>
      <c r="R185" s="42"/>
      <c r="S185" s="42"/>
      <c r="T185" s="120">
        <f t="shared" si="47"/>
        <v>2.5416666666666639</v>
      </c>
      <c r="U185" s="136">
        <f t="shared" si="48"/>
        <v>1.5780610826231976E-2</v>
      </c>
      <c r="V185" s="136" t="e" cm="1">
        <f t="array" ref="V185">_xlfn.IFS(
    FALSE, N("Check if X1 shading is ON"),
    $V$50&lt;&gt;"x", NA(),
    FALSE, N("Check if case is 'LEFT' and x axis value less than z score"),
    AND($G$69 = "LEFT", $T185 &lt; IF($K$69="", 0, $K$69)), $U185,
    FALSE, N("Check if case is 'RIGHT' and x axis value greater than z score"),
    AND($G$69 = "RIGHT", $T185 &gt; IF($K$69="", 0, $K$69)), $U185,
    FALSE, N("Check if case is 'TWO' and both directions"),
    AND(
        $G$69 = "TWO",
        OR($T185 &lt; -ABS($K$69), $T185 &gt; ABS($K$70))
    ), $U185,
    FALSE, N("Default case: Return NA()"),
    TRUE, NA()
)</f>
        <v>#VALUE!</v>
      </c>
      <c r="W185" s="136" t="e" cm="1">
        <f t="array" ref="W185">_xlfn.IFS(
    FALSE, N("Check if X1 shading is ON"),
    $V$50&lt;&gt;"x", NA(),
    FALSE, N("Check if case is 'LEFT' and x axis value less than z score"),
    AND($G$70 = "LEFT", $T185 &lt; IF($K$70="", 0, $K$70)), $U185,
    FALSE, N("Check if case is 'RIGHT' and x axis value greater than z score"),
    AND($G$70 = "RIGHT", $T185 &gt; IF($K$70="", 0, $K$70)), $U185,
    FALSE, N("Default case: Return NA()"),
    TRUE, NA()
)</f>
        <v>#N/A</v>
      </c>
      <c r="X185" s="136" t="e" cm="1">
        <f t="array" ref="X185">_xlfn.IFS(
    FALSE, N("Check if X1 shading is ON"),
    $X$50&lt;&gt;"x", NA(),
    FALSE, N("Check if case is 'LEFT' and x axis value less than z score"),
    AND($G$73 = "LEFT", $T185 &lt; IF($K$73="", 0, $K$73)), $U185,
    FALSE, N("Check if case is 'RIGHT' and x axis value greater than z score"),
    AND($G$73 = "RIGHT", $T185 &gt; IF($K$73="", 0, $K$73)), $U185,
    FALSE, N("Check if case is 'TWO' and both directions"),
    AND(
        $G$73 = "TWO",
        OR($T185 &lt; -ABS($K$73), $T185 &gt; ABS($K$73))
    ), $U185,
    FALSE, N("Default case: Return NA()"),
    TRUE, NA()
)</f>
        <v>#VALUE!</v>
      </c>
      <c r="Y185" s="42"/>
      <c r="Z185" s="110">
        <v>0.33333333333333115</v>
      </c>
      <c r="AA185" s="110">
        <v>0.30199999999999999</v>
      </c>
      <c r="AB185" s="110">
        <f t="shared" si="31"/>
        <v>0.30199999999999999</v>
      </c>
      <c r="AC185" s="110" t="str">
        <f t="shared" si="32"/>
        <v/>
      </c>
    </row>
    <row r="186" spans="2:29" ht="16" x14ac:dyDescent="0.2">
      <c r="B186" s="3"/>
      <c r="C186" s="42"/>
      <c r="D186" s="44"/>
      <c r="E186" s="7"/>
      <c r="F186" s="113">
        <f t="shared" si="45"/>
        <v>2</v>
      </c>
      <c r="G186" s="113" t="e">
        <f t="shared" si="49"/>
        <v>#N/A</v>
      </c>
      <c r="H186" s="170">
        <v>2</v>
      </c>
      <c r="I186" s="135" t="e">
        <f t="shared" si="50"/>
        <v>#VALUE!</v>
      </c>
      <c r="J186" s="142" t="str">
        <f t="shared" si="46"/>
        <v/>
      </c>
      <c r="K186" s="42"/>
      <c r="L186" s="42"/>
      <c r="M186" s="42"/>
      <c r="N186" s="42"/>
      <c r="O186" s="42"/>
      <c r="P186" s="42"/>
      <c r="Q186" s="42"/>
      <c r="R186" s="42"/>
      <c r="S186" s="42"/>
      <c r="T186" s="120">
        <f t="shared" si="47"/>
        <v>2.5833333333333304</v>
      </c>
      <c r="U186" s="136">
        <f t="shared" si="48"/>
        <v>1.4182533754437414E-2</v>
      </c>
      <c r="V186" s="136" t="e" cm="1">
        <f t="array" ref="V186">_xlfn.IFS(
    FALSE, N("Check if X1 shading is ON"),
    $V$50&lt;&gt;"x", NA(),
    FALSE, N("Check if case is 'LEFT' and x axis value less than z score"),
    AND($G$69 = "LEFT", $T186 &lt; IF($K$69="", 0, $K$69)), $U186,
    FALSE, N("Check if case is 'RIGHT' and x axis value greater than z score"),
    AND($G$69 = "RIGHT", $T186 &gt; IF($K$69="", 0, $K$69)), $U186,
    FALSE, N("Check if case is 'TWO' and both directions"),
    AND(
        $G$69 = "TWO",
        OR($T186 &lt; -ABS($K$69), $T186 &gt; ABS($K$70))
    ), $U186,
    FALSE, N("Default case: Return NA()"),
    TRUE, NA()
)</f>
        <v>#VALUE!</v>
      </c>
      <c r="W186" s="136" t="e" cm="1">
        <f t="array" ref="W186">_xlfn.IFS(
    FALSE, N("Check if X1 shading is ON"),
    $V$50&lt;&gt;"x", NA(),
    FALSE, N("Check if case is 'LEFT' and x axis value less than z score"),
    AND($G$70 = "LEFT", $T186 &lt; IF($K$70="", 0, $K$70)), $U186,
    FALSE, N("Check if case is 'RIGHT' and x axis value greater than z score"),
    AND($G$70 = "RIGHT", $T186 &gt; IF($K$70="", 0, $K$70)), $U186,
    FALSE, N("Default case: Return NA()"),
    TRUE, NA()
)</f>
        <v>#N/A</v>
      </c>
      <c r="X186" s="136" t="e" cm="1">
        <f t="array" ref="X186">_xlfn.IFS(
    FALSE, N("Check if X1 shading is ON"),
    $X$50&lt;&gt;"x", NA(),
    FALSE, N("Check if case is 'LEFT' and x axis value less than z score"),
    AND($G$73 = "LEFT", $T186 &lt; IF($K$73="", 0, $K$73)), $U186,
    FALSE, N("Check if case is 'RIGHT' and x axis value greater than z score"),
    AND($G$73 = "RIGHT", $T186 &gt; IF($K$73="", 0, $K$73)), $U186,
    FALSE, N("Check if case is 'TWO' and both directions"),
    AND(
        $G$73 = "TWO",
        OR($T186 &lt; -ABS($K$73), $T186 &gt; ABS($K$73))
    ), $U186,
    FALSE, N("Default case: Return NA()"),
    TRUE, NA()
)</f>
        <v>#VALUE!</v>
      </c>
      <c r="Y186" s="42"/>
      <c r="Z186" s="110">
        <v>0.49999999999999789</v>
      </c>
      <c r="AA186" s="110">
        <v>0.30199999999999999</v>
      </c>
      <c r="AB186" s="110">
        <f t="shared" si="31"/>
        <v>0.30199999999999999</v>
      </c>
      <c r="AC186" s="110" t="str">
        <f t="shared" si="32"/>
        <v/>
      </c>
    </row>
    <row r="187" spans="2:29" ht="16" x14ac:dyDescent="0.2">
      <c r="B187" s="3"/>
      <c r="C187" s="42"/>
      <c r="D187" s="44"/>
      <c r="E187" s="7"/>
      <c r="F187" s="113">
        <f>F166</f>
        <v>3</v>
      </c>
      <c r="G187" s="113" t="e">
        <f t="shared" si="49"/>
        <v>#N/A</v>
      </c>
      <c r="H187" s="170">
        <v>3</v>
      </c>
      <c r="I187" s="135" t="e">
        <f t="shared" si="50"/>
        <v>#VALUE!</v>
      </c>
      <c r="J187" s="142" t="str">
        <f t="shared" si="46"/>
        <v/>
      </c>
      <c r="K187" s="42"/>
      <c r="L187" s="42"/>
      <c r="M187" s="42"/>
      <c r="N187" s="42"/>
      <c r="O187" s="42"/>
      <c r="P187" s="42"/>
      <c r="Q187" s="42"/>
      <c r="R187" s="42"/>
      <c r="S187" s="42"/>
      <c r="T187" s="120">
        <f t="shared" si="47"/>
        <v>2.6249999999999969</v>
      </c>
      <c r="U187" s="136">
        <f t="shared" si="48"/>
        <v>1.2724181596831535E-2</v>
      </c>
      <c r="V187" s="136" t="e" cm="1">
        <f t="array" ref="V187">_xlfn.IFS(
    FALSE, N("Check if X1 shading is ON"),
    $V$50&lt;&gt;"x", NA(),
    FALSE, N("Check if case is 'LEFT' and x axis value less than z score"),
    AND($G$69 = "LEFT", $T187 &lt; IF($K$69="", 0, $K$69)), $U187,
    FALSE, N("Check if case is 'RIGHT' and x axis value greater than z score"),
    AND($G$69 = "RIGHT", $T187 &gt; IF($K$69="", 0, $K$69)), $U187,
    FALSE, N("Check if case is 'TWO' and both directions"),
    AND(
        $G$69 = "TWO",
        OR($T187 &lt; -ABS($K$69), $T187 &gt; ABS($K$70))
    ), $U187,
    FALSE, N("Default case: Return NA()"),
    TRUE, NA()
)</f>
        <v>#VALUE!</v>
      </c>
      <c r="W187" s="136" t="e" cm="1">
        <f t="array" ref="W187">_xlfn.IFS(
    FALSE, N("Check if X1 shading is ON"),
    $V$50&lt;&gt;"x", NA(),
    FALSE, N("Check if case is 'LEFT' and x axis value less than z score"),
    AND($G$70 = "LEFT", $T187 &lt; IF($K$70="", 0, $K$70)), $U187,
    FALSE, N("Check if case is 'RIGHT' and x axis value greater than z score"),
    AND($G$70 = "RIGHT", $T187 &gt; IF($K$70="", 0, $K$70)), $U187,
    FALSE, N("Default case: Return NA()"),
    TRUE, NA()
)</f>
        <v>#N/A</v>
      </c>
      <c r="X187" s="136" t="e" cm="1">
        <f t="array" ref="X187">_xlfn.IFS(
    FALSE, N("Check if X1 shading is ON"),
    $X$50&lt;&gt;"x", NA(),
    FALSE, N("Check if case is 'LEFT' and x axis value less than z score"),
    AND($G$73 = "LEFT", $T187 &lt; IF($K$73="", 0, $K$73)), $U187,
    FALSE, N("Check if case is 'RIGHT' and x axis value greater than z score"),
    AND($G$73 = "RIGHT", $T187 &gt; IF($K$73="", 0, $K$73)), $U187,
    FALSE, N("Check if case is 'TWO' and both directions"),
    AND(
        $G$73 = "TWO",
        OR($T187 &lt; -ABS($K$73), $T187 &gt; ABS($K$73))
    ), $U187,
    FALSE, N("Default case: Return NA()"),
    TRUE, NA()
)</f>
        <v>#VALUE!</v>
      </c>
      <c r="Y187" s="42"/>
      <c r="Z187" s="110">
        <v>0.66666666666666441</v>
      </c>
      <c r="AA187" s="110">
        <v>0.30199999999999999</v>
      </c>
      <c r="AB187" s="110">
        <f t="shared" si="31"/>
        <v>0.30199999999999999</v>
      </c>
      <c r="AC187" s="110" t="str">
        <f t="shared" si="32"/>
        <v/>
      </c>
    </row>
    <row r="188" spans="2:29" ht="16" x14ac:dyDescent="0.2">
      <c r="B188" s="3"/>
      <c r="C188" s="42"/>
      <c r="D188" s="44"/>
      <c r="E188" s="7"/>
      <c r="F188" s="7"/>
      <c r="G188" s="44"/>
      <c r="H188" s="44"/>
      <c r="I188" s="44"/>
      <c r="J188" s="42"/>
      <c r="K188" s="42"/>
      <c r="L188" s="42"/>
      <c r="M188" s="42"/>
      <c r="N188" s="42"/>
      <c r="O188" s="42"/>
      <c r="P188" s="42"/>
      <c r="Q188" s="42"/>
      <c r="R188" s="42"/>
      <c r="S188" s="42"/>
      <c r="T188" s="120">
        <f t="shared" si="47"/>
        <v>2.6666666666666634</v>
      </c>
      <c r="U188" s="136">
        <f t="shared" si="48"/>
        <v>1.1395986023797539E-2</v>
      </c>
      <c r="V188" s="136" t="e" cm="1">
        <f t="array" ref="V188">_xlfn.IFS(
    FALSE, N("Check if X1 shading is ON"),
    $V$50&lt;&gt;"x", NA(),
    FALSE, N("Check if case is 'LEFT' and x axis value less than z score"),
    AND($G$69 = "LEFT", $T188 &lt; IF($K$69="", 0, $K$69)), $U188,
    FALSE, N("Check if case is 'RIGHT' and x axis value greater than z score"),
    AND($G$69 = "RIGHT", $T188 &gt; IF($K$69="", 0, $K$69)), $U188,
    FALSE, N("Check if case is 'TWO' and both directions"),
    AND(
        $G$69 = "TWO",
        OR($T188 &lt; -ABS($K$69), $T188 &gt; ABS($K$70))
    ), $U188,
    FALSE, N("Default case: Return NA()"),
    TRUE, NA()
)</f>
        <v>#VALUE!</v>
      </c>
      <c r="W188" s="136" t="e" cm="1">
        <f t="array" ref="W188">_xlfn.IFS(
    FALSE, N("Check if X1 shading is ON"),
    $V$50&lt;&gt;"x", NA(),
    FALSE, N("Check if case is 'LEFT' and x axis value less than z score"),
    AND($G$70 = "LEFT", $T188 &lt; IF($K$70="", 0, $K$70)), $U188,
    FALSE, N("Check if case is 'RIGHT' and x axis value greater than z score"),
    AND($G$70 = "RIGHT", $T188 &gt; IF($K$70="", 0, $K$70)), $U188,
    FALSE, N("Default case: Return NA()"),
    TRUE, NA()
)</f>
        <v>#N/A</v>
      </c>
      <c r="X188" s="136" t="e" cm="1">
        <f t="array" ref="X188">_xlfn.IFS(
    FALSE, N("Check if X1 shading is ON"),
    $X$50&lt;&gt;"x", NA(),
    FALSE, N("Check if case is 'LEFT' and x axis value less than z score"),
    AND($G$73 = "LEFT", $T188 &lt; IF($K$73="", 0, $K$73)), $U188,
    FALSE, N("Check if case is 'RIGHT' and x axis value greater than z score"),
    AND($G$73 = "RIGHT", $T188 &gt; IF($K$73="", 0, $K$73)), $U188,
    FALSE, N("Check if case is 'TWO' and both directions"),
    AND(
        $G$73 = "TWO",
        OR($T188 &lt; -ABS($K$73), $T188 &gt; ABS($K$73))
    ), $U188,
    FALSE, N("Default case: Return NA()"),
    TRUE, NA()
)</f>
        <v>#VALUE!</v>
      </c>
      <c r="Y188" s="42"/>
      <c r="Z188" s="110">
        <v>-0.50000000000000222</v>
      </c>
      <c r="AA188" s="110">
        <v>0.32600000000000001</v>
      </c>
      <c r="AB188" s="110">
        <f t="shared" si="31"/>
        <v>0.32600000000000001</v>
      </c>
      <c r="AC188" s="110" t="str">
        <f t="shared" si="32"/>
        <v/>
      </c>
    </row>
    <row r="189" spans="2:29" ht="16" x14ac:dyDescent="0.2">
      <c r="B189" s="3"/>
      <c r="C189" s="42"/>
      <c r="D189" s="44"/>
      <c r="E189" s="7"/>
      <c r="F189" s="7"/>
      <c r="G189" s="44"/>
      <c r="H189" s="44"/>
      <c r="I189" s="44"/>
      <c r="J189" s="42"/>
      <c r="K189" s="42"/>
      <c r="L189" s="42"/>
      <c r="M189" s="42"/>
      <c r="N189" s="42"/>
      <c r="O189" s="42"/>
      <c r="P189" s="42"/>
      <c r="Q189" s="42"/>
      <c r="R189" s="42"/>
      <c r="S189" s="42"/>
      <c r="T189" s="120">
        <f t="shared" si="47"/>
        <v>2.7083333333333299</v>
      </c>
      <c r="U189" s="136">
        <f t="shared" si="48"/>
        <v>1.0188728126088738E-2</v>
      </c>
      <c r="V189" s="136" t="e" cm="1">
        <f t="array" ref="V189">_xlfn.IFS(
    FALSE, N("Check if X1 shading is ON"),
    $V$50&lt;&gt;"x", NA(),
    FALSE, N("Check if case is 'LEFT' and x axis value less than z score"),
    AND($G$69 = "LEFT", $T189 &lt; IF($K$69="", 0, $K$69)), $U189,
    FALSE, N("Check if case is 'RIGHT' and x axis value greater than z score"),
    AND($G$69 = "RIGHT", $T189 &gt; IF($K$69="", 0, $K$69)), $U189,
    FALSE, N("Check if case is 'TWO' and both directions"),
    AND(
        $G$69 = "TWO",
        OR($T189 &lt; -ABS($K$69), $T189 &gt; ABS($K$70))
    ), $U189,
    FALSE, N("Default case: Return NA()"),
    TRUE, NA()
)</f>
        <v>#VALUE!</v>
      </c>
      <c r="W189" s="136" t="e" cm="1">
        <f t="array" ref="W189">_xlfn.IFS(
    FALSE, N("Check if X1 shading is ON"),
    $V$50&lt;&gt;"x", NA(),
    FALSE, N("Check if case is 'LEFT' and x axis value less than z score"),
    AND($G$70 = "LEFT", $T189 &lt; IF($K$70="", 0, $K$70)), $U189,
    FALSE, N("Check if case is 'RIGHT' and x axis value greater than z score"),
    AND($G$70 = "RIGHT", $T189 &gt; IF($K$70="", 0, $K$70)), $U189,
    FALSE, N("Default case: Return NA()"),
    TRUE, NA()
)</f>
        <v>#N/A</v>
      </c>
      <c r="X189" s="136" t="e" cm="1">
        <f t="array" ref="X189">_xlfn.IFS(
    FALSE, N("Check if X1 shading is ON"),
    $X$50&lt;&gt;"x", NA(),
    FALSE, N("Check if case is 'LEFT' and x axis value less than z score"),
    AND($G$73 = "LEFT", $T189 &lt; IF($K$73="", 0, $K$73)), $U189,
    FALSE, N("Check if case is 'RIGHT' and x axis value greater than z score"),
    AND($G$73 = "RIGHT", $T189 &gt; IF($K$73="", 0, $K$73)), $U189,
    FALSE, N("Check if case is 'TWO' and both directions"),
    AND(
        $G$73 = "TWO",
        OR($T189 &lt; -ABS($K$73), $T189 &gt; ABS($K$73))
    ), $U189,
    FALSE, N("Default case: Return NA()"),
    TRUE, NA()
)</f>
        <v>#VALUE!</v>
      </c>
      <c r="Y189" s="42"/>
      <c r="Z189" s="110">
        <v>-0.33333333333333548</v>
      </c>
      <c r="AA189" s="110">
        <v>0.32600000000000001</v>
      </c>
      <c r="AB189" s="110">
        <f t="shared" si="31"/>
        <v>0.32600000000000001</v>
      </c>
      <c r="AC189" s="110" t="str">
        <f t="shared" si="32"/>
        <v/>
      </c>
    </row>
    <row r="190" spans="2:29" ht="16" x14ac:dyDescent="0.2">
      <c r="B190" s="3"/>
      <c r="C190" s="5"/>
      <c r="D190" s="44"/>
      <c r="E190" s="7"/>
      <c r="F190" s="7"/>
      <c r="G190" s="44"/>
      <c r="H190" s="44"/>
      <c r="I190" s="44"/>
      <c r="J190" s="42"/>
      <c r="K190" s="42"/>
      <c r="L190" s="42"/>
      <c r="M190" s="42"/>
      <c r="N190" s="57"/>
      <c r="O190" s="57"/>
      <c r="P190" s="57"/>
      <c r="Q190" s="42"/>
      <c r="R190" s="42"/>
      <c r="S190" s="42"/>
      <c r="T190" s="120">
        <f t="shared" si="47"/>
        <v>2.7499999999999964</v>
      </c>
      <c r="U190" s="136">
        <f t="shared" si="48"/>
        <v>9.0935625015911431E-3</v>
      </c>
      <c r="V190" s="136" t="e" cm="1">
        <f t="array" ref="V190">_xlfn.IFS(
    FALSE, N("Check if X1 shading is ON"),
    $V$50&lt;&gt;"x", NA(),
    FALSE, N("Check if case is 'LEFT' and x axis value less than z score"),
    AND($G$69 = "LEFT", $T190 &lt; IF($K$69="", 0, $K$69)), $U190,
    FALSE, N("Check if case is 'RIGHT' and x axis value greater than z score"),
    AND($G$69 = "RIGHT", $T190 &gt; IF($K$69="", 0, $K$69)), $U190,
    FALSE, N("Check if case is 'TWO' and both directions"),
    AND(
        $G$69 = "TWO",
        OR($T190 &lt; -ABS($K$69), $T190 &gt; ABS($K$70))
    ), $U190,
    FALSE, N("Default case: Return NA()"),
    TRUE, NA()
)</f>
        <v>#VALUE!</v>
      </c>
      <c r="W190" s="136" t="e" cm="1">
        <f t="array" ref="W190">_xlfn.IFS(
    FALSE, N("Check if X1 shading is ON"),
    $V$50&lt;&gt;"x", NA(),
    FALSE, N("Check if case is 'LEFT' and x axis value less than z score"),
    AND($G$70 = "LEFT", $T190 &lt; IF($K$70="", 0, $K$70)), $U190,
    FALSE, N("Check if case is 'RIGHT' and x axis value greater than z score"),
    AND($G$70 = "RIGHT", $T190 &gt; IF($K$70="", 0, $K$70)), $U190,
    FALSE, N("Default case: Return NA()"),
    TRUE, NA()
)</f>
        <v>#N/A</v>
      </c>
      <c r="X190" s="136" t="e" cm="1">
        <f t="array" ref="X190">_xlfn.IFS(
    FALSE, N("Check if X1 shading is ON"),
    $X$50&lt;&gt;"x", NA(),
    FALSE, N("Check if case is 'LEFT' and x axis value less than z score"),
    AND($G$73 = "LEFT", $T190 &lt; IF($K$73="", 0, $K$73)), $U190,
    FALSE, N("Check if case is 'RIGHT' and x axis value greater than z score"),
    AND($G$73 = "RIGHT", $T190 &gt; IF($K$73="", 0, $K$73)), $U190,
    FALSE, N("Check if case is 'TWO' and both directions"),
    AND(
        $G$73 = "TWO",
        OR($T190 &lt; -ABS($K$73), $T190 &gt; ABS($K$73))
    ), $U190,
    FALSE, N("Default case: Return NA()"),
    TRUE, NA()
)</f>
        <v>#VALUE!</v>
      </c>
      <c r="Y190" s="42"/>
      <c r="Z190" s="110">
        <v>-0.16666666666666879</v>
      </c>
      <c r="AA190" s="110">
        <v>0.32600000000000001</v>
      </c>
      <c r="AB190" s="110">
        <f t="shared" si="31"/>
        <v>0.32600000000000001</v>
      </c>
      <c r="AC190" s="110" t="str">
        <f t="shared" si="32"/>
        <v/>
      </c>
    </row>
    <row r="191" spans="2:29" ht="16" x14ac:dyDescent="0.2">
      <c r="B191" s="3"/>
      <c r="C191" s="57"/>
      <c r="D191" s="57"/>
      <c r="E191" s="57"/>
      <c r="F191" s="57"/>
      <c r="G191" s="57"/>
      <c r="H191" s="57"/>
      <c r="I191" s="57"/>
      <c r="J191" s="57"/>
      <c r="K191" s="57"/>
      <c r="L191" s="57"/>
      <c r="M191" s="57"/>
      <c r="N191" s="57"/>
      <c r="O191" s="57"/>
      <c r="P191" s="57"/>
      <c r="Q191" s="42"/>
      <c r="R191" s="42"/>
      <c r="S191" s="42"/>
      <c r="T191" s="120">
        <f t="shared" si="47"/>
        <v>2.791666666666663</v>
      </c>
      <c r="U191" s="136">
        <f t="shared" si="48"/>
        <v>8.1020357469785802E-3</v>
      </c>
      <c r="V191" s="136" t="e" cm="1">
        <f t="array" ref="V191">_xlfn.IFS(
    FALSE, N("Check if X1 shading is ON"),
    $V$50&lt;&gt;"x", NA(),
    FALSE, N("Check if case is 'LEFT' and x axis value less than z score"),
    AND($G$69 = "LEFT", $T191 &lt; IF($K$69="", 0, $K$69)), $U191,
    FALSE, N("Check if case is 'RIGHT' and x axis value greater than z score"),
    AND($G$69 = "RIGHT", $T191 &gt; IF($K$69="", 0, $K$69)), $U191,
    FALSE, N("Check if case is 'TWO' and both directions"),
    AND(
        $G$69 = "TWO",
        OR($T191 &lt; -ABS($K$69), $T191 &gt; ABS($K$70))
    ), $U191,
    FALSE, N("Default case: Return NA()"),
    TRUE, NA()
)</f>
        <v>#VALUE!</v>
      </c>
      <c r="W191" s="136" t="e" cm="1">
        <f t="array" ref="W191">_xlfn.IFS(
    FALSE, N("Check if X1 shading is ON"),
    $V$50&lt;&gt;"x", NA(),
    FALSE, N("Check if case is 'LEFT' and x axis value less than z score"),
    AND($G$70 = "LEFT", $T191 &lt; IF($K$70="", 0, $K$70)), $U191,
    FALSE, N("Check if case is 'RIGHT' and x axis value greater than z score"),
    AND($G$70 = "RIGHT", $T191 &gt; IF($K$70="", 0, $K$70)), $U191,
    FALSE, N("Default case: Return NA()"),
    TRUE, NA()
)</f>
        <v>#N/A</v>
      </c>
      <c r="X191" s="136" t="e" cm="1">
        <f t="array" ref="X191">_xlfn.IFS(
    FALSE, N("Check if X1 shading is ON"),
    $X$50&lt;&gt;"x", NA(),
    FALSE, N("Check if case is 'LEFT' and x axis value less than z score"),
    AND($G$73 = "LEFT", $T191 &lt; IF($K$73="", 0, $K$73)), $U191,
    FALSE, N("Check if case is 'RIGHT' and x axis value greater than z score"),
    AND($G$73 = "RIGHT", $T191 &gt; IF($K$73="", 0, $K$73)), $U191,
    FALSE, N("Check if case is 'TWO' and both directions"),
    AND(
        $G$73 = "TWO",
        OR($T191 &lt; -ABS($K$73), $T191 &gt; ABS($K$73))
    ), $U191,
    FALSE, N("Default case: Return NA()"),
    TRUE, NA()
)</f>
        <v>#VALUE!</v>
      </c>
      <c r="Y191" s="42"/>
      <c r="Z191" s="110">
        <v>0.16666666666666449</v>
      </c>
      <c r="AA191" s="110">
        <v>0.32600000000000001</v>
      </c>
      <c r="AB191" s="110">
        <f t="shared" si="31"/>
        <v>0.32600000000000001</v>
      </c>
      <c r="AC191" s="110" t="str">
        <f t="shared" si="32"/>
        <v/>
      </c>
    </row>
    <row r="192" spans="2:29" ht="16" x14ac:dyDescent="0.2">
      <c r="B192" s="3"/>
      <c r="C192" s="57"/>
      <c r="D192" s="57"/>
      <c r="E192" s="57"/>
      <c r="F192" s="57"/>
      <c r="G192" s="57"/>
      <c r="H192" s="57"/>
      <c r="I192" s="57"/>
      <c r="J192" s="57"/>
      <c r="K192" s="57"/>
      <c r="L192" s="57"/>
      <c r="M192" s="57"/>
      <c r="N192" s="57"/>
      <c r="O192" s="57"/>
      <c r="P192" s="57"/>
      <c r="Q192" s="42"/>
      <c r="R192" s="42"/>
      <c r="S192" s="42"/>
      <c r="T192" s="120">
        <f t="shared" si="47"/>
        <v>2.8333333333333295</v>
      </c>
      <c r="U192" s="136">
        <f t="shared" si="48"/>
        <v>7.2060997646093061E-3</v>
      </c>
      <c r="V192" s="136" t="e" cm="1">
        <f t="array" ref="V192">_xlfn.IFS(
    FALSE, N("Check if X1 shading is ON"),
    $V$50&lt;&gt;"x", NA(),
    FALSE, N("Check if case is 'LEFT' and x axis value less than z score"),
    AND($G$69 = "LEFT", $T192 &lt; IF($K$69="", 0, $K$69)), $U192,
    FALSE, N("Check if case is 'RIGHT' and x axis value greater than z score"),
    AND($G$69 = "RIGHT", $T192 &gt; IF($K$69="", 0, $K$69)), $U192,
    FALSE, N("Check if case is 'TWO' and both directions"),
    AND(
        $G$69 = "TWO",
        OR($T192 &lt; -ABS($K$69), $T192 &gt; ABS($K$70))
    ), $U192,
    FALSE, N("Default case: Return NA()"),
    TRUE, NA()
)</f>
        <v>#VALUE!</v>
      </c>
      <c r="W192" s="136" t="e" cm="1">
        <f t="array" ref="W192">_xlfn.IFS(
    FALSE, N("Check if X1 shading is ON"),
    $V$50&lt;&gt;"x", NA(),
    FALSE, N("Check if case is 'LEFT' and x axis value less than z score"),
    AND($G$70 = "LEFT", $T192 &lt; IF($K$70="", 0, $K$70)), $U192,
    FALSE, N("Check if case is 'RIGHT' and x axis value greater than z score"),
    AND($G$70 = "RIGHT", $T192 &gt; IF($K$70="", 0, $K$70)), $U192,
    FALSE, N("Default case: Return NA()"),
    TRUE, NA()
)</f>
        <v>#N/A</v>
      </c>
      <c r="X192" s="136" t="e" cm="1">
        <f t="array" ref="X192">_xlfn.IFS(
    FALSE, N("Check if X1 shading is ON"),
    $X$50&lt;&gt;"x", NA(),
    FALSE, N("Check if case is 'LEFT' and x axis value less than z score"),
    AND($G$73 = "LEFT", $T192 &lt; IF($K$73="", 0, $K$73)), $U192,
    FALSE, N("Check if case is 'RIGHT' and x axis value greater than z score"),
    AND($G$73 = "RIGHT", $T192 &gt; IF($K$73="", 0, $K$73)), $U192,
    FALSE, N("Check if case is 'TWO' and both directions"),
    AND(
        $G$73 = "TWO",
        OR($T192 &lt; -ABS($K$73), $T192 &gt; ABS($K$73))
    ), $U192,
    FALSE, N("Default case: Return NA()"),
    TRUE, NA()
)</f>
        <v>#VALUE!</v>
      </c>
      <c r="Y192" s="42"/>
      <c r="Z192" s="110">
        <v>0.33333333333333115</v>
      </c>
      <c r="AA192" s="110">
        <v>0.32600000000000001</v>
      </c>
      <c r="AB192" s="110">
        <f t="shared" si="31"/>
        <v>0.32600000000000001</v>
      </c>
      <c r="AC192" s="110" t="str">
        <f t="shared" si="32"/>
        <v/>
      </c>
    </row>
    <row r="193" spans="2:29" ht="16" x14ac:dyDescent="0.2">
      <c r="B193" s="3"/>
      <c r="C193" s="57"/>
      <c r="D193" s="57"/>
      <c r="E193" s="57"/>
      <c r="F193" s="57"/>
      <c r="G193" s="57"/>
      <c r="H193" s="57"/>
      <c r="I193" s="57"/>
      <c r="J193" s="57"/>
      <c r="K193" s="57"/>
      <c r="L193" s="57"/>
      <c r="M193" s="57"/>
      <c r="N193" s="57"/>
      <c r="O193" s="57"/>
      <c r="P193" s="57"/>
      <c r="Q193" s="42"/>
      <c r="R193" s="42"/>
      <c r="S193" s="42"/>
      <c r="T193" s="120">
        <f t="shared" si="47"/>
        <v>2.874999999999996</v>
      </c>
      <c r="U193" s="136">
        <f t="shared" si="48"/>
        <v>6.3981203107236302E-3</v>
      </c>
      <c r="V193" s="136" t="e" cm="1">
        <f t="array" ref="V193">_xlfn.IFS(
    FALSE, N("Check if X1 shading is ON"),
    $V$50&lt;&gt;"x", NA(),
    FALSE, N("Check if case is 'LEFT' and x axis value less than z score"),
    AND($G$69 = "LEFT", $T193 &lt; IF($K$69="", 0, $K$69)), $U193,
    FALSE, N("Check if case is 'RIGHT' and x axis value greater than z score"),
    AND($G$69 = "RIGHT", $T193 &gt; IF($K$69="", 0, $K$69)), $U193,
    FALSE, N("Check if case is 'TWO' and both directions"),
    AND(
        $G$69 = "TWO",
        OR($T193 &lt; -ABS($K$69), $T193 &gt; ABS($K$70))
    ), $U193,
    FALSE, N("Default case: Return NA()"),
    TRUE, NA()
)</f>
        <v>#VALUE!</v>
      </c>
      <c r="W193" s="136" t="e" cm="1">
        <f t="array" ref="W193">_xlfn.IFS(
    FALSE, N("Check if X1 shading is ON"),
    $V$50&lt;&gt;"x", NA(),
    FALSE, N("Check if case is 'LEFT' and x axis value less than z score"),
    AND($G$70 = "LEFT", $T193 &lt; IF($K$70="", 0, $K$70)), $U193,
    FALSE, N("Check if case is 'RIGHT' and x axis value greater than z score"),
    AND($G$70 = "RIGHT", $T193 &gt; IF($K$70="", 0, $K$70)), $U193,
    FALSE, N("Default case: Return NA()"),
    TRUE, NA()
)</f>
        <v>#N/A</v>
      </c>
      <c r="X193" s="136" t="e" cm="1">
        <f t="array" ref="X193">_xlfn.IFS(
    FALSE, N("Check if X1 shading is ON"),
    $X$50&lt;&gt;"x", NA(),
    FALSE, N("Check if case is 'LEFT' and x axis value less than z score"),
    AND($G$73 = "LEFT", $T193 &lt; IF($K$73="", 0, $K$73)), $U193,
    FALSE, N("Check if case is 'RIGHT' and x axis value greater than z score"),
    AND($G$73 = "RIGHT", $T193 &gt; IF($K$73="", 0, $K$73)), $U193,
    FALSE, N("Check if case is 'TWO' and both directions"),
    AND(
        $G$73 = "TWO",
        OR($T193 &lt; -ABS($K$73), $T193 &gt; ABS($K$73))
    ), $U193,
    FALSE, N("Default case: Return NA()"),
    TRUE, NA()
)</f>
        <v>#VALUE!</v>
      </c>
      <c r="Y193" s="42"/>
      <c r="Z193" s="110">
        <v>0.49999999999999789</v>
      </c>
      <c r="AA193" s="110">
        <v>0.32600000000000001</v>
      </c>
      <c r="AB193" s="110">
        <f t="shared" si="31"/>
        <v>0.32600000000000001</v>
      </c>
      <c r="AC193" s="110" t="str">
        <f t="shared" si="32"/>
        <v/>
      </c>
    </row>
    <row r="194" spans="2:29" ht="16" x14ac:dyDescent="0.2">
      <c r="B194" s="3"/>
      <c r="C194" s="57"/>
      <c r="D194" s="57"/>
      <c r="E194" s="57"/>
      <c r="F194" s="57"/>
      <c r="G194" s="57"/>
      <c r="H194" s="57"/>
      <c r="I194" s="57"/>
      <c r="J194" s="57"/>
      <c r="K194" s="57"/>
      <c r="L194" s="57"/>
      <c r="M194" s="57"/>
      <c r="N194" s="57"/>
      <c r="O194" s="57"/>
      <c r="P194" s="57"/>
      <c r="Q194" s="42"/>
      <c r="R194" s="42"/>
      <c r="S194" s="42"/>
      <c r="T194" s="120">
        <f t="shared" si="47"/>
        <v>2.9166666666666625</v>
      </c>
      <c r="U194" s="136">
        <f t="shared" si="48"/>
        <v>5.6708812194459562E-3</v>
      </c>
      <c r="V194" s="136" t="e" cm="1">
        <f t="array" ref="V194">_xlfn.IFS(
    FALSE, N("Check if X1 shading is ON"),
    $V$50&lt;&gt;"x", NA(),
    FALSE, N("Check if case is 'LEFT' and x axis value less than z score"),
    AND($G$69 = "LEFT", $T194 &lt; IF($K$69="", 0, $K$69)), $U194,
    FALSE, N("Check if case is 'RIGHT' and x axis value greater than z score"),
    AND($G$69 = "RIGHT", $T194 &gt; IF($K$69="", 0, $K$69)), $U194,
    FALSE, N("Check if case is 'TWO' and both directions"),
    AND(
        $G$69 = "TWO",
        OR($T194 &lt; -ABS($K$69), $T194 &gt; ABS($K$70))
    ), $U194,
    FALSE, N("Default case: Return NA()"),
    TRUE, NA()
)</f>
        <v>#VALUE!</v>
      </c>
      <c r="W194" s="136" t="e" cm="1">
        <f t="array" ref="W194">_xlfn.IFS(
    FALSE, N("Check if X1 shading is ON"),
    $V$50&lt;&gt;"x", NA(),
    FALSE, N("Check if case is 'LEFT' and x axis value less than z score"),
    AND($G$70 = "LEFT", $T194 &lt; IF($K$70="", 0, $K$70)), $U194,
    FALSE, N("Check if case is 'RIGHT' and x axis value greater than z score"),
    AND($G$70 = "RIGHT", $T194 &gt; IF($K$70="", 0, $K$70)), $U194,
    FALSE, N("Default case: Return NA()"),
    TRUE, NA()
)</f>
        <v>#N/A</v>
      </c>
      <c r="X194" s="136" t="e" cm="1">
        <f t="array" ref="X194">_xlfn.IFS(
    FALSE, N("Check if X1 shading is ON"),
    $X$50&lt;&gt;"x", NA(),
    FALSE, N("Check if case is 'LEFT' and x axis value less than z score"),
    AND($G$73 = "LEFT", $T194 &lt; IF($K$73="", 0, $K$73)), $U194,
    FALSE, N("Check if case is 'RIGHT' and x axis value greater than z score"),
    AND($G$73 = "RIGHT", $T194 &gt; IF($K$73="", 0, $K$73)), $U194,
    FALSE, N("Check if case is 'TWO' and both directions"),
    AND(
        $G$73 = "TWO",
        OR($T194 &lt; -ABS($K$73), $T194 &gt; ABS($K$73))
    ), $U194,
    FALSE, N("Default case: Return NA()"),
    TRUE, NA()
)</f>
        <v>#VALUE!</v>
      </c>
      <c r="Y194" s="42"/>
      <c r="Z194" s="110">
        <v>-0.33333333333333548</v>
      </c>
      <c r="AA194" s="110">
        <v>0.35</v>
      </c>
      <c r="AB194" s="110">
        <f t="shared" si="31"/>
        <v>0.35</v>
      </c>
      <c r="AC194" s="110" t="str">
        <f t="shared" si="32"/>
        <v/>
      </c>
    </row>
    <row r="195" spans="2:29" ht="16" x14ac:dyDescent="0.2">
      <c r="B195" s="3"/>
      <c r="C195" s="57"/>
      <c r="D195" s="57"/>
      <c r="E195" s="57"/>
      <c r="F195" s="57"/>
      <c r="G195" s="57"/>
      <c r="H195" s="57"/>
      <c r="I195" s="57"/>
      <c r="J195" s="57"/>
      <c r="K195" s="57"/>
      <c r="L195" s="57"/>
      <c r="M195" s="57"/>
      <c r="N195" s="57"/>
      <c r="O195" s="57"/>
      <c r="P195" s="57"/>
      <c r="Q195" s="42"/>
      <c r="R195" s="42"/>
      <c r="S195" s="42"/>
      <c r="T195" s="120">
        <f t="shared" si="47"/>
        <v>2.958333333333329</v>
      </c>
      <c r="U195" s="136">
        <f t="shared" si="48"/>
        <v>5.01758473893272E-3</v>
      </c>
      <c r="V195" s="136" t="e" cm="1">
        <f t="array" ref="V195">_xlfn.IFS(
    FALSE, N("Check if X1 shading is ON"),
    $V$50&lt;&gt;"x", NA(),
    FALSE, N("Check if case is 'LEFT' and x axis value less than z score"),
    AND($G$69 = "LEFT", $T195 &lt; IF($K$69="", 0, $K$69)), $U195,
    FALSE, N("Check if case is 'RIGHT' and x axis value greater than z score"),
    AND($G$69 = "RIGHT", $T195 &gt; IF($K$69="", 0, $K$69)), $U195,
    FALSE, N("Check if case is 'TWO' and both directions"),
    AND(
        $G$69 = "TWO",
        OR($T195 &lt; -ABS($K$69), $T195 &gt; ABS($K$70))
    ), $U195,
    FALSE, N("Default case: Return NA()"),
    TRUE, NA()
)</f>
        <v>#VALUE!</v>
      </c>
      <c r="W195" s="136" t="e" cm="1">
        <f t="array" ref="W195">_xlfn.IFS(
    FALSE, N("Check if X1 shading is ON"),
    $V$50&lt;&gt;"x", NA(),
    FALSE, N("Check if case is 'LEFT' and x axis value less than z score"),
    AND($G$70 = "LEFT", $T195 &lt; IF($K$70="", 0, $K$70)), $U195,
    FALSE, N("Check if case is 'RIGHT' and x axis value greater than z score"),
    AND($G$70 = "RIGHT", $T195 &gt; IF($K$70="", 0, $K$70)), $U195,
    FALSE, N("Default case: Return NA()"),
    TRUE, NA()
)</f>
        <v>#N/A</v>
      </c>
      <c r="X195" s="136" t="e" cm="1">
        <f t="array" ref="X195">_xlfn.IFS(
    FALSE, N("Check if X1 shading is ON"),
    $X$50&lt;&gt;"x", NA(),
    FALSE, N("Check if case is 'LEFT' and x axis value less than z score"),
    AND($G$73 = "LEFT", $T195 &lt; IF($K$73="", 0, $K$73)), $U195,
    FALSE, N("Check if case is 'RIGHT' and x axis value greater than z score"),
    AND($G$73 = "RIGHT", $T195 &gt; IF($K$73="", 0, $K$73)), $U195,
    FALSE, N("Check if case is 'TWO' and both directions"),
    AND(
        $G$73 = "TWO",
        OR($T195 &lt; -ABS($K$73), $T195 &gt; ABS($K$73))
    ), $U195,
    FALSE, N("Default case: Return NA()"),
    TRUE, NA()
)</f>
        <v>#VALUE!</v>
      </c>
      <c r="Y195" s="42"/>
      <c r="Z195" s="110">
        <v>-0.16666666666666879</v>
      </c>
      <c r="AA195" s="110">
        <v>0.35</v>
      </c>
      <c r="AB195" s="110">
        <f t="shared" si="31"/>
        <v>0.35</v>
      </c>
      <c r="AC195" s="110" t="str">
        <f t="shared" si="32"/>
        <v/>
      </c>
    </row>
    <row r="196" spans="2:29" ht="16" x14ac:dyDescent="0.2">
      <c r="B196" s="3"/>
      <c r="C196" s="57"/>
      <c r="D196" s="57"/>
      <c r="E196" s="57"/>
      <c r="F196" s="57"/>
      <c r="G196" s="57"/>
      <c r="H196" s="57"/>
      <c r="I196" s="57"/>
      <c r="J196" s="57"/>
      <c r="K196" s="57"/>
      <c r="L196" s="57"/>
      <c r="M196" s="57"/>
      <c r="N196" s="57"/>
      <c r="O196" s="57"/>
      <c r="P196" s="57"/>
      <c r="Q196" s="42"/>
      <c r="R196" s="42"/>
      <c r="S196" s="42"/>
      <c r="T196" s="120">
        <f t="shared" si="47"/>
        <v>2.9999999999999956</v>
      </c>
      <c r="U196" s="136">
        <f t="shared" si="48"/>
        <v>4.4318484119380665E-3</v>
      </c>
      <c r="V196" s="136" t="e" cm="1">
        <f t="array" ref="V196">_xlfn.IFS(
    FALSE, N("Check if X1 shading is ON"),
    $V$50&lt;&gt;"x", NA(),
    FALSE, N("Check if case is 'LEFT' and x axis value less than z score"),
    AND($G$69 = "LEFT", $T196 &lt; IF($K$69="", 0, $K$69)), $U196,
    FALSE, N("Check if case is 'RIGHT' and x axis value greater than z score"),
    AND($G$69 = "RIGHT", $T196 &gt; IF($K$69="", 0, $K$69)), $U196,
    FALSE, N("Check if case is 'TWO' and both directions"),
    AND(
        $G$69 = "TWO",
        OR($T196 &lt; -ABS($K$69), $T196 &gt; ABS($K$70))
    ), $U196,
    FALSE, N("Default case: Return NA()"),
    TRUE, NA()
)</f>
        <v>#VALUE!</v>
      </c>
      <c r="W196" s="136" t="e" cm="1">
        <f t="array" ref="W196">_xlfn.IFS(
    FALSE, N("Check if X1 shading is ON"),
    $V$50&lt;&gt;"x", NA(),
    FALSE, N("Check if case is 'LEFT' and x axis value less than z score"),
    AND($G$70 = "LEFT", $T196 &lt; IF($K$70="", 0, $K$70)), $U196,
    FALSE, N("Check if case is 'RIGHT' and x axis value greater than z score"),
    AND($G$70 = "RIGHT", $T196 &gt; IF($K$70="", 0, $K$70)), $U196,
    FALSE, N("Default case: Return NA()"),
    TRUE, NA()
)</f>
        <v>#N/A</v>
      </c>
      <c r="X196" s="136" t="e" cm="1">
        <f t="array" ref="X196">_xlfn.IFS(
    FALSE, N("Check if X1 shading is ON"),
    $X$50&lt;&gt;"x", NA(),
    FALSE, N("Check if case is 'LEFT' and x axis value less than z score"),
    AND($G$73 = "LEFT", $T196 &lt; IF($K$73="", 0, $K$73)), $U196,
    FALSE, N("Check if case is 'RIGHT' and x axis value greater than z score"),
    AND($G$73 = "RIGHT", $T196 &gt; IF($K$73="", 0, $K$73)), $U196,
    FALSE, N("Check if case is 'TWO' and both directions"),
    AND(
        $G$73 = "TWO",
        OR($T196 &lt; -ABS($K$73), $T196 &gt; ABS($K$73))
    ), $U196,
    FALSE, N("Default case: Return NA()"),
    TRUE, NA()
)</f>
        <v>#VALUE!</v>
      </c>
      <c r="Y196" s="42"/>
      <c r="Z196" s="110">
        <v>0.16666666666666449</v>
      </c>
      <c r="AA196" s="110">
        <v>0.35</v>
      </c>
      <c r="AB196" s="110">
        <f t="shared" si="31"/>
        <v>0.35</v>
      </c>
      <c r="AC196" s="110" t="str">
        <f t="shared" si="32"/>
        <v/>
      </c>
    </row>
    <row r="197" spans="2:29" ht="16" x14ac:dyDescent="0.2">
      <c r="B197" s="3"/>
      <c r="C197" s="57"/>
      <c r="D197" s="57"/>
      <c r="E197" s="57"/>
      <c r="F197" s="57"/>
      <c r="G197" s="57"/>
      <c r="H197" s="57"/>
      <c r="I197" s="57"/>
      <c r="J197" s="57"/>
      <c r="K197" s="57"/>
      <c r="L197" s="57"/>
      <c r="M197" s="57"/>
      <c r="N197" s="57"/>
      <c r="O197" s="57"/>
      <c r="P197" s="57"/>
      <c r="Q197" s="42"/>
      <c r="R197" s="42"/>
      <c r="S197" s="42"/>
      <c r="T197" s="42"/>
      <c r="U197" s="42"/>
      <c r="V197" s="44"/>
      <c r="W197" s="44"/>
      <c r="X197" s="44"/>
      <c r="Y197" s="42"/>
      <c r="Z197" s="110">
        <v>0.33333333333333115</v>
      </c>
      <c r="AA197" s="110">
        <v>0.35</v>
      </c>
      <c r="AB197" s="110">
        <f t="shared" si="31"/>
        <v>0.35</v>
      </c>
      <c r="AC197" s="110" t="str">
        <f t="shared" si="32"/>
        <v/>
      </c>
    </row>
    <row r="198" spans="2:29" ht="16" x14ac:dyDescent="0.2">
      <c r="B198" s="3"/>
      <c r="C198" s="57"/>
      <c r="D198" s="57"/>
      <c r="E198" s="57"/>
      <c r="F198" s="57"/>
      <c r="G198" s="57"/>
      <c r="H198" s="57"/>
      <c r="I198" s="57"/>
      <c r="J198" s="57"/>
      <c r="K198" s="57"/>
      <c r="L198" s="57"/>
      <c r="M198" s="57"/>
      <c r="N198" s="57"/>
      <c r="O198" s="57"/>
      <c r="P198" s="57"/>
      <c r="Q198" s="42"/>
      <c r="R198" s="42"/>
      <c r="S198" s="42"/>
      <c r="T198" s="42"/>
      <c r="U198" s="42"/>
      <c r="V198" s="44"/>
      <c r="W198" s="44"/>
      <c r="X198" s="44"/>
      <c r="Y198" s="42"/>
      <c r="Z198" s="110">
        <v>-0.16666666666666879</v>
      </c>
      <c r="AA198" s="110">
        <v>0.374</v>
      </c>
      <c r="AB198" s="110">
        <f t="shared" si="31"/>
        <v>0.374</v>
      </c>
      <c r="AC198" s="110" t="str">
        <f t="shared" si="32"/>
        <v/>
      </c>
    </row>
    <row r="199" spans="2:29" ht="16" x14ac:dyDescent="0.2">
      <c r="B199"/>
      <c r="C199" s="57"/>
      <c r="D199" s="57"/>
      <c r="E199" s="57"/>
      <c r="F199" s="57"/>
      <c r="G199" s="57"/>
      <c r="H199" s="57"/>
      <c r="I199" s="57"/>
      <c r="J199" s="57"/>
      <c r="K199" s="57"/>
      <c r="L199" s="57"/>
      <c r="M199" s="57"/>
      <c r="N199" s="57"/>
      <c r="O199" s="57"/>
      <c r="P199" s="57"/>
      <c r="Q199" s="42"/>
      <c r="R199" s="57"/>
      <c r="S199" s="57"/>
      <c r="T199" s="57"/>
      <c r="U199" s="57"/>
      <c r="V199" s="65"/>
      <c r="W199" s="65"/>
      <c r="X199" s="65"/>
      <c r="Y199" s="57"/>
      <c r="Z199" s="110">
        <v>0.16666666666666449</v>
      </c>
      <c r="AA199" s="110">
        <v>0.374</v>
      </c>
      <c r="AB199" s="110">
        <f t="shared" ref="AB199" si="51">IF($AB$4="x",AA199,NA())</f>
        <v>0.374</v>
      </c>
      <c r="AC199" s="110" t="str">
        <f t="shared" ref="AC199" si="52">IF($J$68="","",$J$68)</f>
        <v/>
      </c>
    </row>
    <row r="200" spans="2:29" x14ac:dyDescent="0.2">
      <c r="B200"/>
      <c r="C200" s="57"/>
      <c r="D200" s="57"/>
      <c r="E200" s="57"/>
      <c r="F200" s="57"/>
      <c r="G200" s="57"/>
      <c r="H200" s="57"/>
      <c r="I200" s="57"/>
      <c r="J200" s="57"/>
      <c r="K200" s="57"/>
      <c r="L200" s="57"/>
      <c r="M200" s="57"/>
      <c r="N200"/>
      <c r="O200"/>
      <c r="P200"/>
      <c r="Q200"/>
      <c r="R200"/>
      <c r="S200"/>
      <c r="T200"/>
      <c r="U200"/>
      <c r="V200" s="66"/>
      <c r="W200" s="66"/>
      <c r="X200" s="66"/>
      <c r="Y200"/>
      <c r="Z200"/>
      <c r="AA200"/>
      <c r="AB200"/>
      <c r="AC200"/>
    </row>
    <row r="201" spans="2:29" x14ac:dyDescent="0.2">
      <c r="B201"/>
      <c r="C201"/>
      <c r="D201"/>
      <c r="E201"/>
      <c r="F201"/>
      <c r="G201"/>
      <c r="H201"/>
      <c r="I201"/>
      <c r="J201"/>
      <c r="K201"/>
      <c r="L201"/>
      <c r="M201"/>
      <c r="N201"/>
      <c r="O201"/>
      <c r="P201"/>
      <c r="Q201"/>
      <c r="R201"/>
      <c r="S201"/>
      <c r="T201"/>
      <c r="U201"/>
      <c r="V201" s="66"/>
      <c r="W201" s="66"/>
      <c r="X201" s="66"/>
      <c r="Y201"/>
      <c r="Z201"/>
      <c r="AA201"/>
      <c r="AB201"/>
      <c r="AC201"/>
    </row>
    <row r="202" spans="2:29" x14ac:dyDescent="0.2">
      <c r="B202"/>
      <c r="C202"/>
      <c r="D202"/>
      <c r="E202"/>
      <c r="F202"/>
      <c r="G202"/>
      <c r="H202"/>
      <c r="I202"/>
      <c r="J202"/>
      <c r="K202"/>
      <c r="L202"/>
      <c r="M202"/>
      <c r="N202"/>
      <c r="O202"/>
      <c r="P202"/>
      <c r="Q202"/>
      <c r="R202"/>
      <c r="S202"/>
      <c r="T202"/>
      <c r="U202"/>
      <c r="V202" s="66"/>
      <c r="W202" s="66"/>
      <c r="X202" s="66"/>
      <c r="Y202"/>
      <c r="Z202"/>
      <c r="AA202"/>
      <c r="AB202"/>
      <c r="AC202"/>
    </row>
    <row r="203" spans="2:29" x14ac:dyDescent="0.2">
      <c r="B203"/>
      <c r="C203"/>
      <c r="D203"/>
      <c r="E203"/>
      <c r="F203"/>
      <c r="G203"/>
      <c r="H203"/>
      <c r="I203"/>
      <c r="J203"/>
      <c r="K203"/>
      <c r="L203"/>
      <c r="M203"/>
      <c r="N203"/>
      <c r="O203"/>
      <c r="P203"/>
      <c r="Q203"/>
      <c r="R203"/>
      <c r="S203"/>
      <c r="T203"/>
      <c r="U203"/>
      <c r="V203" s="66"/>
      <c r="W203" s="66"/>
      <c r="X203" s="66"/>
      <c r="Y203"/>
      <c r="Z203"/>
      <c r="AA203"/>
      <c r="AB203"/>
      <c r="AC203"/>
    </row>
    <row r="204" spans="2:29" x14ac:dyDescent="0.2">
      <c r="B204"/>
      <c r="C204"/>
      <c r="D204"/>
      <c r="E204"/>
      <c r="F204"/>
      <c r="G204"/>
      <c r="H204"/>
      <c r="I204"/>
      <c r="J204"/>
      <c r="K204"/>
      <c r="L204"/>
      <c r="M204"/>
      <c r="N204"/>
      <c r="O204"/>
      <c r="P204"/>
      <c r="Q204"/>
      <c r="R204"/>
      <c r="S204"/>
      <c r="T204"/>
      <c r="U204"/>
      <c r="V204" s="66"/>
      <c r="W204" s="66"/>
      <c r="X204" s="66"/>
      <c r="Y204"/>
      <c r="Z204"/>
      <c r="AA204"/>
      <c r="AB204"/>
      <c r="AC204"/>
    </row>
    <row r="205" spans="2:29" x14ac:dyDescent="0.2">
      <c r="B205"/>
      <c r="C205"/>
      <c r="D205"/>
      <c r="E205"/>
      <c r="F205"/>
      <c r="G205"/>
      <c r="H205"/>
      <c r="I205"/>
      <c r="J205"/>
      <c r="K205"/>
      <c r="L205"/>
      <c r="M205"/>
      <c r="N205"/>
      <c r="O205"/>
      <c r="P205"/>
      <c r="Q205"/>
      <c r="R205"/>
      <c r="S205"/>
      <c r="T205"/>
      <c r="U205"/>
      <c r="V205" s="66"/>
      <c r="W205" s="66"/>
      <c r="X205" s="66"/>
      <c r="Y205"/>
      <c r="Z205"/>
      <c r="AA205"/>
      <c r="AB205"/>
      <c r="AC205"/>
    </row>
    <row r="206" spans="2:29" x14ac:dyDescent="0.2">
      <c r="B206"/>
      <c r="C206"/>
      <c r="D206"/>
      <c r="E206"/>
      <c r="F206"/>
      <c r="G206"/>
      <c r="H206"/>
      <c r="I206"/>
      <c r="J206"/>
      <c r="K206"/>
      <c r="L206"/>
      <c r="M206"/>
      <c r="N206"/>
      <c r="O206"/>
      <c r="P206"/>
      <c r="Q206"/>
      <c r="R206"/>
      <c r="S206"/>
      <c r="T206"/>
      <c r="U206"/>
      <c r="V206" s="66"/>
      <c r="W206" s="66"/>
      <c r="X206" s="66"/>
      <c r="Y206"/>
      <c r="Z206"/>
      <c r="AA206"/>
      <c r="AB206"/>
      <c r="AC206"/>
    </row>
    <row r="207" spans="2:29" x14ac:dyDescent="0.2">
      <c r="B207"/>
      <c r="C207"/>
      <c r="D207"/>
      <c r="E207"/>
      <c r="F207"/>
      <c r="G207"/>
      <c r="H207"/>
      <c r="I207"/>
      <c r="J207"/>
      <c r="K207"/>
      <c r="L207"/>
      <c r="M207"/>
      <c r="N207"/>
      <c r="O207"/>
      <c r="P207"/>
      <c r="Q207"/>
      <c r="R207"/>
      <c r="S207"/>
      <c r="T207"/>
      <c r="U207"/>
      <c r="V207" s="66"/>
      <c r="W207" s="66"/>
      <c r="X207" s="66"/>
      <c r="Y207"/>
      <c r="Z207"/>
      <c r="AA207"/>
      <c r="AB207"/>
      <c r="AC207"/>
    </row>
    <row r="208" spans="2:29" x14ac:dyDescent="0.2">
      <c r="B208"/>
      <c r="C208"/>
      <c r="D208"/>
      <c r="E208"/>
      <c r="F208"/>
      <c r="G208"/>
      <c r="H208"/>
      <c r="I208"/>
      <c r="J208"/>
      <c r="K208"/>
      <c r="L208"/>
      <c r="M208"/>
      <c r="N208"/>
      <c r="O208"/>
      <c r="P208"/>
      <c r="Q208"/>
      <c r="R208"/>
      <c r="S208"/>
      <c r="T208"/>
      <c r="U208"/>
      <c r="V208" s="66"/>
      <c r="W208" s="66"/>
      <c r="X208" s="66"/>
      <c r="Y208"/>
      <c r="Z208"/>
      <c r="AA208"/>
      <c r="AB208"/>
      <c r="AC208"/>
    </row>
    <row r="209" spans="22:24" customFormat="1" x14ac:dyDescent="0.2">
      <c r="V209" s="66"/>
      <c r="W209" s="66"/>
      <c r="X209" s="66"/>
    </row>
    <row r="210" spans="22:24" customFormat="1" x14ac:dyDescent="0.2">
      <c r="V210" s="66"/>
      <c r="W210" s="66"/>
      <c r="X210" s="66"/>
    </row>
    <row r="211" spans="22:24" customFormat="1" x14ac:dyDescent="0.2">
      <c r="V211" s="66"/>
      <c r="W211" s="66"/>
      <c r="X211" s="66"/>
    </row>
    <row r="212" spans="22:24" customFormat="1" x14ac:dyDescent="0.2">
      <c r="V212" s="66"/>
      <c r="W212" s="66"/>
      <c r="X212" s="66"/>
    </row>
    <row r="213" spans="22:24" customFormat="1" x14ac:dyDescent="0.2">
      <c r="V213" s="66"/>
      <c r="W213" s="66"/>
      <c r="X213" s="66"/>
    </row>
    <row r="214" spans="22:24" customFormat="1" x14ac:dyDescent="0.2">
      <c r="V214" s="66"/>
      <c r="W214" s="66"/>
      <c r="X214" s="66"/>
    </row>
    <row r="215" spans="22:24" customFormat="1" x14ac:dyDescent="0.2">
      <c r="V215" s="66"/>
      <c r="W215" s="66"/>
      <c r="X215" s="66"/>
    </row>
    <row r="216" spans="22:24" customFormat="1" x14ac:dyDescent="0.2">
      <c r="V216" s="66"/>
      <c r="W216" s="66"/>
      <c r="X216" s="66"/>
    </row>
    <row r="217" spans="22:24" customFormat="1" x14ac:dyDescent="0.2">
      <c r="V217" s="66"/>
      <c r="W217" s="66"/>
      <c r="X217" s="66"/>
    </row>
    <row r="218" spans="22:24" customFormat="1" x14ac:dyDescent="0.2">
      <c r="V218" s="66"/>
      <c r="W218" s="66"/>
      <c r="X218" s="66"/>
    </row>
    <row r="219" spans="22:24" customFormat="1" x14ac:dyDescent="0.2">
      <c r="V219" s="66"/>
      <c r="W219" s="66"/>
      <c r="X219" s="66"/>
    </row>
    <row r="220" spans="22:24" customFormat="1" x14ac:dyDescent="0.2">
      <c r="V220" s="66"/>
      <c r="W220" s="66"/>
      <c r="X220" s="66"/>
    </row>
    <row r="221" spans="22:24" customFormat="1" x14ac:dyDescent="0.2">
      <c r="V221" s="66"/>
      <c r="W221" s="66"/>
      <c r="X221" s="66"/>
    </row>
    <row r="222" spans="22:24" customFormat="1" x14ac:dyDescent="0.2">
      <c r="V222" s="66"/>
      <c r="W222" s="66"/>
      <c r="X222" s="66"/>
    </row>
    <row r="223" spans="22:24" customFormat="1" x14ac:dyDescent="0.2">
      <c r="V223" s="66"/>
      <c r="W223" s="66"/>
      <c r="X223" s="66"/>
    </row>
    <row r="224" spans="22:24" customFormat="1" x14ac:dyDescent="0.2">
      <c r="V224" s="66"/>
      <c r="W224" s="66"/>
      <c r="X224" s="66"/>
    </row>
    <row r="225" spans="2:29" customFormat="1" x14ac:dyDescent="0.2">
      <c r="V225" s="66"/>
      <c r="W225" s="66"/>
      <c r="X225" s="66"/>
    </row>
    <row r="226" spans="2:29" customFormat="1" x14ac:dyDescent="0.2">
      <c r="V226" s="66"/>
      <c r="W226" s="66"/>
      <c r="X226" s="66"/>
    </row>
    <row r="227" spans="2:29" customFormat="1" x14ac:dyDescent="0.2">
      <c r="V227" s="66"/>
      <c r="W227" s="66"/>
      <c r="X227" s="66"/>
    </row>
    <row r="228" spans="2:29" customFormat="1" x14ac:dyDescent="0.2">
      <c r="V228" s="66"/>
      <c r="W228" s="66"/>
      <c r="X228" s="66"/>
    </row>
    <row r="229" spans="2:29" customFormat="1" x14ac:dyDescent="0.2">
      <c r="V229" s="66"/>
      <c r="W229" s="66"/>
      <c r="X229" s="66"/>
    </row>
    <row r="230" spans="2:29" customFormat="1" x14ac:dyDescent="0.2">
      <c r="V230" s="66"/>
      <c r="W230" s="66"/>
      <c r="X230" s="66"/>
    </row>
    <row r="231" spans="2:29" customFormat="1" x14ac:dyDescent="0.2">
      <c r="V231" s="66"/>
      <c r="W231" s="66"/>
      <c r="X231" s="66"/>
    </row>
    <row r="232" spans="2:29" customFormat="1" x14ac:dyDescent="0.2">
      <c r="V232" s="66"/>
      <c r="W232" s="66"/>
      <c r="X232" s="66"/>
    </row>
    <row r="233" spans="2:29" customFormat="1" x14ac:dyDescent="0.2">
      <c r="V233" s="66"/>
      <c r="W233" s="66"/>
      <c r="X233" s="66"/>
    </row>
    <row r="234" spans="2:29" customFormat="1" x14ac:dyDescent="0.2">
      <c r="V234" s="66"/>
      <c r="W234" s="66"/>
      <c r="X234" s="66"/>
    </row>
    <row r="235" spans="2:29" customFormat="1" x14ac:dyDescent="0.2">
      <c r="V235" s="66"/>
      <c r="W235" s="66"/>
      <c r="X235" s="66"/>
    </row>
    <row r="236" spans="2:29" customFormat="1" x14ac:dyDescent="0.2">
      <c r="V236" s="66"/>
      <c r="W236" s="66"/>
      <c r="X236" s="66"/>
    </row>
    <row r="237" spans="2:29" customFormat="1" x14ac:dyDescent="0.2">
      <c r="V237" s="66"/>
      <c r="W237" s="66"/>
      <c r="X237" s="66"/>
    </row>
    <row r="238" spans="2:29" customFormat="1" x14ac:dyDescent="0.2">
      <c r="N238" s="1"/>
      <c r="O238" s="1"/>
      <c r="P238" s="1"/>
      <c r="V238" s="66"/>
      <c r="W238" s="66"/>
      <c r="X238" s="66"/>
    </row>
    <row r="239" spans="2:29" ht="16" x14ac:dyDescent="0.2">
      <c r="B239"/>
      <c r="C239" s="44"/>
      <c r="D239" s="7"/>
      <c r="E239" s="7"/>
      <c r="F239" s="44"/>
      <c r="G239" s="44"/>
      <c r="H239" s="44"/>
      <c r="I239" s="42"/>
      <c r="J239" s="42"/>
      <c r="K239" s="42"/>
      <c r="L239" s="42"/>
      <c r="Q239"/>
      <c r="R239"/>
      <c r="S239"/>
      <c r="T239"/>
      <c r="U239"/>
      <c r="V239" s="66"/>
      <c r="W239" s="66"/>
      <c r="X239" s="66"/>
      <c r="Y239"/>
      <c r="Z239"/>
      <c r="AA239"/>
      <c r="AB239"/>
      <c r="AC239"/>
    </row>
    <row r="240" spans="2:29" ht="16" x14ac:dyDescent="0.2">
      <c r="B240"/>
      <c r="C240" s="44"/>
      <c r="D240" s="7"/>
      <c r="E240" s="7"/>
      <c r="F240" s="44"/>
      <c r="G240" s="44"/>
      <c r="H240" s="44"/>
      <c r="I240" s="42"/>
      <c r="J240" s="42"/>
      <c r="K240" s="42"/>
      <c r="L240" s="42"/>
      <c r="Q240"/>
      <c r="R240"/>
      <c r="S240"/>
      <c r="T240"/>
      <c r="U240"/>
      <c r="V240" s="66"/>
      <c r="W240" s="66"/>
      <c r="X240" s="66"/>
      <c r="Y240"/>
      <c r="Z240"/>
      <c r="AA240"/>
      <c r="AB240"/>
      <c r="AC240"/>
    </row>
    <row r="241" spans="2:29" ht="16" x14ac:dyDescent="0.2">
      <c r="B241"/>
      <c r="C241" s="44"/>
      <c r="D241" s="7"/>
      <c r="E241" s="7"/>
      <c r="F241" s="44"/>
      <c r="G241" s="44"/>
      <c r="H241" s="44"/>
      <c r="I241" s="42"/>
      <c r="J241" s="42"/>
      <c r="K241" s="42"/>
      <c r="L241" s="42"/>
      <c r="Q241"/>
      <c r="R241"/>
      <c r="S241"/>
      <c r="T241"/>
      <c r="U241"/>
      <c r="V241" s="66"/>
      <c r="W241" s="66"/>
      <c r="X241" s="66"/>
      <c r="Y241"/>
      <c r="Z241"/>
      <c r="AA241"/>
      <c r="AB241"/>
      <c r="AC241"/>
    </row>
    <row r="242" spans="2:29" ht="16" x14ac:dyDescent="0.2">
      <c r="B242"/>
      <c r="C242" s="44"/>
      <c r="D242" s="7"/>
      <c r="E242" s="7"/>
      <c r="F242" s="44"/>
      <c r="G242" s="44"/>
      <c r="H242" s="44"/>
      <c r="I242" s="42"/>
      <c r="J242" s="42"/>
      <c r="K242" s="42"/>
      <c r="L242" s="42"/>
      <c r="Q242"/>
      <c r="R242"/>
      <c r="S242"/>
      <c r="T242"/>
      <c r="U242"/>
      <c r="V242" s="66"/>
      <c r="W242" s="66"/>
      <c r="X242" s="66"/>
      <c r="Y242"/>
      <c r="Z242"/>
      <c r="AA242"/>
      <c r="AB242"/>
      <c r="AC242"/>
    </row>
    <row r="243" spans="2:29" x14ac:dyDescent="0.2">
      <c r="B243"/>
      <c r="Q243"/>
      <c r="R243"/>
      <c r="S243"/>
      <c r="T243"/>
      <c r="U243"/>
      <c r="V243" s="66"/>
      <c r="W243" s="66"/>
      <c r="X243" s="66"/>
      <c r="Y243"/>
      <c r="Z243"/>
      <c r="AA243"/>
      <c r="AB243"/>
      <c r="AC243"/>
    </row>
    <row r="244" spans="2:29" x14ac:dyDescent="0.2">
      <c r="B244"/>
      <c r="Q244"/>
      <c r="R244"/>
      <c r="S244"/>
      <c r="T244"/>
      <c r="U244"/>
      <c r="V244" s="66"/>
      <c r="W244" s="66"/>
      <c r="X244" s="66"/>
      <c r="Y244"/>
      <c r="Z244"/>
      <c r="AA244"/>
      <c r="AB244"/>
      <c r="AC244"/>
    </row>
    <row r="245" spans="2:29" x14ac:dyDescent="0.2">
      <c r="B245"/>
      <c r="Q245"/>
      <c r="R245"/>
      <c r="S245"/>
      <c r="T245"/>
      <c r="U245"/>
      <c r="V245" s="66"/>
      <c r="W245" s="66"/>
      <c r="X245" s="66"/>
      <c r="Y245"/>
      <c r="Z245"/>
      <c r="AA245"/>
      <c r="AB245"/>
      <c r="AC245"/>
    </row>
    <row r="246" spans="2:29" x14ac:dyDescent="0.2">
      <c r="B246"/>
      <c r="Q246"/>
      <c r="R246"/>
      <c r="S246"/>
      <c r="T246"/>
      <c r="U246"/>
      <c r="V246" s="66"/>
      <c r="W246" s="66"/>
      <c r="X246" s="66"/>
      <c r="Y246"/>
      <c r="Z246"/>
      <c r="AA246"/>
      <c r="AB246"/>
      <c r="AC246"/>
    </row>
    <row r="247" spans="2:29" x14ac:dyDescent="0.2">
      <c r="Z247"/>
      <c r="AA247"/>
      <c r="AB247"/>
      <c r="AC247"/>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123" priority="12">
      <formula>$A$2/$B$2&gt;=0.076</formula>
    </cfRule>
  </conditionalFormatting>
  <conditionalFormatting sqref="B1:B2">
    <cfRule type="expression" dxfId="122" priority="13">
      <formula>$A$2/$B$2&gt;=0.153</formula>
    </cfRule>
  </conditionalFormatting>
  <conditionalFormatting sqref="C1:C2">
    <cfRule type="expression" dxfId="121" priority="14">
      <formula>$A$2/$B$2&gt;=0.23</formula>
    </cfRule>
  </conditionalFormatting>
  <conditionalFormatting sqref="D1:D2">
    <cfRule type="expression" dxfId="120" priority="15">
      <formula>$A$2/$B$2&gt;=0.307</formula>
    </cfRule>
  </conditionalFormatting>
  <conditionalFormatting sqref="E1:E2">
    <cfRule type="expression" dxfId="119" priority="16">
      <formula>$A$2/$B$2&gt;=0.384</formula>
    </cfRule>
  </conditionalFormatting>
  <conditionalFormatting sqref="F1:F2">
    <cfRule type="expression" dxfId="118" priority="17">
      <formula>$A$2/$B$2&gt;=0.461</formula>
    </cfRule>
  </conditionalFormatting>
  <conditionalFormatting sqref="G1:G2">
    <cfRule type="expression" dxfId="117" priority="18">
      <formula>$A$2/$B$2&gt;=0.538</formula>
    </cfRule>
  </conditionalFormatting>
  <conditionalFormatting sqref="H1:H2">
    <cfRule type="expression" dxfId="116" priority="19">
      <formula>$A$2/$B$2&gt;=0.615</formula>
    </cfRule>
  </conditionalFormatting>
  <conditionalFormatting sqref="I1:P2">
    <cfRule type="expression" dxfId="115" priority="20">
      <formula>$A$2/$B$2&gt;=0.692</formula>
    </cfRule>
  </conditionalFormatting>
  <conditionalFormatting sqref="X1:AF1 X2:AO2 AH1:AK1 AM1:AO1">
    <cfRule type="expression" dxfId="114" priority="21">
      <formula>$A$2/$B$2&gt;=1</formula>
    </cfRule>
  </conditionalFormatting>
  <conditionalFormatting sqref="O1">
    <cfRule type="expression" dxfId="113" priority="11">
      <formula>$A$2/$B$2&gt;=0.846</formula>
    </cfRule>
  </conditionalFormatting>
  <conditionalFormatting sqref="AG1">
    <cfRule type="expression" dxfId="112" priority="10">
      <formula>$A$2/$B$2&gt;=0.846</formula>
    </cfRule>
  </conditionalFormatting>
  <conditionalFormatting sqref="AL1">
    <cfRule type="expression" dxfId="111" priority="9">
      <formula>$A$2/$B$2&gt;=0.846</formula>
    </cfRule>
  </conditionalFormatting>
  <conditionalFormatting sqref="L1">
    <cfRule type="expression" dxfId="110" priority="8">
      <formula>$A$2/$B$2&gt;=0.846</formula>
    </cfRule>
  </conditionalFormatting>
  <conditionalFormatting sqref="Q1:R2">
    <cfRule type="expression" dxfId="109" priority="7">
      <formula>$A$2/$B$2&gt;=0.846</formula>
    </cfRule>
  </conditionalFormatting>
  <conditionalFormatting sqref="P1">
    <cfRule type="expression" dxfId="108" priority="6">
      <formula>$P$1&lt;&gt;""</formula>
    </cfRule>
  </conditionalFormatting>
  <conditionalFormatting sqref="A1:O2 X1:AO2 P2:R2 Q1:R1">
    <cfRule type="expression" dxfId="107" priority="5">
      <formula>$P$1="Feedback OFF"</formula>
    </cfRule>
  </conditionalFormatting>
  <conditionalFormatting sqref="A3:AA100">
    <cfRule type="expression" dxfId="101" priority="2" stopIfTrue="1">
      <formula>$D$2="DRAGGING CELLS IS NOT PERMITTED. PLEASE UNDO LAST ACTION!!"</formula>
    </cfRule>
  </conditionalFormatting>
  <dataValidations count="17">
    <dataValidation type="list" allowBlank="1" showInputMessage="1" sqref="F29:F30" xr:uid="{1CEFCE37-8AFB-3548-B973-C185D9EC843A}">
      <formula1>"Individual value x, critical value x̅"</formula1>
    </dataValidation>
    <dataValidation type="list" allowBlank="1" showInputMessage="1" showErrorMessage="1" sqref="M41 H37:H38" xr:uid="{E2072AE5-C0C3-6545-A19F-378068E07F02}">
      <formula1>$X$37:$X$40</formula1>
    </dataValidation>
    <dataValidation type="whole" allowBlank="1" showInputMessage="1" showErrorMessage="1" sqref="M54 O24" xr:uid="{624AC830-C513-8C40-B1B5-C452B892C772}">
      <formula1>0</formula1>
      <formula2>3</formula2>
    </dataValidation>
    <dataValidation type="list" allowBlank="1" showInputMessage="1" showErrorMessage="1" sqref="L27" xr:uid="{3F3FEC88-81E2-7549-AABA-962151933165}">
      <formula1>"P(x), P(x̅)"</formula1>
    </dataValidation>
    <dataValidation type="list" allowBlank="1" showInputMessage="1" showErrorMessage="1" sqref="J50 J27" xr:uid="{2DC6F165-A305-AB4B-996F-BE1A840CF908}">
      <formula1>"x, x̅, r"</formula1>
    </dataValidation>
    <dataValidation type="list" allowBlank="1" showInputMessage="1" showErrorMessage="1" sqref="H39" xr:uid="{4262077B-0076-B74B-87F7-2D4961BA6201}">
      <formula1>"σ, σ(x̅) = σ/√n, σ̂(x̅) = s/√n"</formula1>
    </dataValidation>
    <dataValidation type="list" allowBlank="1" showInputMessage="1" showErrorMessage="1" sqref="K27" xr:uid="{3158ABE4-2E63-8849-8FA2-894C18D3B1FF}">
      <formula1>"z score, t score"</formula1>
    </dataValidation>
    <dataValidation type="list" allowBlank="1" showInputMessage="1" showErrorMessage="1" sqref="E29:E30 E33" xr:uid="{6B63FE78-4D2A-5D49-A043-34CDE17F285F}">
      <formula1>"normal pop, normal μ0,  T μ0"</formula1>
    </dataValidation>
    <dataValidation type="list" allowBlank="1" showInputMessage="1" showErrorMessage="1" sqref="G29:G30" xr:uid="{C12A4F3C-0272-4A48-BFEE-E3AE912995D7}">
      <formula1>"left, right, two left, two right"</formula1>
    </dataValidation>
    <dataValidation type="list" allowBlank="1" showInputMessage="1" showErrorMessage="1" sqref="G33" xr:uid="{04C27A34-D6A7-7747-AD34-48FB42AABE45}">
      <formula1>"left, right"</formula1>
    </dataValidation>
    <dataValidation type="list" allowBlank="1" showInputMessage="1" showErrorMessage="1" sqref="M38" xr:uid="{95B43A97-B035-1049-A9E8-4D8A229BD01B}">
      <formula1>"test stat between critical values,  test stat  &lt;  CV-,  test stat  &gt;  CV+"</formula1>
    </dataValidation>
    <dataValidation type="list" allowBlank="1" showInputMessage="1" showErrorMessage="1" sqref="M39" xr:uid="{116A8420-2E55-F24A-AEE1-E478307026FD}">
      <formula1>"P(x̅ )  &lt;  α, P(x̅ )  &gt;  α"</formula1>
    </dataValidation>
    <dataValidation type="list" allowBlank="1" showInputMessage="1" showErrorMessage="1" sqref="M40" xr:uid="{2CEB95F2-7A8D-6641-8480-3DFA4EBF6274}">
      <formula1>"fail to reject H0, reject H0"</formula1>
    </dataValidation>
    <dataValidation type="list" allowBlank="1" showInputMessage="1" showErrorMessage="1" sqref="M37" xr:uid="{74EC8BC6-577E-B944-AD42-02AD623C0958}">
      <formula1>"t score, z score"</formula1>
    </dataValidation>
    <dataValidation type="list" allowBlank="1" showInputMessage="1" showErrorMessage="1" sqref="I27" xr:uid="{378D6186-0AA3-D14E-8764-49BCC39E91A9}">
      <formula1>"σ, SE = σ(x̅) = σ/√n, SE = σ̂(x̅) = s/√n"</formula1>
    </dataValidation>
    <dataValidation type="list" allowBlank="1" showInputMessage="1" showErrorMessage="1" sqref="E24" xr:uid="{392F8948-07AC-D048-9891-87FA77EE3397}">
      <formula1>"s, σ"</formula1>
    </dataValidation>
    <dataValidation type="list" allowBlank="1" showInputMessage="1" showErrorMessage="1" sqref="P1" xr:uid="{2D6EF70B-D4DB-1544-B8F6-3DEF22B3AE06}">
      <formula1>"Feedback ON, Taunting ON, Feedback OFF"</formula1>
    </dataValidation>
  </dataValidations>
  <pageMargins left="0.7" right="0.7" top="0.75" bottom="0.75" header="0.3" footer="0.3"/>
  <pageSetup orientation="portrait"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2" stopIfTrue="1" id="{B8DDC567-85E5-3942-BF56-08531EB1077C}">
            <xm:f>AND($P$1&lt;&gt;"Feedback OFF",IF(BesteaSC!A3=FeedbackSFX!$C$2, TRUE, FALSE))</xm:f>
            <x14:dxf>
              <fill>
                <patternFill>
                  <bgColor rgb="FFCEEED0"/>
                </patternFill>
              </fill>
            </x14:dxf>
          </x14:cfRule>
          <xm:sqref>A3:AL199</xm:sqref>
        </x14:conditionalFormatting>
        <x14:conditionalFormatting xmlns:xm="http://schemas.microsoft.com/office/excel/2006/main">
          <x14:cfRule type="expression" priority="23" stopIfTrue="1" id="{7E681DD2-0E27-A94B-ACDE-E5A2E8634696}">
            <xm:f>AND($P$1&lt;&gt;"Feedback OFF",IF(BesteaSC!A3=FeedbackSFX!$K$2, TRUE, FALSE))</xm:f>
            <x14:dxf>
              <fill>
                <patternFill>
                  <bgColor rgb="FFFFFF64"/>
                </patternFill>
              </fill>
            </x14:dxf>
          </x14:cfRule>
          <xm:sqref>A3:AL199</xm:sqref>
        </x14:conditionalFormatting>
        <x14:conditionalFormatting xmlns:xm="http://schemas.microsoft.com/office/excel/2006/main">
          <x14:cfRule type="expression" priority="24" stopIfTrue="1" id="{0F631CD1-DBF1-7249-8A7F-0042AC9C455F}">
            <xm:f>AND($P$1&lt;&gt;"Feedback OFF",AND(IF(BesteaSC!A3&lt;&gt;FeedbackSFX!$C$2, TRUE, FALSE),BesteaSC!A3&lt;&gt;"",_xlfn.ISFORMULA(BesteaSC!A3)))</xm:f>
            <x14:dxf>
              <fill>
                <patternFill>
                  <bgColor rgb="FFFF99CC"/>
                </patternFill>
              </fill>
            </x14:dxf>
          </x14:cfRule>
          <xm:sqref>A3:AL199</xm:sqref>
        </x14:conditionalFormatting>
        <x14:conditionalFormatting xmlns:xm="http://schemas.microsoft.com/office/excel/2006/main">
          <x14:cfRule type="expression" priority="4" stopIfTrue="1" id="{D85D22D9-7A2C-DD4C-B4ED-EC59346CC678}">
            <xm:f>Scoreboard!$F$23&lt;&gt;""</xm:f>
            <x14:dxf>
              <font>
                <color rgb="FF9C0006"/>
              </font>
              <fill>
                <patternFill>
                  <fgColor indexed="64"/>
                  <bgColor rgb="FFFFC7CE"/>
                </patternFill>
              </fill>
            </x14:dxf>
          </x14:cfRule>
          <xm:sqref>I1:N1</xm:sqref>
        </x14:conditionalFormatting>
        <x14:conditionalFormatting xmlns:xm="http://schemas.microsoft.com/office/excel/2006/main">
          <x14:cfRule type="expression" priority="3" stopIfTrue="1" id="{C2093C0B-0D2F-6D48-925F-77C8776896D2}">
            <xm:f>Scoreboard!$F$23&lt;&gt;""</xm:f>
            <x14:dxf>
              <font>
                <color rgb="FF9C0006"/>
              </font>
              <fill>
                <patternFill>
                  <fgColor indexed="64"/>
                  <bgColor rgb="FFFFC7CE"/>
                </patternFill>
              </fill>
            </x14:dxf>
          </x14:cfRule>
          <xm:sqref>A3:AA100</xm:sqref>
        </x14:conditionalFormatting>
        <x14:conditionalFormatting xmlns:xm="http://schemas.microsoft.com/office/excel/2006/main">
          <x14:cfRule type="expression" priority="1" stopIfTrue="1" id="{2EA080AC-1757-3543-913C-8CDA27F17CA2}">
            <xm:f>Scoreboard!$E$4="Excel version: Invalid"</xm:f>
            <x14:dxf>
              <font>
                <color rgb="FF9C0006"/>
              </font>
              <fill>
                <patternFill>
                  <fgColor indexed="64"/>
                  <bgColor rgb="FFFFC7CE"/>
                </patternFill>
              </fill>
            </x14:dxf>
          </x14:cfRule>
          <xm:sqref>A3:AA100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6D8D-F551-3045-A574-370808244545}">
  <sheetPr>
    <tabColor rgb="FF4FADEA"/>
  </sheetPr>
  <dimension ref="A1:AO242"/>
  <sheetViews>
    <sheetView showGridLines="0" zoomScale="160" zoomScaleNormal="160" workbookViewId="0">
      <pane ySplit="2" topLeftCell="A3" activePane="bottomLeft" state="frozen"/>
      <selection pane="bottomLeft" activeCell="A3" sqref="A3:XFD3"/>
    </sheetView>
  </sheetViews>
  <sheetFormatPr baseColWidth="10" defaultColWidth="10.83203125" defaultRowHeight="9" x14ac:dyDescent="0.15"/>
  <cols>
    <col min="1" max="1" width="11" style="215" bestFit="1" customWidth="1"/>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4.5" style="215" bestFit="1" customWidth="1"/>
    <col min="22" max="23" width="14.5" style="217" bestFit="1" customWidth="1"/>
    <col min="24" max="24" width="11" style="217" bestFit="1" customWidth="1"/>
    <col min="25" max="25" width="10.83203125" style="215"/>
    <col min="26" max="28" width="11" style="215" bestFit="1" customWidth="1"/>
    <col min="29" max="31" width="10.83203125" style="215"/>
    <col min="32" max="32" width="11" style="215" bestFit="1" customWidth="1"/>
    <col min="33" max="16384" width="10.83203125" style="215"/>
  </cols>
  <sheetData>
    <row r="1" spans="1:41" s="216" customFormat="1" ht="22" customHeight="1" x14ac:dyDescent="0.15">
      <c r="A1" s="217" t="s">
        <v>429</v>
      </c>
      <c r="B1" s="217" t="s">
        <v>130</v>
      </c>
      <c r="C1" s="217" t="s">
        <v>430</v>
      </c>
      <c r="D1" s="258"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217"/>
      <c r="F1" s="217"/>
      <c r="G1" s="217"/>
      <c r="H1" s="217"/>
      <c r="I1" s="258" t="str">
        <f>BesteaSC!$I$1</f>
        <v>Hardworking Student</v>
      </c>
      <c r="J1" s="258"/>
      <c r="K1" s="258"/>
      <c r="L1" s="258" t="s">
        <v>431</v>
      </c>
      <c r="M1" s="258"/>
      <c r="N1" s="258"/>
      <c r="O1" s="258"/>
      <c r="P1" s="258" t="s">
        <v>432</v>
      </c>
      <c r="Q1" s="258"/>
      <c r="R1" s="258"/>
      <c r="S1" s="215"/>
      <c r="T1" s="215"/>
      <c r="U1" s="215"/>
      <c r="V1" s="215"/>
      <c r="W1" s="215"/>
      <c r="X1" s="217" t="str">
        <f t="shared" ref="X1:AA2" si="0">A1</f>
        <v>earned</v>
      </c>
      <c r="Y1" s="217" t="str">
        <f t="shared" si="0"/>
        <v>possible</v>
      </c>
      <c r="Z1" s="217" t="str">
        <f t="shared" si="0"/>
        <v>cell</v>
      </c>
      <c r="AA1" s="258" t="str">
        <f t="shared" ca="1" si="0"/>
        <v>error</v>
      </c>
      <c r="AB1" s="217"/>
      <c r="AC1" s="217"/>
      <c r="AD1" s="215"/>
      <c r="AE1" s="215"/>
      <c r="AF1" s="258" t="str">
        <f>I1</f>
        <v>Hardworking Student</v>
      </c>
      <c r="AG1" s="258"/>
      <c r="AH1" s="215"/>
      <c r="AI1" s="215"/>
      <c r="AJ1" s="215"/>
      <c r="AK1" s="215"/>
      <c r="AL1" s="258" t="s">
        <v>431</v>
      </c>
      <c r="AM1" s="215"/>
      <c r="AN1" s="215"/>
      <c r="AO1" s="215"/>
    </row>
    <row r="2" spans="1:41" s="216" customFormat="1" ht="23" customHeight="1" x14ac:dyDescent="0.15">
      <c r="A2" s="217">
        <f ca="1">BesteaSC!$A$2</f>
        <v>0</v>
      </c>
      <c r="B2" s="259">
        <f>BesteaSC!$B$2</f>
        <v>53</v>
      </c>
      <c r="C2" s="217" t="str" cm="1">
        <f t="array" aca="1" ref="C2" ca="1">SUBSTITUTE(IF(LEN(CELL("address"))&lt;15,CELL("address"),""),"$","")</f>
        <v/>
      </c>
      <c r="D2" s="258" t="str">
        <f ca="1">IF(ISNUMBER(SEARCH("FeedbackSFX!",_xlfn.FORMULATEXT(INDIRECT("'BesteaSC'!"&amp;C2)))),"DRAGGING CELLS IS NOT PERMITTED. PLEASE UNDO LAST ACTION!!",IF($P$1&lt;&gt;"Feedback OFF",IFERROR(HLOOKUP(INDIRECT("'BesteaSC'!"&amp;C2),FeedbackSFX!$B$2:$N$10,IF($P$1="Feedback ON", 2, FeedbackSFX!B1), FALSE), ""),""))</f>
        <v/>
      </c>
      <c r="E2" s="217"/>
      <c r="F2" s="217"/>
      <c r="G2" s="217"/>
      <c r="H2" s="217"/>
      <c r="I2" s="243"/>
      <c r="J2" s="217"/>
      <c r="K2" s="217"/>
      <c r="L2" s="217"/>
      <c r="M2" s="217"/>
      <c r="N2" s="217"/>
      <c r="O2" s="217"/>
      <c r="P2" s="217"/>
      <c r="Q2" s="217"/>
      <c r="R2" s="217"/>
      <c r="S2" s="215"/>
      <c r="T2" s="215"/>
      <c r="U2" s="215"/>
      <c r="V2" s="215"/>
      <c r="W2" s="215"/>
      <c r="X2" s="260">
        <f t="shared" ca="1" si="0"/>
        <v>0</v>
      </c>
      <c r="Y2" s="260">
        <f t="shared" si="0"/>
        <v>53</v>
      </c>
      <c r="Z2" s="260" t="str">
        <f t="shared" ca="1" si="0"/>
        <v/>
      </c>
      <c r="AA2" s="258" t="str">
        <f t="shared" ca="1" si="0"/>
        <v/>
      </c>
      <c r="AB2" s="217"/>
      <c r="AC2" s="217"/>
      <c r="AD2" s="215"/>
      <c r="AE2" s="215"/>
      <c r="AF2" s="215"/>
      <c r="AG2" s="215"/>
      <c r="AH2" s="215"/>
      <c r="AI2" s="215"/>
      <c r="AJ2" s="215"/>
      <c r="AK2" s="215"/>
      <c r="AL2" s="215"/>
      <c r="AM2" s="215"/>
      <c r="AN2" s="215"/>
      <c r="AO2" s="215"/>
    </row>
    <row r="4" spans="1:41" s="218" customFormat="1" x14ac:dyDescent="0.15">
      <c r="G4" s="219"/>
      <c r="H4" s="219"/>
      <c r="V4" s="219"/>
      <c r="W4" s="219"/>
      <c r="X4" s="219"/>
      <c r="Z4" s="215"/>
      <c r="AA4" s="215"/>
      <c r="AB4" s="217" t="str">
        <f>Bestea!AB4</f>
        <v>x</v>
      </c>
      <c r="AC4" s="215"/>
    </row>
    <row r="5" spans="1:41" s="218" customFormat="1" x14ac:dyDescent="0.15">
      <c r="G5" s="219"/>
      <c r="H5" s="219"/>
      <c r="K5" s="215"/>
      <c r="L5" s="215"/>
      <c r="M5" s="215"/>
      <c r="N5" s="215"/>
      <c r="O5" s="215"/>
      <c r="T5" s="220"/>
      <c r="V5" s="219"/>
      <c r="W5" s="219"/>
      <c r="X5" s="219"/>
      <c r="Z5" s="217" t="str">
        <f>Bestea!Z5</f>
        <v>X</v>
      </c>
      <c r="AA5" s="217" t="str">
        <f>Bestea!AA5</f>
        <v>Y</v>
      </c>
      <c r="AB5" s="217" t="str">
        <f>Bestea!AB5</f>
        <v>Y graph</v>
      </c>
      <c r="AC5" s="217" t="str">
        <f>Bestea!AC5</f>
        <v>symbol</v>
      </c>
    </row>
    <row r="6" spans="1:41" s="218" customFormat="1" x14ac:dyDescent="0.15">
      <c r="G6" s="219"/>
      <c r="H6" s="219"/>
      <c r="K6" s="215"/>
      <c r="L6" s="215"/>
      <c r="M6" s="215"/>
      <c r="N6" s="215"/>
      <c r="T6" s="220"/>
      <c r="V6" s="219"/>
      <c r="W6" s="219"/>
      <c r="X6" s="219"/>
      <c r="Z6" s="217">
        <f>Bestea!Z6</f>
        <v>-2.3333333333333357</v>
      </c>
      <c r="AA6" s="217">
        <f>Bestea!AA6</f>
        <v>1.4E-2</v>
      </c>
      <c r="AB6" s="217">
        <f>Bestea!AB6</f>
        <v>1.4E-2</v>
      </c>
      <c r="AC6" s="217" t="str">
        <f>Bestea!AC6</f>
        <v/>
      </c>
    </row>
    <row r="7" spans="1:41" s="218" customFormat="1" x14ac:dyDescent="0.15">
      <c r="B7" s="243" t="s">
        <v>175</v>
      </c>
      <c r="G7" s="219"/>
      <c r="H7" s="219"/>
      <c r="K7" s="215"/>
      <c r="L7" s="215"/>
      <c r="M7" s="215"/>
      <c r="N7" s="215"/>
      <c r="V7" s="219"/>
      <c r="W7" s="219"/>
      <c r="X7" s="219"/>
      <c r="Z7" s="217">
        <f>Bestea!Z7</f>
        <v>-2.1666666666666696</v>
      </c>
      <c r="AA7" s="217">
        <f>Bestea!AA7</f>
        <v>1.4E-2</v>
      </c>
      <c r="AB7" s="217">
        <f>Bestea!AB7</f>
        <v>1.4E-2</v>
      </c>
      <c r="AC7" s="217" t="str">
        <f>Bestea!AC7</f>
        <v/>
      </c>
    </row>
    <row r="8" spans="1:41" s="218" customFormat="1" x14ac:dyDescent="0.15">
      <c r="B8" s="250">
        <v>474.1</v>
      </c>
      <c r="G8" s="219"/>
      <c r="H8" s="219"/>
      <c r="K8" s="215"/>
      <c r="L8" s="215"/>
      <c r="M8" s="215"/>
      <c r="N8" s="215"/>
      <c r="O8" s="262" t="str">
        <f>Bestea!O8</f>
        <v>x</v>
      </c>
      <c r="P8" s="262" t="s">
        <v>6</v>
      </c>
      <c r="V8" s="219"/>
      <c r="W8" s="219"/>
      <c r="X8" s="219"/>
      <c r="Z8" s="217">
        <f>Bestea!Z8</f>
        <v>-1.8333333333333366</v>
      </c>
      <c r="AA8" s="217">
        <f>Bestea!AA8</f>
        <v>1.4E-2</v>
      </c>
      <c r="AB8" s="217">
        <f>Bestea!AB8</f>
        <v>1.4E-2</v>
      </c>
      <c r="AC8" s="217" t="str">
        <f>Bestea!AC8</f>
        <v/>
      </c>
    </row>
    <row r="9" spans="1:41" s="218" customFormat="1" x14ac:dyDescent="0.15">
      <c r="B9" s="250">
        <v>473.1</v>
      </c>
      <c r="G9" s="219"/>
      <c r="H9" s="219"/>
      <c r="K9" s="215"/>
      <c r="L9" s="215"/>
      <c r="M9" s="215"/>
      <c r="N9" s="215"/>
      <c r="O9" s="262" t="str">
        <f>Bestea!O9</f>
        <v>x</v>
      </c>
      <c r="P9" s="262" t="s">
        <v>7</v>
      </c>
      <c r="T9" s="220"/>
      <c r="V9" s="219"/>
      <c r="W9" s="219"/>
      <c r="X9" s="219"/>
      <c r="Z9" s="217">
        <f>Bestea!Z9</f>
        <v>-1.6666666666666696</v>
      </c>
      <c r="AA9" s="217">
        <f>Bestea!AA9</f>
        <v>1.4E-2</v>
      </c>
      <c r="AB9" s="217">
        <f>Bestea!AB9</f>
        <v>1.4E-2</v>
      </c>
      <c r="AC9" s="217" t="str">
        <f>Bestea!AC9</f>
        <v/>
      </c>
    </row>
    <row r="10" spans="1:41" s="218" customFormat="1" x14ac:dyDescent="0.15">
      <c r="B10" s="250">
        <v>476.7</v>
      </c>
      <c r="G10" s="219"/>
      <c r="H10" s="219"/>
      <c r="K10" s="215"/>
      <c r="L10" s="215"/>
      <c r="M10" s="215"/>
      <c r="N10" s="215"/>
      <c r="O10" s="262" t="str">
        <f>Bestea!O10</f>
        <v>x</v>
      </c>
      <c r="P10" s="262" t="s">
        <v>8</v>
      </c>
      <c r="T10" s="220"/>
      <c r="V10" s="219"/>
      <c r="W10" s="219"/>
      <c r="X10" s="219"/>
      <c r="Z10" s="217">
        <f>Bestea!Z10</f>
        <v>-1.5000000000000027</v>
      </c>
      <c r="AA10" s="217">
        <f>Bestea!AA10</f>
        <v>1.4E-2</v>
      </c>
      <c r="AB10" s="217">
        <f>Bestea!AB10</f>
        <v>1.4E-2</v>
      </c>
      <c r="AC10" s="217" t="str">
        <f>Bestea!AC10</f>
        <v/>
      </c>
    </row>
    <row r="11" spans="1:41" s="218" customFormat="1" x14ac:dyDescent="0.15">
      <c r="B11" s="250">
        <v>473.5</v>
      </c>
      <c r="C11" s="217"/>
      <c r="E11" s="217"/>
      <c r="F11" s="219"/>
      <c r="G11" s="219"/>
      <c r="H11" s="219"/>
      <c r="K11" s="215"/>
      <c r="L11" s="215"/>
      <c r="M11" s="215"/>
      <c r="N11" s="215"/>
      <c r="O11" s="262" t="str">
        <f>Bestea!O11</f>
        <v>x</v>
      </c>
      <c r="P11" s="262" t="s">
        <v>9</v>
      </c>
      <c r="T11" s="220"/>
      <c r="V11" s="219"/>
      <c r="W11" s="219"/>
      <c r="X11" s="219"/>
      <c r="Z11" s="217">
        <f>Bestea!Z11</f>
        <v>-1.3333333333333357</v>
      </c>
      <c r="AA11" s="217">
        <f>Bestea!AA11</f>
        <v>1.4E-2</v>
      </c>
      <c r="AB11" s="217">
        <f>Bestea!AB11</f>
        <v>1.4E-2</v>
      </c>
      <c r="AC11" s="217" t="str">
        <f>Bestea!AC11</f>
        <v/>
      </c>
    </row>
    <row r="12" spans="1:41" s="218" customFormat="1" ht="17" customHeight="1" x14ac:dyDescent="0.15">
      <c r="B12" s="250">
        <v>476.4</v>
      </c>
      <c r="C12" s="217"/>
      <c r="E12" s="217"/>
      <c r="F12" s="219"/>
      <c r="G12" s="219"/>
      <c r="H12" s="219"/>
      <c r="K12" s="215"/>
      <c r="L12" s="215"/>
      <c r="M12" s="215"/>
      <c r="N12" s="215"/>
      <c r="O12" s="262" t="str">
        <f>Bestea!O12</f>
        <v>x</v>
      </c>
      <c r="P12" s="262" t="s">
        <v>434</v>
      </c>
      <c r="V12" s="219"/>
      <c r="W12" s="219"/>
      <c r="X12" s="219"/>
      <c r="Z12" s="217">
        <f>Bestea!Z12</f>
        <v>-1.1666666666666687</v>
      </c>
      <c r="AA12" s="217">
        <f>Bestea!AA12</f>
        <v>1.4E-2</v>
      </c>
      <c r="AB12" s="217">
        <f>Bestea!AB12</f>
        <v>1.4E-2</v>
      </c>
      <c r="AC12" s="217" t="str">
        <f>Bestea!AC12</f>
        <v/>
      </c>
    </row>
    <row r="13" spans="1:41" s="218" customFormat="1" ht="17" customHeight="1" x14ac:dyDescent="0.15">
      <c r="B13" s="250">
        <v>475.8</v>
      </c>
      <c r="C13" s="217"/>
      <c r="E13" s="217"/>
      <c r="F13" s="219"/>
      <c r="G13" s="219"/>
      <c r="H13" s="219"/>
      <c r="K13" s="215"/>
      <c r="L13" s="215"/>
      <c r="M13" s="215"/>
      <c r="O13" s="262" t="str">
        <f>Bestea!O13</f>
        <v>x</v>
      </c>
      <c r="P13" s="262" t="s">
        <v>435</v>
      </c>
      <c r="V13" s="219"/>
      <c r="W13" s="219"/>
      <c r="X13" s="219"/>
      <c r="Z13" s="217">
        <f>Bestea!Z13</f>
        <v>-0.83333333333333526</v>
      </c>
      <c r="AA13" s="217">
        <f>Bestea!AA13</f>
        <v>1.4E-2</v>
      </c>
      <c r="AB13" s="217">
        <f>Bestea!AB13</f>
        <v>1.4E-2</v>
      </c>
      <c r="AC13" s="217" t="str">
        <f>Bestea!AC13</f>
        <v/>
      </c>
    </row>
    <row r="14" spans="1:41" s="218" customFormat="1" x14ac:dyDescent="0.15">
      <c r="B14" s="250">
        <v>475.5</v>
      </c>
      <c r="C14" s="217"/>
      <c r="E14" s="217"/>
      <c r="F14" s="219"/>
      <c r="G14" s="219"/>
      <c r="H14" s="219"/>
      <c r="K14" s="215"/>
      <c r="L14" s="215"/>
      <c r="M14" s="215"/>
      <c r="O14" s="262" t="str">
        <f>Bestea!O14</f>
        <v>x</v>
      </c>
      <c r="P14" s="262" t="s">
        <v>12</v>
      </c>
      <c r="V14" s="219"/>
      <c r="W14" s="219"/>
      <c r="X14" s="219"/>
      <c r="Z14" s="217">
        <f>Bestea!Z14</f>
        <v>-0.66666666666666874</v>
      </c>
      <c r="AA14" s="217">
        <f>Bestea!AA14</f>
        <v>1.4E-2</v>
      </c>
      <c r="AB14" s="217">
        <f>Bestea!AB14</f>
        <v>1.4E-2</v>
      </c>
      <c r="AC14" s="217" t="str">
        <f>Bestea!AC14</f>
        <v/>
      </c>
    </row>
    <row r="15" spans="1:41" s="218" customFormat="1" x14ac:dyDescent="0.15">
      <c r="B15" s="250">
        <v>477.4</v>
      </c>
      <c r="C15" s="217"/>
      <c r="E15" s="217"/>
      <c r="F15" s="219"/>
      <c r="G15" s="219"/>
      <c r="H15" s="219"/>
      <c r="K15" s="215"/>
      <c r="L15" s="215"/>
      <c r="M15" s="215"/>
      <c r="O15" s="262" t="str">
        <f>Bestea!O15</f>
        <v>x</v>
      </c>
      <c r="P15" s="263" t="s">
        <v>13</v>
      </c>
      <c r="V15" s="219"/>
      <c r="W15" s="219"/>
      <c r="X15" s="219"/>
      <c r="Z15" s="217">
        <f>Bestea!Z15</f>
        <v>-0.50000000000000222</v>
      </c>
      <c r="AA15" s="217">
        <f>Bestea!AA15</f>
        <v>1.4E-2</v>
      </c>
      <c r="AB15" s="217">
        <f>Bestea!AB15</f>
        <v>1.4E-2</v>
      </c>
      <c r="AC15" s="217" t="str">
        <f>Bestea!AC15</f>
        <v/>
      </c>
    </row>
    <row r="16" spans="1:41" s="218" customFormat="1" x14ac:dyDescent="0.15">
      <c r="B16" s="250">
        <v>475.1</v>
      </c>
      <c r="C16" s="217"/>
      <c r="E16" s="217"/>
      <c r="F16" s="219"/>
      <c r="G16" s="219"/>
      <c r="H16" s="219"/>
      <c r="K16" s="215"/>
      <c r="L16" s="215"/>
      <c r="M16" s="215"/>
      <c r="O16" s="262" t="str">
        <f>Bestea!O16</f>
        <v>x</v>
      </c>
      <c r="P16" s="262" t="s">
        <v>14</v>
      </c>
      <c r="V16" s="219"/>
      <c r="W16" s="219"/>
      <c r="X16" s="219"/>
      <c r="Z16" s="217">
        <f>Bestea!Z16</f>
        <v>-0.33333333333333548</v>
      </c>
      <c r="AA16" s="217">
        <f>Bestea!AA16</f>
        <v>1.4E-2</v>
      </c>
      <c r="AB16" s="217">
        <f>Bestea!AB16</f>
        <v>1.4E-2</v>
      </c>
      <c r="AC16" s="217" t="str">
        <f>Bestea!AC16</f>
        <v/>
      </c>
    </row>
    <row r="17" spans="2:29" s="218" customFormat="1" x14ac:dyDescent="0.15">
      <c r="B17" s="250">
        <v>474.4</v>
      </c>
      <c r="C17" s="217"/>
      <c r="G17" s="219"/>
      <c r="H17" s="219"/>
      <c r="K17" s="215"/>
      <c r="L17" s="215"/>
      <c r="M17" s="215"/>
      <c r="O17" s="262" t="str">
        <f>Bestea!O17</f>
        <v>x</v>
      </c>
      <c r="P17" s="263" t="s">
        <v>15</v>
      </c>
      <c r="V17" s="219"/>
      <c r="W17" s="219"/>
      <c r="X17" s="219"/>
      <c r="Z17" s="217">
        <f>Bestea!Z17</f>
        <v>-0.16666666666666879</v>
      </c>
      <c r="AA17" s="217">
        <f>Bestea!AA17</f>
        <v>1.4E-2</v>
      </c>
      <c r="AB17" s="217">
        <f>Bestea!AB17</f>
        <v>1.4E-2</v>
      </c>
      <c r="AC17" s="217" t="str">
        <f>Bestea!AC17</f>
        <v/>
      </c>
    </row>
    <row r="18" spans="2:29" s="218" customFormat="1" x14ac:dyDescent="0.15">
      <c r="B18" s="250">
        <v>477</v>
      </c>
      <c r="C18" s="217"/>
      <c r="D18" s="221" t="s">
        <v>16</v>
      </c>
      <c r="E18" s="221" t="s">
        <v>17</v>
      </c>
      <c r="G18" s="219"/>
      <c r="H18" s="219"/>
      <c r="K18" s="215"/>
      <c r="L18" s="215"/>
      <c r="M18" s="215"/>
      <c r="O18" s="262" t="str">
        <f>Bestea!O18</f>
        <v>x</v>
      </c>
      <c r="P18" s="263" t="s">
        <v>18</v>
      </c>
      <c r="V18" s="219"/>
      <c r="W18" s="219"/>
      <c r="X18" s="219"/>
      <c r="Z18" s="217">
        <f>Bestea!Z18</f>
        <v>0.16666666666666449</v>
      </c>
      <c r="AA18" s="217">
        <f>Bestea!AA18</f>
        <v>1.4E-2</v>
      </c>
      <c r="AB18" s="217">
        <f>Bestea!AB18</f>
        <v>1.4E-2</v>
      </c>
      <c r="AC18" s="217" t="str">
        <f>Bestea!AC18</f>
        <v/>
      </c>
    </row>
    <row r="19" spans="2:29" s="218" customFormat="1" x14ac:dyDescent="0.15">
      <c r="B19" s="250">
        <v>473.7</v>
      </c>
      <c r="C19" s="217"/>
      <c r="D19" s="219" t="s">
        <v>175</v>
      </c>
      <c r="E19" s="219" t="s">
        <v>19</v>
      </c>
      <c r="F19" s="219"/>
      <c r="G19" s="219"/>
      <c r="H19" s="219"/>
      <c r="K19" s="215"/>
      <c r="L19" s="215"/>
      <c r="M19" s="215"/>
      <c r="O19" s="262" t="str">
        <f>Bestea!O19</f>
        <v>x</v>
      </c>
      <c r="P19" s="262" t="s">
        <v>20</v>
      </c>
      <c r="T19" s="220"/>
      <c r="V19" s="219"/>
      <c r="W19" s="219"/>
      <c r="X19" s="219"/>
      <c r="Z19" s="217">
        <f>Bestea!Z19</f>
        <v>0.33333333333333115</v>
      </c>
      <c r="AA19" s="217">
        <f>Bestea!AA19</f>
        <v>1.4E-2</v>
      </c>
      <c r="AB19" s="217">
        <f>Bestea!AB19</f>
        <v>1.4E-2</v>
      </c>
      <c r="AC19" s="217" t="str">
        <f>Bestea!AC19</f>
        <v/>
      </c>
    </row>
    <row r="20" spans="2:29" s="218" customFormat="1" x14ac:dyDescent="0.15">
      <c r="B20" s="250">
        <v>469.5</v>
      </c>
      <c r="C20" s="217"/>
      <c r="F20" s="219"/>
      <c r="G20" s="219"/>
      <c r="H20" s="219"/>
      <c r="K20" s="215"/>
      <c r="L20" s="215"/>
      <c r="M20" s="215"/>
      <c r="O20" s="262" t="str">
        <f>Bestea!O20</f>
        <v>x</v>
      </c>
      <c r="P20" s="262" t="s">
        <v>21</v>
      </c>
      <c r="T20" s="220"/>
      <c r="V20" s="219"/>
      <c r="W20" s="219"/>
      <c r="X20" s="219"/>
      <c r="Z20" s="217">
        <f>Bestea!Z20</f>
        <v>0.49999999999999789</v>
      </c>
      <c r="AA20" s="217">
        <f>Bestea!AA20</f>
        <v>1.4E-2</v>
      </c>
      <c r="AB20" s="217">
        <f>Bestea!AB20</f>
        <v>1.4E-2</v>
      </c>
      <c r="AC20" s="217" t="str">
        <f>Bestea!AC20</f>
        <v/>
      </c>
    </row>
    <row r="21" spans="2:29" s="218" customFormat="1" x14ac:dyDescent="0.15">
      <c r="B21" s="250">
        <v>470.7</v>
      </c>
      <c r="C21" s="217"/>
      <c r="D21" s="222" t="s">
        <v>22</v>
      </c>
      <c r="E21" s="217"/>
      <c r="F21" s="219"/>
      <c r="G21" s="219"/>
      <c r="H21" s="219"/>
      <c r="K21" s="215"/>
      <c r="L21" s="215"/>
      <c r="M21" s="215"/>
      <c r="O21" s="262">
        <f>Bestea!O21</f>
        <v>0</v>
      </c>
      <c r="P21" s="262" t="s">
        <v>436</v>
      </c>
      <c r="T21" s="220"/>
      <c r="V21" s="219"/>
      <c r="W21" s="219"/>
      <c r="X21" s="219"/>
      <c r="Z21" s="217">
        <f>Bestea!Z21</f>
        <v>0.66666666666666441</v>
      </c>
      <c r="AA21" s="217">
        <f>Bestea!AA21</f>
        <v>1.4E-2</v>
      </c>
      <c r="AB21" s="217">
        <f>Bestea!AB21</f>
        <v>1.4E-2</v>
      </c>
      <c r="AC21" s="217" t="str">
        <f>Bestea!AC21</f>
        <v/>
      </c>
    </row>
    <row r="22" spans="2:29" s="218" customFormat="1" x14ac:dyDescent="0.15">
      <c r="B22" s="250">
        <v>471.5</v>
      </c>
      <c r="C22" s="217"/>
      <c r="D22" s="219" t="s">
        <v>24</v>
      </c>
      <c r="E22" s="219" t="s">
        <v>25</v>
      </c>
      <c r="F22" s="219"/>
      <c r="G22" s="219"/>
      <c r="H22" s="219"/>
      <c r="K22" s="215"/>
      <c r="L22" s="215"/>
      <c r="M22" s="215"/>
      <c r="O22" s="262">
        <f>Bestea!O22</f>
        <v>0</v>
      </c>
      <c r="P22" s="262" t="s">
        <v>437</v>
      </c>
      <c r="T22" s="220"/>
      <c r="V22" s="219"/>
      <c r="W22" s="219"/>
      <c r="X22" s="219"/>
      <c r="Z22" s="217">
        <f>Bestea!Z22</f>
        <v>0.83333333333333093</v>
      </c>
      <c r="AA22" s="217">
        <f>Bestea!AA22</f>
        <v>1.4E-2</v>
      </c>
      <c r="AB22" s="217">
        <f>Bestea!AB22</f>
        <v>1.4E-2</v>
      </c>
      <c r="AC22" s="217" t="str">
        <f>Bestea!AC22</f>
        <v/>
      </c>
    </row>
    <row r="23" spans="2:29" s="218" customFormat="1" x14ac:dyDescent="0.15">
      <c r="B23" s="250">
        <v>476.3</v>
      </c>
      <c r="C23" s="217"/>
      <c r="D23" s="223">
        <f>COUNT(B8:B27)</f>
        <v>20</v>
      </c>
      <c r="E23" s="234">
        <f>AVERAGE(B8:B27)</f>
        <v>474.64000000000004</v>
      </c>
      <c r="G23" s="219"/>
      <c r="H23" s="219"/>
      <c r="K23" s="215"/>
      <c r="L23" s="215"/>
      <c r="M23" s="215"/>
      <c r="O23" s="262" t="str">
        <f>Bestea!O23</f>
        <v>x</v>
      </c>
      <c r="P23" s="262" t="s">
        <v>27</v>
      </c>
      <c r="T23" s="220"/>
      <c r="V23" s="219"/>
      <c r="W23" s="219"/>
      <c r="X23" s="219"/>
      <c r="Z23" s="217">
        <f>Bestea!Z23</f>
        <v>1.1666666666666643</v>
      </c>
      <c r="AA23" s="217">
        <f>Bestea!AA23</f>
        <v>1.4E-2</v>
      </c>
      <c r="AB23" s="217">
        <f>Bestea!AB23</f>
        <v>1.4E-2</v>
      </c>
      <c r="AC23" s="217" t="str">
        <f>Bestea!AC23</f>
        <v/>
      </c>
    </row>
    <row r="24" spans="2:29" s="218" customFormat="1" x14ac:dyDescent="0.15">
      <c r="B24" s="250">
        <v>476.5</v>
      </c>
      <c r="C24" s="217"/>
      <c r="D24" s="219" t="s">
        <v>28</v>
      </c>
      <c r="E24" s="219" t="s">
        <v>29</v>
      </c>
      <c r="G24" s="219"/>
      <c r="H24" s="219"/>
      <c r="K24" s="215"/>
      <c r="L24" s="215"/>
      <c r="M24" s="215"/>
      <c r="O24" s="262">
        <f>Bestea!O24</f>
        <v>2</v>
      </c>
      <c r="P24" s="262" t="s">
        <v>30</v>
      </c>
      <c r="T24" s="220"/>
      <c r="V24" s="219"/>
      <c r="W24" s="219"/>
      <c r="X24" s="219"/>
      <c r="Z24" s="217">
        <f>Bestea!Z24</f>
        <v>1.3333333333333313</v>
      </c>
      <c r="AA24" s="217">
        <f>Bestea!AA24</f>
        <v>1.4E-2</v>
      </c>
      <c r="AB24" s="217">
        <f>Bestea!AB24</f>
        <v>1.4E-2</v>
      </c>
      <c r="AC24" s="217" t="str">
        <f>Bestea!AC24</f>
        <v/>
      </c>
    </row>
    <row r="25" spans="2:29" s="218" customFormat="1" x14ac:dyDescent="0.15">
      <c r="B25" s="250">
        <v>477.3</v>
      </c>
      <c r="C25" s="217"/>
      <c r="D25" s="234">
        <v>0.01</v>
      </c>
      <c r="E25" s="234">
        <f>_xlfn.STDEV.S(B8:B27)</f>
        <v>2.3136664910005798</v>
      </c>
      <c r="F25" s="219"/>
      <c r="G25" s="219"/>
      <c r="H25" s="219"/>
      <c r="K25" s="215"/>
      <c r="L25" s="215"/>
      <c r="M25" s="215"/>
      <c r="T25" s="220"/>
      <c r="V25" s="219"/>
      <c r="W25" s="219"/>
      <c r="X25" s="219"/>
      <c r="Z25" s="217">
        <f>Bestea!Z25</f>
        <v>1.4999999999999982</v>
      </c>
      <c r="AA25" s="217">
        <f>Bestea!AA25</f>
        <v>1.4E-2</v>
      </c>
      <c r="AB25" s="217">
        <f>Bestea!AB25</f>
        <v>1.4E-2</v>
      </c>
      <c r="AC25" s="217" t="str">
        <f>Bestea!AC25</f>
        <v/>
      </c>
    </row>
    <row r="26" spans="2:29" s="218" customFormat="1" x14ac:dyDescent="0.15">
      <c r="B26" s="250">
        <v>476.2</v>
      </c>
      <c r="M26" s="215"/>
      <c r="T26" s="220"/>
      <c r="V26" s="219"/>
      <c r="W26" s="219"/>
      <c r="X26" s="219"/>
      <c r="Z26" s="217">
        <f>Bestea!Z26</f>
        <v>1.6666666666666652</v>
      </c>
      <c r="AA26" s="217">
        <f>Bestea!AA26</f>
        <v>1.4E-2</v>
      </c>
      <c r="AB26" s="217">
        <f>Bestea!AB26</f>
        <v>1.4E-2</v>
      </c>
      <c r="AC26" s="217" t="str">
        <f>Bestea!AC26</f>
        <v/>
      </c>
    </row>
    <row r="27" spans="2:29" s="218" customFormat="1" x14ac:dyDescent="0.15">
      <c r="B27" s="250">
        <v>472.1</v>
      </c>
      <c r="D27" s="222" t="s">
        <v>31</v>
      </c>
      <c r="G27" s="264" t="s">
        <v>32</v>
      </c>
      <c r="H27" s="264" t="str">
        <f>"μ"&amp;E19 &amp; " (μ0)"</f>
        <v>μAdvertised (μ0)</v>
      </c>
      <c r="I27" s="221" t="s">
        <v>33</v>
      </c>
      <c r="J27" s="221" t="s">
        <v>25</v>
      </c>
      <c r="K27" s="264" t="s">
        <v>34</v>
      </c>
      <c r="L27" s="264" t="s">
        <v>35</v>
      </c>
      <c r="N27" s="222" t="str">
        <f>"95% Confidence Interval (CI) for μ" &amp; D19</f>
        <v>95% Confidence Interval (CI) for μBestea</v>
      </c>
      <c r="T27" s="220"/>
      <c r="V27" s="219"/>
      <c r="W27" s="219"/>
      <c r="X27" s="219"/>
      <c r="Z27" s="217">
        <f>Bestea!Z27</f>
        <v>1.8333333333333321</v>
      </c>
      <c r="AA27" s="217">
        <f>Bestea!AA27</f>
        <v>1.4E-2</v>
      </c>
      <c r="AB27" s="217">
        <f>Bestea!AB27</f>
        <v>1.4E-2</v>
      </c>
      <c r="AC27" s="217" t="str">
        <f>Bestea!AC27</f>
        <v/>
      </c>
    </row>
    <row r="28" spans="2:29" s="218" customFormat="1" x14ac:dyDescent="0.15">
      <c r="B28" s="215"/>
      <c r="D28" s="221" t="s">
        <v>24</v>
      </c>
      <c r="E28" s="264" t="s">
        <v>36</v>
      </c>
      <c r="F28" s="265" t="s">
        <v>37</v>
      </c>
      <c r="G28" s="262" t="str">
        <f>Bestea!G28</f>
        <v>shading</v>
      </c>
      <c r="H28" s="262" t="str">
        <f>Bestea!H28</f>
        <v>hypothesized mean</v>
      </c>
      <c r="I28" s="262" t="str">
        <f>Bestea!I28</f>
        <v>expected variability</v>
      </c>
      <c r="J28" s="262" t="str">
        <f>Bestea!J28</f>
        <v>raw CV &lt;&lt;</v>
      </c>
      <c r="K28" s="262" t="str">
        <f>Bestea!K28</f>
        <v>&lt;&lt; standardized CV</v>
      </c>
      <c r="L28" s="262" t="str">
        <f>Bestea!L28</f>
        <v>&lt;&lt; probability</v>
      </c>
      <c r="N28" s="218" t="s">
        <v>40</v>
      </c>
      <c r="O28" s="266">
        <f>_xlfn.CONFIDENCE.T(D25,E25,D23)</f>
        <v>1.4801089677343178</v>
      </c>
      <c r="T28" s="215"/>
      <c r="V28" s="219"/>
      <c r="W28" s="219"/>
      <c r="X28" s="219"/>
      <c r="Z28" s="217">
        <f>Bestea!Z28</f>
        <v>2.1666666666666652</v>
      </c>
      <c r="AA28" s="217">
        <f>Bestea!AA28</f>
        <v>1.4E-2</v>
      </c>
      <c r="AB28" s="217">
        <f>Bestea!AB28</f>
        <v>1.4E-2</v>
      </c>
      <c r="AC28" s="217" t="str">
        <f>Bestea!AC28</f>
        <v/>
      </c>
    </row>
    <row r="29" spans="2:29" s="218" customFormat="1" x14ac:dyDescent="0.15">
      <c r="B29" s="215"/>
      <c r="C29" s="224" t="s">
        <v>438</v>
      </c>
      <c r="D29" s="219">
        <f>D23</f>
        <v>20</v>
      </c>
      <c r="E29" s="267" t="s">
        <v>42</v>
      </c>
      <c r="F29" s="268" t="s">
        <v>43</v>
      </c>
      <c r="G29" s="268" t="s">
        <v>44</v>
      </c>
      <c r="H29" s="269">
        <v>473</v>
      </c>
      <c r="I29" s="269">
        <f>E25/SQRT(D29)</f>
        <v>0.51735155511407016</v>
      </c>
      <c r="J29" s="269">
        <f>K29*I29+H29</f>
        <v>471.51989103226566</v>
      </c>
      <c r="K29" s="270">
        <f>_xlfn.T.INV(L29,D29-1)</f>
        <v>-2.8609346064649799</v>
      </c>
      <c r="L29" s="254">
        <f>D25/2</f>
        <v>5.0000000000000001E-3</v>
      </c>
      <c r="N29" s="218" t="str">
        <f>"μ"&amp;$D$19&amp; " lower"</f>
        <v>μBestea lower</v>
      </c>
      <c r="O29" s="266">
        <f>J33-O28</f>
        <v>473.1598910322657</v>
      </c>
      <c r="T29" s="215"/>
      <c r="V29" s="219"/>
      <c r="W29" s="219"/>
      <c r="X29" s="219"/>
      <c r="Z29" s="217">
        <f>Bestea!Z29</f>
        <v>2.3333333333333313</v>
      </c>
      <c r="AA29" s="217">
        <f>Bestea!AA29</f>
        <v>1.4E-2</v>
      </c>
      <c r="AB29" s="217">
        <f>Bestea!AB29</f>
        <v>1.4E-2</v>
      </c>
      <c r="AC29" s="217" t="str">
        <f>Bestea!AC29</f>
        <v/>
      </c>
    </row>
    <row r="30" spans="2:29" x14ac:dyDescent="0.15">
      <c r="C30" s="224" t="s">
        <v>439</v>
      </c>
      <c r="D30" s="219">
        <f>D29</f>
        <v>20</v>
      </c>
      <c r="E30" s="267" t="s">
        <v>42</v>
      </c>
      <c r="F30" s="268" t="s">
        <v>43</v>
      </c>
      <c r="G30" s="268" t="s">
        <v>46</v>
      </c>
      <c r="H30" s="269">
        <f>H29</f>
        <v>473</v>
      </c>
      <c r="I30" s="269">
        <f>I29</f>
        <v>0.51735155511407016</v>
      </c>
      <c r="J30" s="269">
        <f>K30*I30+H30</f>
        <v>474.48010896773434</v>
      </c>
      <c r="K30" s="270">
        <f>_xlfn.T.INV(1-L30,D30-1)</f>
        <v>2.860934606464979</v>
      </c>
      <c r="L30" s="254">
        <f>D25/2</f>
        <v>5.0000000000000001E-3</v>
      </c>
      <c r="N30" s="218" t="str">
        <f>"μ"&amp;$D$19&amp; " upper"</f>
        <v>μBestea upper</v>
      </c>
      <c r="O30" s="271">
        <f>J33+O28</f>
        <v>476.12010896773438</v>
      </c>
      <c r="Z30" s="217">
        <f>Bestea!Z30</f>
        <v>-1.8333333333333366</v>
      </c>
      <c r="AA30" s="217">
        <f>Bestea!AA30</f>
        <v>3.7999999999999999E-2</v>
      </c>
      <c r="AB30" s="217">
        <f>Bestea!AB30</f>
        <v>3.7999999999999999E-2</v>
      </c>
      <c r="AC30" s="217" t="str">
        <f>Bestea!AC30</f>
        <v/>
      </c>
    </row>
    <row r="31" spans="2:29" x14ac:dyDescent="0.15">
      <c r="C31" s="225"/>
      <c r="Z31" s="217">
        <f>Bestea!Z31</f>
        <v>-1.6666666666666696</v>
      </c>
      <c r="AA31" s="217">
        <f>Bestea!AA31</f>
        <v>3.7999999999999999E-2</v>
      </c>
      <c r="AB31" s="217">
        <f>Bestea!AB31</f>
        <v>3.7999999999999999E-2</v>
      </c>
      <c r="AC31" s="217" t="str">
        <f>Bestea!AC31</f>
        <v/>
      </c>
    </row>
    <row r="32" spans="2:29" s="218" customFormat="1" x14ac:dyDescent="0.15">
      <c r="B32" s="215"/>
      <c r="C32" s="224"/>
      <c r="D32" s="226" t="s">
        <v>47</v>
      </c>
      <c r="E32" s="215"/>
      <c r="F32" s="215"/>
      <c r="G32" s="262" t="str">
        <f>Bestea!G32</f>
        <v>shading</v>
      </c>
      <c r="H32" s="262" t="str">
        <f>Bestea!H32</f>
        <v>hypothesized mean</v>
      </c>
      <c r="I32" s="262" t="str">
        <f>Bestea!I32</f>
        <v>expected variability</v>
      </c>
      <c r="J32" s="262" t="str">
        <f>Bestea!J32</f>
        <v>raw sample mean &gt;&gt;</v>
      </c>
      <c r="K32" s="262" t="str">
        <f>Bestea!K32</f>
        <v>standardized test stat &gt;&gt;</v>
      </c>
      <c r="L32" s="262" t="str">
        <f>Bestea!L32</f>
        <v>&gt;&gt; probability</v>
      </c>
      <c r="T32" s="220"/>
      <c r="V32" s="219"/>
      <c r="W32" s="219"/>
      <c r="X32" s="219"/>
      <c r="Z32" s="217">
        <f>Bestea!Z32</f>
        <v>-1.5000000000000027</v>
      </c>
      <c r="AA32" s="217">
        <f>Bestea!AA32</f>
        <v>3.7999999999999999E-2</v>
      </c>
      <c r="AB32" s="217">
        <f>Bestea!AB32</f>
        <v>3.7999999999999999E-2</v>
      </c>
      <c r="AC32" s="217" t="str">
        <f>Bestea!AC32</f>
        <v/>
      </c>
    </row>
    <row r="33" spans="2:29" s="218" customFormat="1" x14ac:dyDescent="0.15">
      <c r="B33" s="215"/>
      <c r="C33" s="224" t="s">
        <v>440</v>
      </c>
      <c r="D33" s="219">
        <f>D29</f>
        <v>20</v>
      </c>
      <c r="E33" s="267" t="s">
        <v>42</v>
      </c>
      <c r="F33" s="268" t="str">
        <f>D19 &amp; " " &amp;  "x̅"</f>
        <v>Bestea x̅</v>
      </c>
      <c r="G33" s="268" t="s">
        <v>49</v>
      </c>
      <c r="H33" s="269">
        <f>H29</f>
        <v>473</v>
      </c>
      <c r="I33" s="269">
        <f>I29</f>
        <v>0.51735155511407016</v>
      </c>
      <c r="J33" s="269">
        <f>E23</f>
        <v>474.64000000000004</v>
      </c>
      <c r="K33" s="270">
        <f>(J33-H33)/I33</f>
        <v>3.1699914377148084</v>
      </c>
      <c r="L33" s="254">
        <f>_xlfn.T.DIST.RT(K33,D33-1)</f>
        <v>2.5209771309148412E-3</v>
      </c>
      <c r="T33" s="220"/>
      <c r="V33" s="219"/>
      <c r="W33" s="219"/>
      <c r="X33" s="219"/>
      <c r="Z33" s="217">
        <f>Bestea!Z33</f>
        <v>-1.3333333333333357</v>
      </c>
      <c r="AA33" s="217">
        <f>Bestea!AA33</f>
        <v>3.7999999999999999E-2</v>
      </c>
      <c r="AB33" s="217">
        <f>Bestea!AB33</f>
        <v>3.7999999999999999E-2</v>
      </c>
      <c r="AC33" s="217" t="str">
        <f>Bestea!AC33</f>
        <v/>
      </c>
    </row>
    <row r="34" spans="2:29" s="218" customFormat="1" x14ac:dyDescent="0.15">
      <c r="B34" s="215"/>
      <c r="C34" s="217"/>
      <c r="E34" s="227"/>
      <c r="M34" s="215"/>
      <c r="T34" s="220"/>
      <c r="V34" s="219"/>
      <c r="W34" s="219"/>
      <c r="X34" s="219"/>
      <c r="Z34" s="217">
        <f>Bestea!Z34</f>
        <v>-1.1666666666666687</v>
      </c>
      <c r="AA34" s="217">
        <f>Bestea!AA34</f>
        <v>3.7999999999999999E-2</v>
      </c>
      <c r="AB34" s="217">
        <f>Bestea!AB34</f>
        <v>3.7999999999999999E-2</v>
      </c>
      <c r="AC34" s="217" t="str">
        <f>Bestea!AC34</f>
        <v/>
      </c>
    </row>
    <row r="35" spans="2:29" s="218" customFormat="1" ht="25" customHeight="1" x14ac:dyDescent="0.15">
      <c r="B35" s="215"/>
      <c r="K35" s="228"/>
      <c r="L35" s="229"/>
      <c r="M35" s="228"/>
      <c r="T35" s="220"/>
      <c r="V35" s="219"/>
      <c r="W35" s="219"/>
      <c r="X35" s="219"/>
      <c r="Z35" s="217">
        <f>Bestea!Z35</f>
        <v>-0.83333333333333526</v>
      </c>
      <c r="AA35" s="217">
        <f>Bestea!AA35</f>
        <v>3.7999999999999999E-2</v>
      </c>
      <c r="AB35" s="217">
        <f>Bestea!AB35</f>
        <v>3.7999999999999999E-2</v>
      </c>
      <c r="AC35" s="217" t="str">
        <f>Bestea!AC35</f>
        <v/>
      </c>
    </row>
    <row r="36" spans="2:29" s="218" customFormat="1" ht="32" customHeight="1" x14ac:dyDescent="0.15">
      <c r="B36" s="215"/>
      <c r="E36" s="230" t="s">
        <v>50</v>
      </c>
      <c r="F36" s="230"/>
      <c r="J36" s="230" t="s">
        <v>50</v>
      </c>
      <c r="K36" s="230"/>
      <c r="O36" s="272" t="s">
        <v>51</v>
      </c>
      <c r="P36" s="272"/>
      <c r="Q36" s="272"/>
      <c r="R36" s="219"/>
      <c r="T36" s="220"/>
      <c r="V36" s="219"/>
      <c r="W36" s="219"/>
      <c r="X36" s="219"/>
      <c r="Z36" s="217">
        <f>Bestea!Z36</f>
        <v>-0.66666666666666874</v>
      </c>
      <c r="AA36" s="217">
        <f>Bestea!AA36</f>
        <v>3.7999999999999999E-2</v>
      </c>
      <c r="AB36" s="217">
        <f>Bestea!AB36</f>
        <v>3.7999999999999999E-2</v>
      </c>
      <c r="AC36" s="217" t="str">
        <f>Bestea!AC36</f>
        <v/>
      </c>
    </row>
    <row r="37" spans="2:29" s="218" customFormat="1" ht="83" customHeight="1" x14ac:dyDescent="0.15">
      <c r="B37" s="215"/>
      <c r="E37" s="273" t="s">
        <v>52</v>
      </c>
      <c r="F37" s="274" t="s">
        <v>53</v>
      </c>
      <c r="G37" s="274"/>
      <c r="H37" s="275" t="s">
        <v>176</v>
      </c>
      <c r="J37" s="273" t="s">
        <v>55</v>
      </c>
      <c r="K37" s="274" t="s">
        <v>56</v>
      </c>
      <c r="L37" s="274"/>
      <c r="M37" s="245" t="s">
        <v>34</v>
      </c>
      <c r="O37" s="274" t="s">
        <v>171</v>
      </c>
      <c r="P37" s="274"/>
      <c r="Q37" s="274"/>
      <c r="R37" s="276">
        <v>1.64</v>
      </c>
      <c r="T37" s="220"/>
      <c r="V37" s="219"/>
      <c r="W37" s="219"/>
      <c r="X37" s="231" t="str">
        <f>"μ" &amp; $D$19 &amp; " =  μ" &amp; $E$19</f>
        <v>μBestea =  μAdvertised</v>
      </c>
      <c r="Z37" s="217">
        <f>Bestea!Z37</f>
        <v>-0.50000000000000222</v>
      </c>
      <c r="AA37" s="217">
        <f>Bestea!AA37</f>
        <v>3.7999999999999999E-2</v>
      </c>
      <c r="AB37" s="217">
        <f>Bestea!AB37</f>
        <v>3.7999999999999999E-2</v>
      </c>
      <c r="AC37" s="217" t="str">
        <f>Bestea!AC37</f>
        <v/>
      </c>
    </row>
    <row r="38" spans="2:29" s="218" customFormat="1" ht="95" customHeight="1" x14ac:dyDescent="0.15">
      <c r="B38" s="215"/>
      <c r="C38" s="219"/>
      <c r="E38" s="273" t="s">
        <v>58</v>
      </c>
      <c r="F38" s="274" t="s">
        <v>59</v>
      </c>
      <c r="G38" s="274"/>
      <c r="H38" s="275" t="s">
        <v>177</v>
      </c>
      <c r="J38" s="273" t="s">
        <v>61</v>
      </c>
      <c r="K38" s="274" t="s">
        <v>62</v>
      </c>
      <c r="L38" s="274"/>
      <c r="M38" s="277" t="s">
        <v>63</v>
      </c>
      <c r="O38" s="274" t="s">
        <v>173</v>
      </c>
      <c r="P38" s="274"/>
      <c r="Q38" s="274"/>
      <c r="R38" s="276">
        <v>1.48</v>
      </c>
      <c r="T38" s="220"/>
      <c r="V38" s="219"/>
      <c r="W38" s="219"/>
      <c r="X38" s="231" t="str">
        <f>"μ" &amp; $D$19 &amp; " ≠  μ" &amp; $E$19</f>
        <v>μBestea ≠  μAdvertised</v>
      </c>
      <c r="Z38" s="217">
        <f>Bestea!Z38</f>
        <v>-0.33333333333333548</v>
      </c>
      <c r="AA38" s="217">
        <f>Bestea!AA38</f>
        <v>3.7999999999999999E-2</v>
      </c>
      <c r="AB38" s="217">
        <f>Bestea!AB38</f>
        <v>3.7999999999999999E-2</v>
      </c>
      <c r="AC38" s="217" t="str">
        <f>Bestea!AC38</f>
        <v/>
      </c>
    </row>
    <row r="39" spans="2:29" s="218" customFormat="1" ht="90" customHeight="1" x14ac:dyDescent="0.15">
      <c r="B39" s="215"/>
      <c r="C39" s="219"/>
      <c r="E39" s="273" t="s">
        <v>65</v>
      </c>
      <c r="F39" s="274" t="s">
        <v>66</v>
      </c>
      <c r="G39" s="274"/>
      <c r="H39" s="245" t="s">
        <v>67</v>
      </c>
      <c r="J39" s="273" t="s">
        <v>68</v>
      </c>
      <c r="K39" s="274" t="s">
        <v>69</v>
      </c>
      <c r="L39" s="274"/>
      <c r="M39" s="245" t="s">
        <v>70</v>
      </c>
      <c r="O39" s="274" t="s">
        <v>71</v>
      </c>
      <c r="P39" s="274"/>
      <c r="Q39" s="274"/>
      <c r="R39" s="278">
        <v>0.95</v>
      </c>
      <c r="T39" s="220"/>
      <c r="V39" s="219"/>
      <c r="W39" s="219"/>
      <c r="X39" s="231" t="str">
        <f>"μ" &amp; $D$19 &amp; " &lt;  μ" &amp; $E$19</f>
        <v>μBestea &lt;  μAdvertised</v>
      </c>
      <c r="Z39" s="217">
        <f>Bestea!Z39</f>
        <v>-0.16666666666666879</v>
      </c>
      <c r="AA39" s="217">
        <f>Bestea!AA39</f>
        <v>3.7999999999999999E-2</v>
      </c>
      <c r="AB39" s="217">
        <f>Bestea!AB39</f>
        <v>3.7999999999999999E-2</v>
      </c>
      <c r="AC39" s="217" t="str">
        <f>Bestea!AC39</f>
        <v/>
      </c>
    </row>
    <row r="40" spans="2:29" s="218" customFormat="1" ht="94" customHeight="1" x14ac:dyDescent="0.15">
      <c r="B40" s="215"/>
      <c r="C40" s="219"/>
      <c r="E40" s="215"/>
      <c r="F40" s="215"/>
      <c r="G40" s="215"/>
      <c r="H40" s="279" t="str">
        <f>_xlfn.CONCAT(H37:H39)</f>
        <v>μBestea =  μAdvertisedμBestea ≠  μAdvertisedσ̂(x̅) = s/√n</v>
      </c>
      <c r="I40" s="218" t="s">
        <v>72</v>
      </c>
      <c r="J40" s="280" t="s">
        <v>73</v>
      </c>
      <c r="K40" s="274" t="s">
        <v>74</v>
      </c>
      <c r="L40" s="274"/>
      <c r="M40" s="275" t="s">
        <v>75</v>
      </c>
      <c r="O40" s="274" t="s">
        <v>76</v>
      </c>
      <c r="P40" s="274"/>
      <c r="Q40" s="274"/>
      <c r="R40" s="276">
        <v>0.52</v>
      </c>
      <c r="T40" s="220"/>
      <c r="V40" s="219"/>
      <c r="W40" s="219"/>
      <c r="X40" s="231" t="str">
        <f>"μ" &amp; $D$19 &amp; " &gt;  μ" &amp; $E$19</f>
        <v>μBestea &gt;  μAdvertised</v>
      </c>
      <c r="Z40" s="217">
        <f>Bestea!Z40</f>
        <v>0.16666666666666449</v>
      </c>
      <c r="AA40" s="217">
        <f>Bestea!AA40</f>
        <v>3.7999999999999999E-2</v>
      </c>
      <c r="AB40" s="217">
        <f>Bestea!AB40</f>
        <v>3.7999999999999999E-2</v>
      </c>
      <c r="AC40" s="217" t="str">
        <f>Bestea!AC40</f>
        <v/>
      </c>
    </row>
    <row r="41" spans="2:29" s="218" customFormat="1" ht="99" customHeight="1" x14ac:dyDescent="0.15">
      <c r="B41" s="215"/>
      <c r="C41" s="219"/>
      <c r="J41" s="273" t="s">
        <v>77</v>
      </c>
      <c r="K41" s="274" t="s">
        <v>78</v>
      </c>
      <c r="L41" s="274"/>
      <c r="M41" s="275" t="s">
        <v>178</v>
      </c>
      <c r="O41" s="274" t="s">
        <v>179</v>
      </c>
      <c r="P41" s="274"/>
      <c r="Q41" s="274"/>
      <c r="R41" s="276">
        <v>474.64</v>
      </c>
      <c r="T41" s="220"/>
      <c r="V41" s="219"/>
      <c r="W41" s="219"/>
      <c r="X41" s="219"/>
      <c r="Z41" s="217">
        <f>Bestea!Z41</f>
        <v>0.33333333333333115</v>
      </c>
      <c r="AA41" s="217">
        <f>Bestea!AA41</f>
        <v>3.7999999999999999E-2</v>
      </c>
      <c r="AB41" s="217">
        <f>Bestea!AB41</f>
        <v>3.7999999999999999E-2</v>
      </c>
      <c r="AC41" s="217" t="str">
        <f>Bestea!AC41</f>
        <v/>
      </c>
    </row>
    <row r="42" spans="2:29" s="218" customFormat="1" ht="34" customHeight="1" x14ac:dyDescent="0.15">
      <c r="B42" s="215"/>
      <c r="C42" s="219"/>
      <c r="M42" s="279" t="str">
        <f>_xlfn.CONCAT(M37:M41)</f>
        <v>t scoretest stat  &gt;  CV+P(x̅ )  &lt;  αreject H0μBestea &gt;  μAdvertised</v>
      </c>
      <c r="N42" s="218" t="s">
        <v>72</v>
      </c>
      <c r="T42" s="220"/>
      <c r="V42" s="219"/>
      <c r="W42" s="219"/>
      <c r="X42" s="219"/>
      <c r="Z42" s="217">
        <f>Bestea!Z42</f>
        <v>0.49999999999999789</v>
      </c>
      <c r="AA42" s="217">
        <f>Bestea!AA42</f>
        <v>3.7999999999999999E-2</v>
      </c>
      <c r="AB42" s="217">
        <f>Bestea!AB42</f>
        <v>3.7999999999999999E-2</v>
      </c>
      <c r="AC42" s="217" t="str">
        <f>Bestea!AC42</f>
        <v/>
      </c>
    </row>
    <row r="43" spans="2:29" s="218" customFormat="1" x14ac:dyDescent="0.15">
      <c r="B43" s="215"/>
      <c r="C43" s="219"/>
      <c r="E43" s="217"/>
      <c r="J43" s="217"/>
      <c r="T43" s="220"/>
      <c r="V43" s="219"/>
      <c r="W43" s="219"/>
      <c r="X43" s="219"/>
      <c r="Z43" s="217">
        <f>Bestea!Z43</f>
        <v>0.66666666666666441</v>
      </c>
      <c r="AA43" s="217">
        <f>Bestea!AA43</f>
        <v>3.7999999999999999E-2</v>
      </c>
      <c r="AB43" s="217">
        <f>Bestea!AB43</f>
        <v>3.7999999999999999E-2</v>
      </c>
      <c r="AC43" s="217" t="str">
        <f>Bestea!AC43</f>
        <v/>
      </c>
    </row>
    <row r="44" spans="2:29" s="218" customFormat="1" x14ac:dyDescent="0.15">
      <c r="B44" s="215"/>
      <c r="C44" s="219"/>
      <c r="T44" s="220"/>
      <c r="V44" s="219"/>
      <c r="W44" s="219"/>
      <c r="X44" s="219"/>
      <c r="Z44" s="217">
        <f>Bestea!Z44</f>
        <v>0.83333333333333093</v>
      </c>
      <c r="AA44" s="217">
        <f>Bestea!AA44</f>
        <v>3.7999999999999999E-2</v>
      </c>
      <c r="AB44" s="217">
        <f>Bestea!AB44</f>
        <v>3.7999999999999999E-2</v>
      </c>
      <c r="AC44" s="217" t="str">
        <f>Bestea!AC44</f>
        <v/>
      </c>
    </row>
    <row r="45" spans="2:29" s="218" customFormat="1" x14ac:dyDescent="0.15">
      <c r="B45" s="215"/>
      <c r="C45" s="219"/>
      <c r="G45" s="219"/>
      <c r="T45" s="220"/>
      <c r="V45" s="219"/>
      <c r="W45" s="219"/>
      <c r="X45" s="219"/>
      <c r="Z45" s="217">
        <f>Bestea!Z45</f>
        <v>1.1666666666666643</v>
      </c>
      <c r="AA45" s="217">
        <f>Bestea!AA45</f>
        <v>3.7999999999999999E-2</v>
      </c>
      <c r="AB45" s="217">
        <f>Bestea!AB45</f>
        <v>3.7999999999999999E-2</v>
      </c>
      <c r="AC45" s="217" t="str">
        <f>Bestea!AC45</f>
        <v/>
      </c>
    </row>
    <row r="46" spans="2:29" s="218" customFormat="1" x14ac:dyDescent="0.15">
      <c r="B46" s="215"/>
      <c r="C46" s="219"/>
      <c r="T46" s="220"/>
      <c r="V46" s="219"/>
      <c r="W46" s="219"/>
      <c r="X46" s="219"/>
      <c r="Z46" s="217">
        <f>Bestea!Z46</f>
        <v>1.3333333333333313</v>
      </c>
      <c r="AA46" s="217">
        <f>Bestea!AA46</f>
        <v>3.7999999999999999E-2</v>
      </c>
      <c r="AB46" s="217">
        <f>Bestea!AB46</f>
        <v>3.7999999999999999E-2</v>
      </c>
      <c r="AC46" s="217" t="str">
        <f>Bestea!AC46</f>
        <v/>
      </c>
    </row>
    <row r="47" spans="2:29" s="218" customFormat="1" x14ac:dyDescent="0.15">
      <c r="B47" s="215"/>
      <c r="C47" s="219"/>
      <c r="T47" s="220"/>
      <c r="V47" s="219"/>
      <c r="W47" s="219"/>
      <c r="X47" s="219"/>
      <c r="Z47" s="217">
        <f>Bestea!Z47</f>
        <v>1.4999999999999982</v>
      </c>
      <c r="AA47" s="217">
        <f>Bestea!AA47</f>
        <v>3.7999999999999999E-2</v>
      </c>
      <c r="AB47" s="217">
        <f>Bestea!AB47</f>
        <v>3.7999999999999999E-2</v>
      </c>
      <c r="AC47" s="217" t="str">
        <f>Bestea!AC47</f>
        <v/>
      </c>
    </row>
    <row r="48" spans="2:29" s="218" customFormat="1" x14ac:dyDescent="0.15">
      <c r="B48" s="215"/>
      <c r="D48" s="219"/>
      <c r="U48" s="220"/>
      <c r="V48" s="219"/>
      <c r="W48" s="219"/>
      <c r="X48" s="219"/>
      <c r="Z48" s="217">
        <f>Bestea!Z48</f>
        <v>1.6666666666666652</v>
      </c>
      <c r="AA48" s="217">
        <f>Bestea!AA48</f>
        <v>3.7999999999999999E-2</v>
      </c>
      <c r="AB48" s="217">
        <f>Bestea!AB48</f>
        <v>3.7999999999999999E-2</v>
      </c>
      <c r="AC48" s="217" t="str">
        <f>Bestea!AC48</f>
        <v/>
      </c>
    </row>
    <row r="49" spans="3:29" x14ac:dyDescent="0.15">
      <c r="C49" s="218"/>
      <c r="D49" s="232" t="str">
        <f>Bestea!D49</f>
        <v>Admin Link</v>
      </c>
      <c r="F49" s="217"/>
      <c r="G49" s="219" t="str">
        <f>Bestea!G49</f>
        <v>shading</v>
      </c>
      <c r="H49" s="219" t="str">
        <f>Bestea!H49</f>
        <v>hypothesized mean</v>
      </c>
      <c r="I49" s="219" t="str">
        <f>Bestea!I49</f>
        <v>expected variability</v>
      </c>
      <c r="J49" s="219" t="str">
        <f>Bestea!J49</f>
        <v>raw CV &lt;&lt;</v>
      </c>
      <c r="K49" s="219" t="str">
        <f>Bestea!K49</f>
        <v>&lt;&lt; standardized CV</v>
      </c>
      <c r="L49" s="219" t="str">
        <f>Bestea!L49</f>
        <v>&lt;&lt; probability</v>
      </c>
      <c r="M49" s="218"/>
      <c r="N49" s="218" t="str">
        <f>Bestea!N49</f>
        <v>Margin of error</v>
      </c>
      <c r="O49" s="266">
        <f>Bestea!O49</f>
        <v>0</v>
      </c>
      <c r="R49" s="218"/>
      <c r="S49" s="218"/>
      <c r="T49" s="220"/>
      <c r="U49" s="218"/>
      <c r="V49" s="219" t="str">
        <f>Bestea!V49</f>
        <v>X1</v>
      </c>
      <c r="W49" s="217" t="str">
        <f>Bestea!W49</f>
        <v>X2</v>
      </c>
      <c r="X49" s="219" t="str">
        <f>Bestea!X49</f>
        <v>X3</v>
      </c>
      <c r="Y49" s="218"/>
      <c r="Z49" s="217">
        <f>Bestea!Z49</f>
        <v>1.8333333333333321</v>
      </c>
      <c r="AA49" s="217">
        <f>Bestea!AA49</f>
        <v>3.7999999999999999E-2</v>
      </c>
      <c r="AB49" s="217">
        <f>Bestea!AB49</f>
        <v>3.7999999999999999E-2</v>
      </c>
      <c r="AC49" s="217" t="str">
        <f>Bestea!AC49</f>
        <v/>
      </c>
    </row>
    <row r="50" spans="3:29" x14ac:dyDescent="0.15">
      <c r="C50" s="218"/>
      <c r="D50" s="264" t="str">
        <f>Bestea!D50</f>
        <v>n</v>
      </c>
      <c r="E50" s="265" t="str">
        <f>Bestea!E50</f>
        <v>Population</v>
      </c>
      <c r="F50" s="265" t="str">
        <f>Bestea!F50</f>
        <v>Individual</v>
      </c>
      <c r="G50" s="265" t="str">
        <f>Bestea!G50</f>
        <v>case</v>
      </c>
      <c r="H50" s="264" t="str">
        <f>Bestea!H50</f>
        <v>μ</v>
      </c>
      <c r="I50" s="221">
        <f>Bestea!I50</f>
        <v>0</v>
      </c>
      <c r="J50" s="221">
        <f>Bestea!J50</f>
        <v>0</v>
      </c>
      <c r="K50" s="264">
        <f>Bestea!K50</f>
        <v>0</v>
      </c>
      <c r="L50" s="264">
        <f>Bestea!L50</f>
        <v>0</v>
      </c>
      <c r="N50" s="218" t="str">
        <f>Bestea!N50</f>
        <v>μBestea lower</v>
      </c>
      <c r="O50" s="266">
        <f>Bestea!O50</f>
        <v>0</v>
      </c>
      <c r="R50" s="218" t="str">
        <f>Bestea!R50</f>
        <v>Y error bars on the X1, X2, X3 curves form the shading</v>
      </c>
      <c r="S50" s="218"/>
      <c r="T50" s="218"/>
      <c r="U50" s="218"/>
      <c r="V50" s="221" t="str">
        <f>Bestea!V50</f>
        <v>x</v>
      </c>
      <c r="W50" s="243" t="str">
        <f>Bestea!W50</f>
        <v>x</v>
      </c>
      <c r="X50" s="221" t="str">
        <f>Bestea!X50</f>
        <v>x</v>
      </c>
      <c r="Y50" s="218"/>
      <c r="Z50" s="217">
        <f>Bestea!Z50</f>
        <v>-1.8333333333333366</v>
      </c>
      <c r="AA50" s="217">
        <f>Bestea!AA50</f>
        <v>6.2000000000000006E-2</v>
      </c>
      <c r="AB50" s="217">
        <f>Bestea!AB50</f>
        <v>6.2000000000000006E-2</v>
      </c>
      <c r="AC50" s="217" t="str">
        <f>Bestea!AC50</f>
        <v/>
      </c>
    </row>
    <row r="51" spans="3:29" ht="10" x14ac:dyDescent="0.15">
      <c r="C51" s="218"/>
      <c r="D51" s="219">
        <f>Bestea!D51</f>
        <v>0</v>
      </c>
      <c r="E51" s="219">
        <f>Bestea!E51</f>
        <v>0</v>
      </c>
      <c r="F51" s="219">
        <f>Bestea!F51</f>
        <v>0</v>
      </c>
      <c r="G51" s="219">
        <f>Bestea!G51</f>
        <v>0</v>
      </c>
      <c r="H51" s="212">
        <f>Bestea!H51</f>
        <v>0</v>
      </c>
      <c r="I51" s="281">
        <f>Bestea!I51</f>
        <v>0</v>
      </c>
      <c r="J51" s="212">
        <f>Bestea!J51</f>
        <v>0</v>
      </c>
      <c r="K51" s="234">
        <f>Bestea!K51</f>
        <v>0</v>
      </c>
      <c r="L51" s="236">
        <f>Bestea!L51</f>
        <v>0</v>
      </c>
      <c r="N51" s="218" t="str">
        <f>Bestea!N51</f>
        <v>μBestea upper</v>
      </c>
      <c r="O51" s="266">
        <f>Bestea!O51</f>
        <v>0</v>
      </c>
      <c r="R51" s="218"/>
      <c r="S51" s="218"/>
      <c r="T51" s="221" t="str">
        <f>Bestea!T51</f>
        <v>x axis</v>
      </c>
      <c r="U51" s="233" t="str">
        <f>Bestea!U51</f>
        <v>Z or T</v>
      </c>
      <c r="V51" s="233" t="str">
        <f>Bestea!V51</f>
        <v xml:space="preserve"> X1</v>
      </c>
      <c r="W51" s="233" t="str">
        <f>Bestea!W51</f>
        <v xml:space="preserve"> X2</v>
      </c>
      <c r="X51" s="233" t="str">
        <f>Bestea!X51</f>
        <v xml:space="preserve"> X3</v>
      </c>
      <c r="Y51" s="218"/>
      <c r="Z51" s="217">
        <f>Bestea!Z51</f>
        <v>-1.6666666666666696</v>
      </c>
      <c r="AA51" s="217">
        <f>Bestea!AA51</f>
        <v>6.2000000000000006E-2</v>
      </c>
      <c r="AB51" s="217">
        <f>Bestea!AB51</f>
        <v>6.2000000000000006E-2</v>
      </c>
      <c r="AC51" s="217" t="str">
        <f>Bestea!AC51</f>
        <v/>
      </c>
    </row>
    <row r="52" spans="3:29" x14ac:dyDescent="0.15">
      <c r="C52" s="218"/>
      <c r="D52" s="219">
        <f>Bestea!D52</f>
        <v>0</v>
      </c>
      <c r="E52" s="219">
        <f>Bestea!E52</f>
        <v>0</v>
      </c>
      <c r="F52" s="219">
        <f>Bestea!F52</f>
        <v>0</v>
      </c>
      <c r="G52" s="219">
        <f>Bestea!G52</f>
        <v>0</v>
      </c>
      <c r="H52" s="212">
        <f>Bestea!H52</f>
        <v>0</v>
      </c>
      <c r="I52" s="281">
        <f>Bestea!I52</f>
        <v>0</v>
      </c>
      <c r="J52" s="212">
        <f>Bestea!J52</f>
        <v>0</v>
      </c>
      <c r="K52" s="234">
        <f>Bestea!K52</f>
        <v>0</v>
      </c>
      <c r="L52" s="236">
        <f>Bestea!L52</f>
        <v>0</v>
      </c>
      <c r="M52" s="218"/>
      <c r="R52" s="218" t="str">
        <f>Bestea!R52</f>
        <v># std deviations</v>
      </c>
      <c r="S52" s="218">
        <f>Bestea!S52</f>
        <v>6</v>
      </c>
      <c r="T52" s="234">
        <f>Bestea!T52</f>
        <v>-3</v>
      </c>
      <c r="U52" s="235">
        <f>Bestea!U52</f>
        <v>4.4318484119380075E-3</v>
      </c>
      <c r="V52" s="235" t="e">
        <f>Bestea!V52</f>
        <v>#N/A</v>
      </c>
      <c r="W52" s="235" t="e">
        <f>Bestea!W52</f>
        <v>#N/A</v>
      </c>
      <c r="X52" s="235" t="e">
        <f>Bestea!X52</f>
        <v>#VALUE!</v>
      </c>
      <c r="Y52" s="218"/>
      <c r="Z52" s="217">
        <f>Bestea!Z52</f>
        <v>-1.5000000000000027</v>
      </c>
      <c r="AA52" s="217">
        <f>Bestea!AA52</f>
        <v>6.2000000000000006E-2</v>
      </c>
      <c r="AB52" s="217">
        <f>Bestea!AB52</f>
        <v>6.2000000000000006E-2</v>
      </c>
      <c r="AC52" s="217" t="str">
        <f>Bestea!AC52</f>
        <v/>
      </c>
    </row>
    <row r="53" spans="3:29" ht="18" customHeight="1" x14ac:dyDescent="0.15">
      <c r="C53" s="218"/>
      <c r="D53" s="219"/>
      <c r="E53" s="219"/>
      <c r="F53" s="219"/>
      <c r="G53" s="219"/>
      <c r="H53" s="212"/>
      <c r="M53" s="218"/>
      <c r="R53" s="218" t="str">
        <f>Bestea!R53</f>
        <v>Number of points</v>
      </c>
      <c r="S53" s="218">
        <f>Bestea!S53</f>
        <v>144</v>
      </c>
      <c r="T53" s="234">
        <f>Bestea!T53</f>
        <v>-2.9583333333333335</v>
      </c>
      <c r="U53" s="235">
        <f>Bestea!U53</f>
        <v>5.0175847389326532E-3</v>
      </c>
      <c r="V53" s="235" t="e">
        <f>Bestea!V53</f>
        <v>#VALUE!</v>
      </c>
      <c r="W53" s="235" t="e">
        <f>Bestea!W53</f>
        <v>#N/A</v>
      </c>
      <c r="X53" s="235" t="e">
        <f>Bestea!X53</f>
        <v>#VALUE!</v>
      </c>
      <c r="Y53" s="218"/>
      <c r="Z53" s="217">
        <f>Bestea!Z53</f>
        <v>-1.3333333333333357</v>
      </c>
      <c r="AA53" s="217">
        <f>Bestea!AA53</f>
        <v>6.2000000000000006E-2</v>
      </c>
      <c r="AB53" s="217">
        <f>Bestea!AB53</f>
        <v>6.2000000000000006E-2</v>
      </c>
      <c r="AC53" s="217" t="str">
        <f>Bestea!AC53</f>
        <v/>
      </c>
    </row>
    <row r="54" spans="3:29" x14ac:dyDescent="0.15">
      <c r="C54" s="218"/>
      <c r="D54" s="219"/>
      <c r="G54" s="219" t="str">
        <f>Bestea!G54</f>
        <v>shading</v>
      </c>
      <c r="H54" s="219" t="str">
        <f>Bestea!H54</f>
        <v>hypothesized mean</v>
      </c>
      <c r="I54" s="219" t="str">
        <f>Bestea!I54</f>
        <v>expected variability</v>
      </c>
      <c r="J54" s="219" t="str">
        <f>Bestea!J54</f>
        <v>raw sample mean &gt;&gt;</v>
      </c>
      <c r="K54" s="219" t="str">
        <f>Bestea!K54</f>
        <v>standardized test stat &gt;&gt;</v>
      </c>
      <c r="L54" s="219" t="str">
        <f>Bestea!L54</f>
        <v>&gt;&gt; probability</v>
      </c>
      <c r="M54" s="219"/>
      <c r="R54" s="218" t="str">
        <f>Bestea!R54</f>
        <v>Increment</v>
      </c>
      <c r="S54" s="218">
        <f>Bestea!S54</f>
        <v>4.1666666666666664E-2</v>
      </c>
      <c r="T54" s="234">
        <f>Bestea!T54</f>
        <v>-2.916666666666667</v>
      </c>
      <c r="U54" s="235">
        <f>Bestea!U54</f>
        <v>5.6708812194458807E-3</v>
      </c>
      <c r="V54" s="235" t="e">
        <f>Bestea!V54</f>
        <v>#VALUE!</v>
      </c>
      <c r="W54" s="235" t="e">
        <f>Bestea!W54</f>
        <v>#N/A</v>
      </c>
      <c r="X54" s="235" t="e">
        <f>Bestea!X54</f>
        <v>#VALUE!</v>
      </c>
      <c r="Y54" s="218"/>
      <c r="Z54" s="217">
        <f>Bestea!Z54</f>
        <v>-1.1666666666666687</v>
      </c>
      <c r="AA54" s="217">
        <f>Bestea!AA54</f>
        <v>6.2000000000000006E-2</v>
      </c>
      <c r="AB54" s="217">
        <f>Bestea!AB54</f>
        <v>6.2000000000000006E-2</v>
      </c>
      <c r="AC54" s="217" t="str">
        <f>Bestea!AC54</f>
        <v/>
      </c>
    </row>
    <row r="55" spans="3:29" x14ac:dyDescent="0.15">
      <c r="C55" s="218"/>
      <c r="D55" s="219">
        <f>Bestea!D55</f>
        <v>0</v>
      </c>
      <c r="E55" s="219">
        <f>Bestea!E55</f>
        <v>0</v>
      </c>
      <c r="F55" s="219" t="str">
        <f>Bestea!F55</f>
        <v>Bestea x̅</v>
      </c>
      <c r="G55" s="219">
        <f>Bestea!G55</f>
        <v>0</v>
      </c>
      <c r="H55" s="212">
        <f>Bestea!H55</f>
        <v>0</v>
      </c>
      <c r="I55" s="281">
        <f>Bestea!I55</f>
        <v>0</v>
      </c>
      <c r="J55" s="212">
        <f>Bestea!J55</f>
        <v>0</v>
      </c>
      <c r="K55" s="234">
        <f>Bestea!K55</f>
        <v>0</v>
      </c>
      <c r="L55" s="236">
        <f>Bestea!L55</f>
        <v>0</v>
      </c>
      <c r="M55" s="218"/>
      <c r="R55" s="218"/>
      <c r="S55" s="218"/>
      <c r="T55" s="234">
        <f>Bestea!T55</f>
        <v>-2.8750000000000004</v>
      </c>
      <c r="U55" s="235">
        <f>Bestea!U55</f>
        <v>6.3981203107235513E-3</v>
      </c>
      <c r="V55" s="235" t="e">
        <f>Bestea!V55</f>
        <v>#VALUE!</v>
      </c>
      <c r="W55" s="235" t="e">
        <f>Bestea!W55</f>
        <v>#N/A</v>
      </c>
      <c r="X55" s="235" t="e">
        <f>Bestea!X55</f>
        <v>#VALUE!</v>
      </c>
      <c r="Y55" s="218"/>
      <c r="Z55" s="217">
        <f>Bestea!Z55</f>
        <v>-0.83333333333333526</v>
      </c>
      <c r="AA55" s="217">
        <f>Bestea!AA55</f>
        <v>6.2000000000000006E-2</v>
      </c>
      <c r="AB55" s="217">
        <f>Bestea!AB55</f>
        <v>6.2000000000000006E-2</v>
      </c>
      <c r="AC55" s="217" t="str">
        <f>Bestea!AC55</f>
        <v/>
      </c>
    </row>
    <row r="56" spans="3:29" ht="15" customHeight="1" x14ac:dyDescent="0.15">
      <c r="C56" s="218"/>
      <c r="D56" s="219"/>
      <c r="E56" s="219"/>
      <c r="F56" s="219"/>
      <c r="M56" s="218"/>
      <c r="R56" s="218"/>
      <c r="S56" s="218"/>
      <c r="T56" s="234">
        <f>Bestea!T56</f>
        <v>-2.8333333333333339</v>
      </c>
      <c r="U56" s="235">
        <f>Bestea!U56</f>
        <v>7.2060997646092168E-3</v>
      </c>
      <c r="V56" s="235" t="e">
        <f>Bestea!V56</f>
        <v>#VALUE!</v>
      </c>
      <c r="W56" s="235" t="e">
        <f>Bestea!W56</f>
        <v>#N/A</v>
      </c>
      <c r="X56" s="235" t="e">
        <f>Bestea!X56</f>
        <v>#VALUE!</v>
      </c>
      <c r="Y56" s="218"/>
      <c r="Z56" s="217">
        <f>Bestea!Z56</f>
        <v>-0.66666666666666874</v>
      </c>
      <c r="AA56" s="217">
        <f>Bestea!AA56</f>
        <v>6.2000000000000006E-2</v>
      </c>
      <c r="AB56" s="217">
        <f>Bestea!AB56</f>
        <v>6.2000000000000006E-2</v>
      </c>
      <c r="AC56" s="217" t="str">
        <f>Bestea!AC56</f>
        <v/>
      </c>
    </row>
    <row r="57" spans="3:29" x14ac:dyDescent="0.15">
      <c r="C57" s="218"/>
      <c r="D57" s="219"/>
      <c r="E57" s="219"/>
      <c r="F57" s="219"/>
      <c r="G57" s="219"/>
      <c r="H57" s="212"/>
      <c r="I57" s="212"/>
      <c r="J57" s="212"/>
      <c r="K57" s="234"/>
      <c r="L57" s="236"/>
      <c r="M57" s="218"/>
      <c r="O57" s="217" t="str">
        <f>Bestea!O57</f>
        <v>x</v>
      </c>
      <c r="P57" s="217" t="str">
        <f>Bestea!P57</f>
        <v>standardized scale</v>
      </c>
      <c r="R57" s="215" t="str">
        <f>Bestea!R57</f>
        <v>symbol reference</v>
      </c>
      <c r="T57" s="234">
        <f>Bestea!T57</f>
        <v>-2.7916666666666674</v>
      </c>
      <c r="U57" s="235">
        <f>Bestea!U57</f>
        <v>8.1020357469784796E-3</v>
      </c>
      <c r="V57" s="235" t="e">
        <f>Bestea!V57</f>
        <v>#VALUE!</v>
      </c>
      <c r="W57" s="235" t="e">
        <f>Bestea!W57</f>
        <v>#N/A</v>
      </c>
      <c r="X57" s="235" t="e">
        <f>Bestea!X57</f>
        <v>#VALUE!</v>
      </c>
      <c r="Y57" s="218"/>
      <c r="Z57" s="217">
        <f>Bestea!Z57</f>
        <v>-0.50000000000000222</v>
      </c>
      <c r="AA57" s="217">
        <f>Bestea!AA57</f>
        <v>6.2000000000000006E-2</v>
      </c>
      <c r="AB57" s="217">
        <f>Bestea!AB57</f>
        <v>6.2000000000000006E-2</v>
      </c>
      <c r="AC57" s="217" t="str">
        <f>Bestea!AC57</f>
        <v/>
      </c>
    </row>
    <row r="58" spans="3:29" x14ac:dyDescent="0.15">
      <c r="C58" s="218"/>
      <c r="D58" s="232" t="str">
        <f>Bestea!D58</f>
        <v>Page Link</v>
      </c>
      <c r="F58" s="219"/>
      <c r="G58" s="219" t="str">
        <f>Bestea!G58</f>
        <v>shading</v>
      </c>
      <c r="H58" s="219" t="str">
        <f>Bestea!H58</f>
        <v>hypothesized mean</v>
      </c>
      <c r="I58" s="219" t="str">
        <f>Bestea!I58</f>
        <v>expected variability</v>
      </c>
      <c r="J58" s="219" t="str">
        <f>Bestea!J58</f>
        <v>raw CV &lt;&lt;</v>
      </c>
      <c r="K58" s="219" t="str">
        <f>Bestea!K58</f>
        <v>&lt;&lt; standardized CV</v>
      </c>
      <c r="L58" s="219" t="str">
        <f>Bestea!L58</f>
        <v>&lt;&lt; probability</v>
      </c>
      <c r="M58" s="218"/>
      <c r="O58" s="217" t="str">
        <f>Bestea!O58</f>
        <v>x</v>
      </c>
      <c r="P58" s="217" t="str">
        <f>Bestea!P58</f>
        <v xml:space="preserve">curve fill x, x̅ </v>
      </c>
      <c r="R58" s="219" t="str">
        <f>Bestea!R58</f>
        <v>x</v>
      </c>
      <c r="T58" s="234">
        <f>Bestea!T58</f>
        <v>-2.7500000000000009</v>
      </c>
      <c r="U58" s="235">
        <f>Bestea!U58</f>
        <v>9.0935625015910286E-3</v>
      </c>
      <c r="V58" s="235" t="e">
        <f>Bestea!V58</f>
        <v>#VALUE!</v>
      </c>
      <c r="W58" s="235" t="e">
        <f>Bestea!W58</f>
        <v>#N/A</v>
      </c>
      <c r="X58" s="235" t="e">
        <f>Bestea!X58</f>
        <v>#VALUE!</v>
      </c>
      <c r="Y58" s="218"/>
      <c r="Z58" s="217">
        <f>Bestea!Z58</f>
        <v>-0.33333333333333548</v>
      </c>
      <c r="AA58" s="217">
        <f>Bestea!AA58</f>
        <v>6.2000000000000006E-2</v>
      </c>
      <c r="AB58" s="217">
        <f>Bestea!AB58</f>
        <v>6.2000000000000006E-2</v>
      </c>
      <c r="AC58" s="217" t="str">
        <f>Bestea!AC58</f>
        <v/>
      </c>
    </row>
    <row r="59" spans="3:29" x14ac:dyDescent="0.15">
      <c r="C59" s="218"/>
      <c r="D59" s="221" t="str">
        <f>Bestea!D59</f>
        <v>n</v>
      </c>
      <c r="E59" s="265" t="str">
        <f>Bestea!E59</f>
        <v>Population</v>
      </c>
      <c r="F59" s="265" t="str">
        <f>Bestea!F59</f>
        <v>Individual</v>
      </c>
      <c r="G59" s="265" t="str">
        <f>Bestea!G59</f>
        <v>case</v>
      </c>
      <c r="H59" s="264" t="str">
        <f>Bestea!H59</f>
        <v>μ</v>
      </c>
      <c r="I59" s="221">
        <f>Bestea!I59</f>
        <v>0</v>
      </c>
      <c r="J59" s="264">
        <f>Bestea!J59</f>
        <v>0</v>
      </c>
      <c r="K59" s="264">
        <f>Bestea!K59</f>
        <v>0</v>
      </c>
      <c r="L59" s="264">
        <f>Bestea!L59</f>
        <v>0</v>
      </c>
      <c r="O59" s="217" t="str">
        <f>Bestea!O59</f>
        <v>x</v>
      </c>
      <c r="P59" s="217" t="str">
        <f>Bestea!P59</f>
        <v>empirical rule</v>
      </c>
      <c r="R59" s="219" t="str">
        <f>Bestea!R59</f>
        <v>x̅</v>
      </c>
      <c r="T59" s="234">
        <f>Bestea!T59</f>
        <v>-2.7083333333333344</v>
      </c>
      <c r="U59" s="235">
        <f>Bestea!U59</f>
        <v>1.0188728126088616E-2</v>
      </c>
      <c r="V59" s="235" t="e">
        <f>Bestea!V59</f>
        <v>#VALUE!</v>
      </c>
      <c r="W59" s="235" t="e">
        <f>Bestea!W59</f>
        <v>#N/A</v>
      </c>
      <c r="X59" s="235" t="e">
        <f>Bestea!X59</f>
        <v>#VALUE!</v>
      </c>
      <c r="Y59" s="218"/>
      <c r="Z59" s="217">
        <f>Bestea!Z59</f>
        <v>-0.16666666666666879</v>
      </c>
      <c r="AA59" s="217">
        <f>Bestea!AA59</f>
        <v>6.2000000000000006E-2</v>
      </c>
      <c r="AB59" s="217">
        <f>Bestea!AB59</f>
        <v>6.2000000000000006E-2</v>
      </c>
      <c r="AC59" s="217" t="str">
        <f>Bestea!AC59</f>
        <v/>
      </c>
    </row>
    <row r="60" spans="3:29" x14ac:dyDescent="0.15">
      <c r="C60" s="218"/>
      <c r="D60" s="219">
        <f>Bestea!D60</f>
        <v>0</v>
      </c>
      <c r="E60" s="219">
        <f>Bestea!E60</f>
        <v>0</v>
      </c>
      <c r="F60" s="219">
        <f>Bestea!F60</f>
        <v>0</v>
      </c>
      <c r="G60" s="219">
        <f>Bestea!G60</f>
        <v>0</v>
      </c>
      <c r="H60" s="212">
        <f>Bestea!H60</f>
        <v>0</v>
      </c>
      <c r="I60" s="281">
        <f>Bestea!I60</f>
        <v>0</v>
      </c>
      <c r="J60" s="212">
        <f>Bestea!J60</f>
        <v>0</v>
      </c>
      <c r="K60" s="282">
        <f>Bestea!K60</f>
        <v>0</v>
      </c>
      <c r="L60" s="283">
        <f>Bestea!L60</f>
        <v>0</v>
      </c>
      <c r="O60" s="217" t="str">
        <f>Bestea!O60</f>
        <v>x</v>
      </c>
      <c r="P60" s="217" t="str">
        <f>Bestea!P60</f>
        <v>cumm. %</v>
      </c>
      <c r="R60" s="219" t="str">
        <f>Bestea!R60</f>
        <v>r</v>
      </c>
      <c r="T60" s="234">
        <f>Bestea!T60</f>
        <v>-2.6666666666666679</v>
      </c>
      <c r="U60" s="235">
        <f>Bestea!U60</f>
        <v>1.1395986023797402E-2</v>
      </c>
      <c r="V60" s="235" t="e">
        <f>Bestea!V60</f>
        <v>#VALUE!</v>
      </c>
      <c r="W60" s="235" t="e">
        <f>Bestea!W60</f>
        <v>#N/A</v>
      </c>
      <c r="X60" s="235" t="e">
        <f>Bestea!X60</f>
        <v>#VALUE!</v>
      </c>
      <c r="Y60" s="218"/>
      <c r="Z60" s="217">
        <f>Bestea!Z60</f>
        <v>0.16666666666666449</v>
      </c>
      <c r="AA60" s="217">
        <f>Bestea!AA60</f>
        <v>6.2000000000000006E-2</v>
      </c>
      <c r="AB60" s="217">
        <f>Bestea!AB60</f>
        <v>6.2000000000000006E-2</v>
      </c>
      <c r="AC60" s="217" t="str">
        <f>Bestea!AC60</f>
        <v/>
      </c>
    </row>
    <row r="61" spans="3:29" ht="55" customHeight="1" x14ac:dyDescent="0.15">
      <c r="C61" s="218"/>
      <c r="D61" s="219">
        <f>Bestea!D61</f>
        <v>0</v>
      </c>
      <c r="E61" s="219">
        <f>Bestea!E61</f>
        <v>0</v>
      </c>
      <c r="F61" s="219">
        <f>Bestea!F61</f>
        <v>0</v>
      </c>
      <c r="G61" s="219">
        <f>Bestea!G61</f>
        <v>0</v>
      </c>
      <c r="H61" s="212">
        <f>Bestea!H61</f>
        <v>0</v>
      </c>
      <c r="I61" s="281">
        <f>Bestea!I61</f>
        <v>0</v>
      </c>
      <c r="J61" s="212">
        <f>Bestea!J61</f>
        <v>0</v>
      </c>
      <c r="K61" s="282">
        <f>Bestea!K61</f>
        <v>0</v>
      </c>
      <c r="L61" s="283">
        <f>Bestea!L61</f>
        <v>0</v>
      </c>
      <c r="M61" s="218"/>
      <c r="O61" s="217" t="str">
        <f>Bestea!O61</f>
        <v>x</v>
      </c>
      <c r="P61" s="217" t="str">
        <f>Bestea!P61</f>
        <v>raw scale1&amp;2</v>
      </c>
      <c r="R61" s="219" t="str">
        <f>Bestea!R61</f>
        <v>σ</v>
      </c>
      <c r="T61" s="234">
        <f>Bestea!T61</f>
        <v>-2.6250000000000013</v>
      </c>
      <c r="U61" s="235">
        <f>Bestea!U61</f>
        <v>1.2724181596831387E-2</v>
      </c>
      <c r="V61" s="235" t="e">
        <f>Bestea!V61</f>
        <v>#VALUE!</v>
      </c>
      <c r="W61" s="235" t="e">
        <f>Bestea!W61</f>
        <v>#N/A</v>
      </c>
      <c r="X61" s="235" t="e">
        <f>Bestea!X61</f>
        <v>#VALUE!</v>
      </c>
      <c r="Y61" s="218"/>
      <c r="Z61" s="217">
        <f>Bestea!Z61</f>
        <v>0.33333333333333115</v>
      </c>
      <c r="AA61" s="217">
        <f>Bestea!AA61</f>
        <v>6.2000000000000006E-2</v>
      </c>
      <c r="AB61" s="217">
        <f>Bestea!AB61</f>
        <v>6.2000000000000006E-2</v>
      </c>
      <c r="AC61" s="217" t="str">
        <f>Bestea!AC61</f>
        <v/>
      </c>
    </row>
    <row r="62" spans="3:29" x14ac:dyDescent="0.15">
      <c r="C62" s="218"/>
      <c r="D62" s="219"/>
      <c r="M62" s="218"/>
      <c r="O62" s="217" t="str">
        <f>Bestea!O62</f>
        <v>x</v>
      </c>
      <c r="P62" s="217" t="str">
        <f>Bestea!P62</f>
        <v>stdev1&amp;2</v>
      </c>
      <c r="R62" s="219" t="str">
        <f>Bestea!R62</f>
        <v>μ</v>
      </c>
      <c r="T62" s="234">
        <f>Bestea!T62</f>
        <v>-2.5833333333333348</v>
      </c>
      <c r="U62" s="235">
        <f>Bestea!U62</f>
        <v>1.4182533754437251E-2</v>
      </c>
      <c r="V62" s="235" t="e">
        <f>Bestea!V62</f>
        <v>#VALUE!</v>
      </c>
      <c r="W62" s="235" t="e">
        <f>Bestea!W62</f>
        <v>#N/A</v>
      </c>
      <c r="X62" s="235" t="e">
        <f>Bestea!X62</f>
        <v>#VALUE!</v>
      </c>
      <c r="Y62" s="218"/>
      <c r="Z62" s="217">
        <f>Bestea!Z62</f>
        <v>0.49999999999999789</v>
      </c>
      <c r="AA62" s="217">
        <f>Bestea!AA62</f>
        <v>6.2000000000000006E-2</v>
      </c>
      <c r="AB62" s="217">
        <f>Bestea!AB62</f>
        <v>6.2000000000000006E-2</v>
      </c>
      <c r="AC62" s="217" t="str">
        <f>Bestea!AC62</f>
        <v/>
      </c>
    </row>
    <row r="63" spans="3:29" x14ac:dyDescent="0.15">
      <c r="C63" s="218"/>
      <c r="D63" s="219"/>
      <c r="G63" s="219" t="str">
        <f>Bestea!G63</f>
        <v>shading</v>
      </c>
      <c r="H63" s="219" t="str">
        <f>Bestea!H63</f>
        <v>hypothesized mean</v>
      </c>
      <c r="I63" s="219" t="str">
        <f>Bestea!I63</f>
        <v>expected variability</v>
      </c>
      <c r="J63" s="219" t="str">
        <f>Bestea!J63</f>
        <v>raw sample mean &gt;&gt;</v>
      </c>
      <c r="K63" s="219" t="str">
        <f>Bestea!K63</f>
        <v>standardized test stat &gt;&gt;</v>
      </c>
      <c r="L63" s="219" t="str">
        <f>Bestea!L63</f>
        <v>&gt;&gt; probability</v>
      </c>
      <c r="M63" s="218"/>
      <c r="O63" s="217" t="str">
        <f>Bestea!O63</f>
        <v>x</v>
      </c>
      <c r="P63" s="217" t="str">
        <f>Bestea!P63</f>
        <v>pt labels</v>
      </c>
      <c r="R63" s="219" t="str">
        <f>Bestea!R63</f>
        <v>α</v>
      </c>
      <c r="T63" s="234">
        <f>Bestea!T63</f>
        <v>-2.5416666666666683</v>
      </c>
      <c r="U63" s="235">
        <f>Bestea!U63</f>
        <v>1.5780610826231802E-2</v>
      </c>
      <c r="V63" s="235" t="e">
        <f>Bestea!V63</f>
        <v>#VALUE!</v>
      </c>
      <c r="W63" s="235" t="e">
        <f>Bestea!W63</f>
        <v>#N/A</v>
      </c>
      <c r="X63" s="235" t="e">
        <f>Bestea!X63</f>
        <v>#VALUE!</v>
      </c>
      <c r="Y63" s="218"/>
      <c r="Z63" s="217">
        <f>Bestea!Z63</f>
        <v>0.66666666666666441</v>
      </c>
      <c r="AA63" s="217">
        <f>Bestea!AA63</f>
        <v>6.2000000000000006E-2</v>
      </c>
      <c r="AB63" s="217">
        <f>Bestea!AB63</f>
        <v>6.2000000000000006E-2</v>
      </c>
      <c r="AC63" s="217" t="str">
        <f>Bestea!AC63</f>
        <v/>
      </c>
    </row>
    <row r="64" spans="3:29" x14ac:dyDescent="0.15">
      <c r="C64" s="218"/>
      <c r="D64" s="219">
        <f>Bestea!D64</f>
        <v>0</v>
      </c>
      <c r="E64" s="219">
        <f>Bestea!E64</f>
        <v>0</v>
      </c>
      <c r="F64" s="219" t="str">
        <f>Bestea!F64</f>
        <v>Bestea x̅</v>
      </c>
      <c r="G64" s="219">
        <f>Bestea!G64</f>
        <v>0</v>
      </c>
      <c r="H64" s="212">
        <f>Bestea!H64</f>
        <v>0</v>
      </c>
      <c r="I64" s="281">
        <f>Bestea!I64</f>
        <v>0</v>
      </c>
      <c r="J64" s="212">
        <f>Bestea!J64</f>
        <v>0</v>
      </c>
      <c r="K64" s="282">
        <f>Bestea!K64</f>
        <v>0</v>
      </c>
      <c r="L64" s="283">
        <f>Bestea!L64</f>
        <v>0</v>
      </c>
      <c r="M64" s="218"/>
      <c r="O64" s="217" t="str">
        <f>Bestea!O64</f>
        <v>x</v>
      </c>
      <c r="P64" s="217" t="str">
        <f>Bestea!P64</f>
        <v>-pt probabilities</v>
      </c>
      <c r="R64" s="219" t="str">
        <f>Bestea!R64</f>
        <v>⟵</v>
      </c>
      <c r="T64" s="234">
        <f>Bestea!T64</f>
        <v>-2.5000000000000018</v>
      </c>
      <c r="U64" s="235">
        <f>Bestea!U64</f>
        <v>1.7528300493568461E-2</v>
      </c>
      <c r="V64" s="235" t="e">
        <f>Bestea!V64</f>
        <v>#VALUE!</v>
      </c>
      <c r="W64" s="235" t="e">
        <f>Bestea!W64</f>
        <v>#N/A</v>
      </c>
      <c r="X64" s="235" t="e">
        <f>Bestea!X64</f>
        <v>#VALUE!</v>
      </c>
      <c r="Y64" s="218"/>
      <c r="Z64" s="217">
        <f>Bestea!Z64</f>
        <v>0.83333333333333093</v>
      </c>
      <c r="AA64" s="217">
        <f>Bestea!AA64</f>
        <v>6.2000000000000006E-2</v>
      </c>
      <c r="AB64" s="217">
        <f>Bestea!AB64</f>
        <v>6.2000000000000006E-2</v>
      </c>
      <c r="AC64" s="217" t="str">
        <f>Bestea!AC64</f>
        <v/>
      </c>
    </row>
    <row r="65" spans="3:29" x14ac:dyDescent="0.15">
      <c r="C65" s="218"/>
      <c r="D65" s="219"/>
      <c r="E65" s="219"/>
      <c r="F65" s="219"/>
      <c r="M65" s="218"/>
      <c r="O65" s="217" t="str">
        <f>Bestea!O65</f>
        <v>x</v>
      </c>
      <c r="P65" s="217" t="str">
        <f>Bestea!P65</f>
        <v>shading</v>
      </c>
      <c r="R65" s="219" t="str">
        <f>Bestea!R65</f>
        <v xml:space="preserve"> ⟶</v>
      </c>
      <c r="T65" s="234">
        <f>Bestea!T65</f>
        <v>-2.4583333333333353</v>
      </c>
      <c r="U65" s="235">
        <f>Bestea!U65</f>
        <v>1.9435773384264884E-2</v>
      </c>
      <c r="V65" s="235" t="e">
        <f>Bestea!V65</f>
        <v>#VALUE!</v>
      </c>
      <c r="W65" s="235" t="e">
        <f>Bestea!W65</f>
        <v>#N/A</v>
      </c>
      <c r="X65" s="235" t="e">
        <f>Bestea!X65</f>
        <v>#VALUE!</v>
      </c>
      <c r="Y65" s="218"/>
      <c r="Z65" s="217">
        <f>Bestea!Z65</f>
        <v>1.1666666666666643</v>
      </c>
      <c r="AA65" s="217">
        <f>Bestea!AA65</f>
        <v>6.2000000000000006E-2</v>
      </c>
      <c r="AB65" s="217">
        <f>Bestea!AB65</f>
        <v>6.2000000000000006E-2</v>
      </c>
      <c r="AC65" s="217" t="str">
        <f>Bestea!AC65</f>
        <v/>
      </c>
    </row>
    <row r="66" spans="3:29" x14ac:dyDescent="0.15">
      <c r="C66" s="218"/>
      <c r="D66" s="219"/>
      <c r="E66" s="219"/>
      <c r="F66" s="219"/>
      <c r="G66" s="219"/>
      <c r="H66" s="212"/>
      <c r="I66" s="212"/>
      <c r="J66" s="212"/>
      <c r="K66" s="234"/>
      <c r="L66" s="236"/>
      <c r="M66" s="218"/>
      <c r="O66" s="217" t="str">
        <f>Bestea!O66</f>
        <v>x</v>
      </c>
      <c r="P66" s="217" t="str">
        <f>Bestea!P66</f>
        <v>-pt raw values</v>
      </c>
      <c r="R66" s="217" t="str">
        <f>Bestea!R66</f>
        <v>↓</v>
      </c>
      <c r="T66" s="234">
        <f>Bestea!T66</f>
        <v>-2.4166666666666687</v>
      </c>
      <c r="U66" s="235">
        <f>Bestea!U66</f>
        <v>2.1513440016773546E-2</v>
      </c>
      <c r="V66" s="235" t="e">
        <f>Bestea!V66</f>
        <v>#VALUE!</v>
      </c>
      <c r="W66" s="235" t="e">
        <f>Bestea!W66</f>
        <v>#N/A</v>
      </c>
      <c r="X66" s="235" t="e">
        <f>Bestea!X66</f>
        <v>#VALUE!</v>
      </c>
      <c r="Y66" s="218"/>
      <c r="Z66" s="217">
        <f>Bestea!Z66</f>
        <v>1.3333333333333313</v>
      </c>
      <c r="AA66" s="217">
        <f>Bestea!AA66</f>
        <v>6.2000000000000006E-2</v>
      </c>
      <c r="AB66" s="217">
        <f>Bestea!AB66</f>
        <v>6.2000000000000006E-2</v>
      </c>
      <c r="AC66" s="217" t="str">
        <f>Bestea!AC66</f>
        <v/>
      </c>
    </row>
    <row r="67" spans="3:29" x14ac:dyDescent="0.15">
      <c r="C67" s="218"/>
      <c r="D67" s="232" t="str">
        <f>Bestea!D67</f>
        <v>Conversions</v>
      </c>
      <c r="F67" s="219"/>
      <c r="J67" s="219" t="str">
        <f>Bestea!J67</f>
        <v>x</v>
      </c>
      <c r="K67" s="219" t="str">
        <f>Bestea!K67</f>
        <v>x</v>
      </c>
      <c r="L67" s="219" t="str">
        <f>Bestea!L67</f>
        <v>x</v>
      </c>
      <c r="M67" s="218"/>
      <c r="O67" s="217" t="str">
        <f>Bestea!O67</f>
        <v>x</v>
      </c>
      <c r="P67" s="217" t="str">
        <f>Bestea!P67</f>
        <v>-pt standardized</v>
      </c>
      <c r="R67" s="217" t="str">
        <f>Bestea!R67</f>
        <v>⤷</v>
      </c>
      <c r="T67" s="234">
        <f>Bestea!T67</f>
        <v>-2.3750000000000022</v>
      </c>
      <c r="U67" s="235">
        <f>Bestea!U67</f>
        <v>2.3771900829913678E-2</v>
      </c>
      <c r="V67" s="235" t="e">
        <f>Bestea!V67</f>
        <v>#VALUE!</v>
      </c>
      <c r="W67" s="235" t="e">
        <f>Bestea!W67</f>
        <v>#N/A</v>
      </c>
      <c r="X67" s="235" t="e">
        <f>Bestea!X67</f>
        <v>#VALUE!</v>
      </c>
      <c r="Y67" s="218"/>
      <c r="Z67" s="217">
        <f>Bestea!Z67</f>
        <v>1.4999999999999982</v>
      </c>
      <c r="AA67" s="217">
        <f>Bestea!AA67</f>
        <v>6.2000000000000006E-2</v>
      </c>
      <c r="AB67" s="217">
        <f>Bestea!AB67</f>
        <v>6.2000000000000006E-2</v>
      </c>
      <c r="AC67" s="217" t="str">
        <f>Bestea!AC67</f>
        <v/>
      </c>
    </row>
    <row r="68" spans="3:29" x14ac:dyDescent="0.15">
      <c r="C68" s="218"/>
      <c r="D68" s="221" t="str">
        <f>Bestea!D68</f>
        <v>n</v>
      </c>
      <c r="E68" s="265" t="str">
        <f>Bestea!E68</f>
        <v>Population</v>
      </c>
      <c r="F68" s="265" t="str">
        <f>Bestea!F68</f>
        <v>Individual</v>
      </c>
      <c r="G68" s="265" t="str">
        <f>Bestea!G68</f>
        <v>case</v>
      </c>
      <c r="H68" s="264" t="str">
        <f>Bestea!H68</f>
        <v>μ</v>
      </c>
      <c r="I68" s="221" t="str">
        <f>Bestea!I68</f>
        <v/>
      </c>
      <c r="J68" s="221" t="str">
        <f>Bestea!J68</f>
        <v/>
      </c>
      <c r="K68" s="221" t="str">
        <f>Bestea!K68</f>
        <v/>
      </c>
      <c r="L68" s="221" t="str">
        <f>Bestea!L68</f>
        <v/>
      </c>
      <c r="O68" s="217" t="str">
        <f>Bestea!O68</f>
        <v>x</v>
      </c>
      <c r="P68" s="217" t="str">
        <f>Bestea!P68</f>
        <v>equations</v>
      </c>
      <c r="Q68" s="218"/>
      <c r="R68" s="217" t="str">
        <f>Bestea!R68</f>
        <v>⤶</v>
      </c>
      <c r="T68" s="234">
        <f>Bestea!T68</f>
        <v>-2.3333333333333357</v>
      </c>
      <c r="U68" s="235">
        <f>Bestea!U68</f>
        <v>2.6221889093709354E-2</v>
      </c>
      <c r="V68" s="235" t="e">
        <f>Bestea!V68</f>
        <v>#VALUE!</v>
      </c>
      <c r="W68" s="235" t="e">
        <f>Bestea!W68</f>
        <v>#N/A</v>
      </c>
      <c r="X68" s="235" t="e">
        <f>Bestea!X68</f>
        <v>#VALUE!</v>
      </c>
      <c r="Y68" s="218"/>
      <c r="Z68" s="217">
        <f>Bestea!Z68</f>
        <v>1.6666666666666652</v>
      </c>
      <c r="AA68" s="217">
        <f>Bestea!AA68</f>
        <v>6.2000000000000006E-2</v>
      </c>
      <c r="AB68" s="217">
        <f>Bestea!AB68</f>
        <v>6.2000000000000006E-2</v>
      </c>
      <c r="AC68" s="217" t="str">
        <f>Bestea!AC68</f>
        <v/>
      </c>
    </row>
    <row r="69" spans="3:29" x14ac:dyDescent="0.15">
      <c r="C69" s="218"/>
      <c r="D69" s="219">
        <f>Bestea!D69</f>
        <v>0</v>
      </c>
      <c r="E69" s="219" t="str">
        <f>Bestea!E69</f>
        <v/>
      </c>
      <c r="F69" s="219" t="str">
        <f>Bestea!F69</f>
        <v/>
      </c>
      <c r="G69" s="219" t="str">
        <f>Bestea!G69</f>
        <v/>
      </c>
      <c r="H69" s="284" t="str">
        <f>Bestea!H69</f>
        <v/>
      </c>
      <c r="I69" s="285" t="str">
        <f>Bestea!I69</f>
        <v/>
      </c>
      <c r="J69" s="284" t="str">
        <f>Bestea!J69</f>
        <v/>
      </c>
      <c r="K69" s="286" t="str">
        <f>Bestea!K69</f>
        <v/>
      </c>
      <c r="L69" s="287">
        <f>Bestea!L69</f>
        <v>0</v>
      </c>
      <c r="O69" s="217" t="str">
        <f>Bestea!O69</f>
        <v>x</v>
      </c>
      <c r="P69" s="217" t="str">
        <f>Bestea!P69</f>
        <v>confidence interval</v>
      </c>
      <c r="Q69" s="218"/>
      <c r="R69" s="217" t="str">
        <f>Bestea!R69</f>
        <v>≠</v>
      </c>
      <c r="S69" s="218"/>
      <c r="T69" s="234">
        <f>Bestea!T69</f>
        <v>-2.2916666666666692</v>
      </c>
      <c r="U69" s="235">
        <f>Bestea!U69</f>
        <v>2.8874206565747223E-2</v>
      </c>
      <c r="V69" s="235" t="e">
        <f>Bestea!V69</f>
        <v>#VALUE!</v>
      </c>
      <c r="W69" s="235" t="e">
        <f>Bestea!W69</f>
        <v>#N/A</v>
      </c>
      <c r="X69" s="235" t="e">
        <f>Bestea!X69</f>
        <v>#VALUE!</v>
      </c>
      <c r="Y69" s="218"/>
      <c r="Z69" s="217">
        <f>Bestea!Z69</f>
        <v>1.8333333333333321</v>
      </c>
      <c r="AA69" s="217">
        <f>Bestea!AA69</f>
        <v>6.2000000000000006E-2</v>
      </c>
      <c r="AB69" s="217">
        <f>Bestea!AB69</f>
        <v>6.2000000000000006E-2</v>
      </c>
      <c r="AC69" s="217" t="str">
        <f>Bestea!AC69</f>
        <v/>
      </c>
    </row>
    <row r="70" spans="3:29" x14ac:dyDescent="0.15">
      <c r="C70" s="218"/>
      <c r="D70" s="219">
        <f>Bestea!D70</f>
        <v>0</v>
      </c>
      <c r="E70" s="219" t="str">
        <f>Bestea!E70</f>
        <v/>
      </c>
      <c r="F70" s="219" t="str">
        <f>Bestea!F70</f>
        <v/>
      </c>
      <c r="G70" s="219" t="str">
        <f>Bestea!G70</f>
        <v/>
      </c>
      <c r="H70" s="284" t="str">
        <f>Bestea!H70</f>
        <v/>
      </c>
      <c r="I70" s="285" t="str">
        <f>Bestea!I70</f>
        <v/>
      </c>
      <c r="J70" s="284" t="str">
        <f>Bestea!J70</f>
        <v/>
      </c>
      <c r="K70" s="286" t="str">
        <f>Bestea!K70</f>
        <v/>
      </c>
      <c r="L70" s="287">
        <f>Bestea!L70</f>
        <v>0</v>
      </c>
      <c r="M70" s="218"/>
      <c r="O70" s="217">
        <f>Bestea!O70</f>
        <v>0</v>
      </c>
      <c r="P70" s="217" t="str">
        <f>Bestea!P70</f>
        <v>raw scale3</v>
      </c>
      <c r="Q70" s="218"/>
      <c r="R70" s="217" t="str">
        <f>Bestea!R70</f>
        <v>≥</v>
      </c>
      <c r="S70" s="218"/>
      <c r="T70" s="234">
        <f>Bestea!T70</f>
        <v>-2.2500000000000027</v>
      </c>
      <c r="U70" s="235">
        <f>Bestea!U70</f>
        <v>3.1739651835667224E-2</v>
      </c>
      <c r="V70" s="235" t="e">
        <f>Bestea!V70</f>
        <v>#VALUE!</v>
      </c>
      <c r="W70" s="235" t="e">
        <f>Bestea!W70</f>
        <v>#N/A</v>
      </c>
      <c r="X70" s="235" t="e">
        <f>Bestea!X70</f>
        <v>#VALUE!</v>
      </c>
      <c r="Y70" s="218"/>
      <c r="Z70" s="217">
        <f>Bestea!Z70</f>
        <v>-1.6666666666666696</v>
      </c>
      <c r="AA70" s="217">
        <f>Bestea!AA70</f>
        <v>8.6000000000000007E-2</v>
      </c>
      <c r="AB70" s="217">
        <f>Bestea!AB70</f>
        <v>8.6000000000000007E-2</v>
      </c>
      <c r="AC70" s="217" t="str">
        <f>Bestea!AC70</f>
        <v/>
      </c>
    </row>
    <row r="71" spans="3:29" x14ac:dyDescent="0.15">
      <c r="C71" s="218"/>
      <c r="D71" s="219"/>
      <c r="G71" s="217" t="str">
        <f>Bestea!G71</f>
        <v/>
      </c>
      <c r="M71" s="218"/>
      <c r="O71" s="217">
        <f>Bestea!O71</f>
        <v>0</v>
      </c>
      <c r="P71" s="217" t="str">
        <f>Bestea!P71</f>
        <v>stdev3</v>
      </c>
      <c r="Q71" s="218"/>
      <c r="R71" s="217" t="str">
        <f>Bestea!R71</f>
        <v>≤</v>
      </c>
      <c r="T71" s="234">
        <f>Bestea!T71</f>
        <v>-2.2083333333333361</v>
      </c>
      <c r="U71" s="235">
        <f>Bestea!U71</f>
        <v>3.482894138763417E-2</v>
      </c>
      <c r="V71" s="235" t="e">
        <f>Bestea!V71</f>
        <v>#VALUE!</v>
      </c>
      <c r="W71" s="235" t="e">
        <f>Bestea!W71</f>
        <v>#N/A</v>
      </c>
      <c r="X71" s="235" t="e">
        <f>Bestea!X71</f>
        <v>#VALUE!</v>
      </c>
      <c r="Y71" s="218"/>
      <c r="Z71" s="217">
        <f>Bestea!Z71</f>
        <v>-1.5000000000000027</v>
      </c>
      <c r="AA71" s="217">
        <f>Bestea!AA71</f>
        <v>8.6000000000000007E-2</v>
      </c>
      <c r="AB71" s="217">
        <f>Bestea!AB71</f>
        <v>8.6000000000000007E-2</v>
      </c>
      <c r="AC71" s="217" t="str">
        <f>Bestea!AC71</f>
        <v/>
      </c>
    </row>
    <row r="72" spans="3:29" x14ac:dyDescent="0.15">
      <c r="C72" s="218"/>
      <c r="D72" s="219"/>
      <c r="G72" s="219" t="str">
        <f>Bestea!G72</f>
        <v>x</v>
      </c>
      <c r="H72" s="219" t="str">
        <f>Bestea!H72</f>
        <v>x</v>
      </c>
      <c r="I72" s="219" t="str">
        <f>Bestea!I72</f>
        <v>x</v>
      </c>
      <c r="J72" s="219" t="str">
        <f>Bestea!J72</f>
        <v>x</v>
      </c>
      <c r="K72" s="219" t="str">
        <f>Bestea!K72</f>
        <v>x</v>
      </c>
      <c r="L72" s="219" t="str">
        <f>Bestea!L72</f>
        <v>x</v>
      </c>
      <c r="M72" s="218"/>
      <c r="O72" s="217" t="str">
        <f>Bestea!O72</f>
        <v>x</v>
      </c>
      <c r="P72" s="217" t="str">
        <f>Bestea!P72</f>
        <v>kudos!</v>
      </c>
      <c r="Q72" s="218"/>
      <c r="T72" s="234">
        <f>Bestea!T72</f>
        <v>-2.1666666666666696</v>
      </c>
      <c r="U72" s="235">
        <f>Bestea!U72</f>
        <v>3.8152623506417724E-2</v>
      </c>
      <c r="V72" s="235" t="e">
        <f>Bestea!V72</f>
        <v>#VALUE!</v>
      </c>
      <c r="W72" s="235" t="e">
        <f>Bestea!W72</f>
        <v>#N/A</v>
      </c>
      <c r="X72" s="235" t="e">
        <f>Bestea!X72</f>
        <v>#VALUE!</v>
      </c>
      <c r="Y72" s="218"/>
      <c r="Z72" s="217">
        <f>Bestea!Z72</f>
        <v>-1.3333333333333357</v>
      </c>
      <c r="AA72" s="217">
        <f>Bestea!AA72</f>
        <v>8.6000000000000007E-2</v>
      </c>
      <c r="AB72" s="217">
        <f>Bestea!AB72</f>
        <v>8.6000000000000007E-2</v>
      </c>
      <c r="AC72" s="217" t="str">
        <f>Bestea!AC72</f>
        <v/>
      </c>
    </row>
    <row r="73" spans="3:29" x14ac:dyDescent="0.15">
      <c r="C73" s="218"/>
      <c r="D73" s="219">
        <f>Bestea!D73</f>
        <v>0</v>
      </c>
      <c r="E73" s="219" t="str">
        <f>Bestea!E73</f>
        <v/>
      </c>
      <c r="F73" s="219" t="str">
        <f>Bestea!F73</f>
        <v>Bestea x̅</v>
      </c>
      <c r="G73" s="219" t="str">
        <f>Bestea!G73</f>
        <v/>
      </c>
      <c r="H73" s="284" t="str">
        <f>Bestea!H73</f>
        <v/>
      </c>
      <c r="I73" s="285" t="str">
        <f>Bestea!I73</f>
        <v/>
      </c>
      <c r="J73" s="284" t="str">
        <f>Bestea!J73</f>
        <v/>
      </c>
      <c r="K73" s="286" t="str">
        <f>Bestea!K73</f>
        <v/>
      </c>
      <c r="L73" s="287" t="str">
        <f>Bestea!L73</f>
        <v/>
      </c>
      <c r="M73" s="218"/>
      <c r="O73" s="217">
        <f>Bestea!O73</f>
        <v>2</v>
      </c>
      <c r="P73" s="217" t="str">
        <f>Bestea!P73</f>
        <v># decimals raw</v>
      </c>
      <c r="Q73" s="218"/>
      <c r="T73" s="234">
        <f>Bestea!T73</f>
        <v>-2.1250000000000031</v>
      </c>
      <c r="U73" s="235">
        <f>Bestea!U73</f>
        <v>4.1720985256338335E-2</v>
      </c>
      <c r="V73" s="235" t="e">
        <f>Bestea!V73</f>
        <v>#VALUE!</v>
      </c>
      <c r="W73" s="235" t="e">
        <f>Bestea!W73</f>
        <v>#N/A</v>
      </c>
      <c r="X73" s="235" t="e">
        <f>Bestea!X73</f>
        <v>#VALUE!</v>
      </c>
      <c r="Y73" s="218"/>
      <c r="Z73" s="217">
        <f>Bestea!Z73</f>
        <v>-1.1666666666666687</v>
      </c>
      <c r="AA73" s="217">
        <f>Bestea!AA73</f>
        <v>8.6000000000000007E-2</v>
      </c>
      <c r="AB73" s="217">
        <f>Bestea!AB73</f>
        <v>8.6000000000000007E-2</v>
      </c>
      <c r="AC73" s="217" t="str">
        <f>Bestea!AC73</f>
        <v/>
      </c>
    </row>
    <row r="74" spans="3:29" x14ac:dyDescent="0.15">
      <c r="C74" s="218"/>
      <c r="D74" s="219"/>
      <c r="E74" s="219"/>
      <c r="F74" s="219"/>
      <c r="M74" s="218"/>
      <c r="P74" s="218"/>
      <c r="Q74" s="218"/>
      <c r="T74" s="234">
        <f>Bestea!T74</f>
        <v>-2.0833333333333366</v>
      </c>
      <c r="U74" s="235">
        <f>Bestea!U74</f>
        <v>4.5543952872905295E-2</v>
      </c>
      <c r="V74" s="235" t="e">
        <f>Bestea!V74</f>
        <v>#VALUE!</v>
      </c>
      <c r="W74" s="235" t="e">
        <f>Bestea!W74</f>
        <v>#N/A</v>
      </c>
      <c r="X74" s="235" t="e">
        <f>Bestea!X74</f>
        <v>#VALUE!</v>
      </c>
      <c r="Y74" s="218"/>
      <c r="Z74" s="217">
        <f>Bestea!Z74</f>
        <v>-0.83333333333333526</v>
      </c>
      <c r="AA74" s="217">
        <f>Bestea!AA74</f>
        <v>8.6000000000000007E-2</v>
      </c>
      <c r="AB74" s="217">
        <f>Bestea!AB74</f>
        <v>8.6000000000000007E-2</v>
      </c>
      <c r="AC74" s="217" t="str">
        <f>Bestea!AC74</f>
        <v/>
      </c>
    </row>
    <row r="75" spans="3:29" x14ac:dyDescent="0.15">
      <c r="C75" s="218"/>
      <c r="D75" s="219"/>
      <c r="E75" s="231"/>
      <c r="F75" s="227" t="str">
        <f>Bestea!F75</f>
        <v>animation title:</v>
      </c>
      <c r="G75" s="213" t="str">
        <f>Bestea!G75</f>
        <v>=INDEX(P6:P18, MAX(IF(O6:O18="x", ROW(O6:O18)-ROW(O6)+1)))</v>
      </c>
      <c r="H75" s="213"/>
      <c r="I75" s="212"/>
      <c r="K75" s="234"/>
      <c r="L75" s="236"/>
      <c r="M75" s="218"/>
      <c r="P75" s="218"/>
      <c r="Q75" s="218"/>
      <c r="T75" s="234">
        <f>Bestea!T75</f>
        <v>-2.0416666666666701</v>
      </c>
      <c r="U75" s="235">
        <f>Bestea!U75</f>
        <v>4.9630986023358713E-2</v>
      </c>
      <c r="V75" s="235" t="e">
        <f>Bestea!V75</f>
        <v>#VALUE!</v>
      </c>
      <c r="W75" s="235" t="e">
        <f>Bestea!W75</f>
        <v>#N/A</v>
      </c>
      <c r="X75" s="235" t="e">
        <f>Bestea!X75</f>
        <v>#VALUE!</v>
      </c>
      <c r="Y75" s="218"/>
      <c r="Z75" s="217">
        <f>Bestea!Z75</f>
        <v>-0.66666666666666874</v>
      </c>
      <c r="AA75" s="217">
        <f>Bestea!AA75</f>
        <v>8.6000000000000007E-2</v>
      </c>
      <c r="AB75" s="217">
        <f>Bestea!AB75</f>
        <v>8.6000000000000007E-2</v>
      </c>
      <c r="AC75" s="217" t="str">
        <f>Bestea!AC75</f>
        <v/>
      </c>
    </row>
    <row r="76" spans="3:29" ht="10" x14ac:dyDescent="0.15">
      <c r="C76" s="218"/>
      <c r="D76" s="233" t="str">
        <f>Bestea!D76</f>
        <v>Graph Title</v>
      </c>
      <c r="E76" s="219" t="str">
        <f>Bestea!E76</f>
        <v/>
      </c>
      <c r="F76" s="237" t="str">
        <f>Bestea!F76</f>
        <v>regular title:</v>
      </c>
      <c r="G76" s="238" t="str">
        <f>Bestea!G76</f>
        <v>=IF(L66="","",E74 &amp; G75 &amp;  G76)</v>
      </c>
      <c r="J76" s="239" t="str">
        <f>Bestea!J76</f>
        <v>μ0 on the graph</v>
      </c>
      <c r="K76" s="219" t="str">
        <f>Bestea!K76</f>
        <v>x</v>
      </c>
      <c r="L76" s="219" t="str">
        <f>Bestea!L76</f>
        <v>y</v>
      </c>
      <c r="M76" s="236" t="str">
        <f>Bestea!M76</f>
        <v>label</v>
      </c>
      <c r="P76" s="218"/>
      <c r="Q76" s="218"/>
      <c r="T76" s="234">
        <f>Bestea!T76</f>
        <v>-2.0000000000000036</v>
      </c>
      <c r="U76" s="235">
        <f>Bestea!U76</f>
        <v>5.3990966513187674E-2</v>
      </c>
      <c r="V76" s="235" t="e">
        <f>Bestea!V76</f>
        <v>#VALUE!</v>
      </c>
      <c r="W76" s="235" t="e">
        <f>Bestea!W76</f>
        <v>#N/A</v>
      </c>
      <c r="X76" s="235" t="e">
        <f>Bestea!X76</f>
        <v>#VALUE!</v>
      </c>
      <c r="Y76" s="218"/>
      <c r="Z76" s="217">
        <f>Bestea!Z76</f>
        <v>-0.50000000000000222</v>
      </c>
      <c r="AA76" s="217">
        <f>Bestea!AA76</f>
        <v>8.6000000000000007E-2</v>
      </c>
      <c r="AB76" s="217">
        <f>Bestea!AB76</f>
        <v>8.6000000000000007E-2</v>
      </c>
      <c r="AC76" s="217" t="str">
        <f>Bestea!AC76</f>
        <v/>
      </c>
    </row>
    <row r="77" spans="3:29" x14ac:dyDescent="0.15">
      <c r="C77" s="218"/>
      <c r="D77" s="219"/>
      <c r="E77" s="219" t="str">
        <f>Bestea!E77</f>
        <v>n</v>
      </c>
      <c r="F77" s="219">
        <f>Bestea!F77</f>
        <v>0</v>
      </c>
      <c r="G77" s="218" t="str">
        <f>Bestea!G77</f>
        <v/>
      </c>
      <c r="H77" s="280" t="str">
        <f>Bestea!H77</f>
        <v/>
      </c>
      <c r="J77" s="217"/>
      <c r="K77" s="217">
        <f>Bestea!K77</f>
        <v>0</v>
      </c>
      <c r="L77" s="217">
        <f>Bestea!L77</f>
        <v>0.09</v>
      </c>
      <c r="M77" s="217" t="str">
        <f>Bestea!M77</f>
        <v>μAdvertised (μ0)</v>
      </c>
      <c r="P77" s="218"/>
      <c r="Q77" s="218"/>
      <c r="T77" s="234">
        <f>Bestea!T77</f>
        <v>-1.9583333333333368</v>
      </c>
      <c r="U77" s="235">
        <f>Bestea!U77</f>
        <v>5.8632082139484169E-2</v>
      </c>
      <c r="V77" s="235" t="e">
        <f>Bestea!V77</f>
        <v>#VALUE!</v>
      </c>
      <c r="W77" s="235" t="e">
        <f>Bestea!W77</f>
        <v>#N/A</v>
      </c>
      <c r="X77" s="235" t="e">
        <f>Bestea!X77</f>
        <v>#VALUE!</v>
      </c>
      <c r="Y77" s="218"/>
      <c r="Z77" s="217">
        <f>Bestea!Z77</f>
        <v>-0.33333333333333548</v>
      </c>
      <c r="AA77" s="217">
        <f>Bestea!AA77</f>
        <v>8.6000000000000007E-2</v>
      </c>
      <c r="AB77" s="217">
        <f>Bestea!AB77</f>
        <v>8.6000000000000007E-2</v>
      </c>
      <c r="AC77" s="217" t="str">
        <f>Bestea!AC77</f>
        <v/>
      </c>
    </row>
    <row r="78" spans="3:29" x14ac:dyDescent="0.15">
      <c r="C78" s="218"/>
      <c r="D78" s="218"/>
      <c r="E78" s="219" t="str">
        <f>Bestea!E78</f>
        <v>α</v>
      </c>
      <c r="F78" s="240">
        <f>Bestea!F78</f>
        <v>0</v>
      </c>
      <c r="G78" s="218" t="str">
        <f>Bestea!G78</f>
        <v/>
      </c>
      <c r="H78" s="218"/>
      <c r="L78" s="217"/>
      <c r="Q78" s="218"/>
      <c r="T78" s="234">
        <f>Bestea!T78</f>
        <v>-1.9166666666666701</v>
      </c>
      <c r="U78" s="235">
        <f>Bestea!U78</f>
        <v>6.3561706516961941E-2</v>
      </c>
      <c r="V78" s="235" t="e">
        <f>Bestea!V78</f>
        <v>#VALUE!</v>
      </c>
      <c r="W78" s="235" t="e">
        <f>Bestea!W78</f>
        <v>#N/A</v>
      </c>
      <c r="X78" s="235" t="e">
        <f>Bestea!X78</f>
        <v>#VALUE!</v>
      </c>
      <c r="Y78" s="218"/>
      <c r="Z78" s="217">
        <f>Bestea!Z78</f>
        <v>-0.16666666666666879</v>
      </c>
      <c r="AA78" s="217">
        <f>Bestea!AA78</f>
        <v>8.6000000000000007E-2</v>
      </c>
      <c r="AB78" s="217">
        <f>Bestea!AB78</f>
        <v>8.6000000000000007E-2</v>
      </c>
      <c r="AC78" s="217" t="str">
        <f>Bestea!AC78</f>
        <v/>
      </c>
    </row>
    <row r="79" spans="3:29" x14ac:dyDescent="0.15">
      <c r="C79" s="218"/>
      <c r="Q79" s="218"/>
      <c r="T79" s="234">
        <f>Bestea!T79</f>
        <v>-1.8750000000000033</v>
      </c>
      <c r="U79" s="235">
        <f>Bestea!U79</f>
        <v>6.8786275826691473E-2</v>
      </c>
      <c r="V79" s="235" t="e">
        <f>Bestea!V79</f>
        <v>#VALUE!</v>
      </c>
      <c r="W79" s="235" t="e">
        <f>Bestea!W79</f>
        <v>#N/A</v>
      </c>
      <c r="X79" s="235" t="e">
        <f>Bestea!X79</f>
        <v>#VALUE!</v>
      </c>
      <c r="Y79" s="218"/>
      <c r="Z79" s="217">
        <f>Bestea!Z79</f>
        <v>0.16666666666666449</v>
      </c>
      <c r="AA79" s="217">
        <f>Bestea!AA79</f>
        <v>8.6000000000000007E-2</v>
      </c>
      <c r="AB79" s="217">
        <f>Bestea!AB79</f>
        <v>8.6000000000000007E-2</v>
      </c>
      <c r="AC79" s="217" t="str">
        <f>Bestea!AC79</f>
        <v/>
      </c>
    </row>
    <row r="80" spans="3:29" x14ac:dyDescent="0.15">
      <c r="C80" s="218"/>
      <c r="Q80" s="218"/>
      <c r="T80" s="234">
        <f>Bestea!T80</f>
        <v>-1.8333333333333366</v>
      </c>
      <c r="U80" s="235">
        <f>Bestea!U80</f>
        <v>7.4311163558992643E-2</v>
      </c>
      <c r="V80" s="235" t="e">
        <f>Bestea!V80</f>
        <v>#VALUE!</v>
      </c>
      <c r="W80" s="235" t="e">
        <f>Bestea!W80</f>
        <v>#N/A</v>
      </c>
      <c r="X80" s="235" t="e">
        <f>Bestea!X80</f>
        <v>#VALUE!</v>
      </c>
      <c r="Y80" s="218"/>
      <c r="Z80" s="217">
        <f>Bestea!Z80</f>
        <v>0.33333333333333115</v>
      </c>
      <c r="AA80" s="217">
        <f>Bestea!AA80</f>
        <v>8.6000000000000007E-2</v>
      </c>
      <c r="AB80" s="217">
        <f>Bestea!AB80</f>
        <v>8.6000000000000007E-2</v>
      </c>
      <c r="AC80" s="217" t="str">
        <f>Bestea!AC80</f>
        <v/>
      </c>
    </row>
    <row r="81" spans="3:29" x14ac:dyDescent="0.15">
      <c r="C81" s="218"/>
      <c r="D81" s="241" t="str">
        <f>Bestea!D81</f>
        <v>Equations</v>
      </c>
      <c r="E81" s="217"/>
      <c r="I81" s="219"/>
      <c r="J81" s="218"/>
      <c r="K81" s="218"/>
      <c r="L81" s="242"/>
      <c r="Q81" s="218"/>
      <c r="T81" s="234">
        <f>Bestea!T81</f>
        <v>-1.7916666666666698</v>
      </c>
      <c r="U81" s="235">
        <f>Bestea!U81</f>
        <v>8.0140554438265552E-2</v>
      </c>
      <c r="V81" s="235" t="e">
        <f>Bestea!V81</f>
        <v>#VALUE!</v>
      </c>
      <c r="W81" s="235" t="e">
        <f>Bestea!W81</f>
        <v>#N/A</v>
      </c>
      <c r="X81" s="235" t="e">
        <f>Bestea!X81</f>
        <v>#VALUE!</v>
      </c>
      <c r="Y81" s="218"/>
      <c r="Z81" s="217">
        <f>Bestea!Z81</f>
        <v>0.49999999999999789</v>
      </c>
      <c r="AA81" s="217">
        <f>Bestea!AA81</f>
        <v>8.6000000000000007E-2</v>
      </c>
      <c r="AB81" s="217">
        <f>Bestea!AB81</f>
        <v>8.6000000000000007E-2</v>
      </c>
      <c r="AC81" s="217" t="str">
        <f>Bestea!AC81</f>
        <v/>
      </c>
    </row>
    <row r="82" spans="3:29" x14ac:dyDescent="0.15">
      <c r="C82" s="218"/>
      <c r="D82" s="221" t="str">
        <f>Bestea!D82</f>
        <v>show</v>
      </c>
      <c r="E82" s="243" t="str">
        <f>Bestea!E82</f>
        <v>height</v>
      </c>
      <c r="F82" s="243" t="str">
        <f>Bestea!F82</f>
        <v>x</v>
      </c>
      <c r="G82" s="221" t="str">
        <f>Bestea!G82</f>
        <v>y</v>
      </c>
      <c r="H82" s="221" t="str">
        <f>Bestea!H82</f>
        <v>left textbox</v>
      </c>
      <c r="I82" s="244" t="str">
        <f>Bestea!I82</f>
        <v>height</v>
      </c>
      <c r="J82" s="244" t="str">
        <f>Bestea!J82</f>
        <v>x</v>
      </c>
      <c r="K82" s="244" t="str">
        <f>Bestea!K82</f>
        <v>y</v>
      </c>
      <c r="L82" s="244" t="str">
        <f>Bestea!L82</f>
        <v>right textbox</v>
      </c>
      <c r="Q82" s="218"/>
      <c r="T82" s="234">
        <f>Bestea!T82</f>
        <v>-1.7500000000000031</v>
      </c>
      <c r="U82" s="235">
        <f>Bestea!U82</f>
        <v>8.6277318826511032E-2</v>
      </c>
      <c r="V82" s="235" t="e">
        <f>Bestea!V82</f>
        <v>#VALUE!</v>
      </c>
      <c r="W82" s="235" t="e">
        <f>Bestea!W82</f>
        <v>#N/A</v>
      </c>
      <c r="X82" s="235" t="e">
        <f>Bestea!X82</f>
        <v>#VALUE!</v>
      </c>
      <c r="Y82" s="218"/>
      <c r="Z82" s="217">
        <f>Bestea!Z82</f>
        <v>0.66666666666666441</v>
      </c>
      <c r="AA82" s="217">
        <f>Bestea!AA82</f>
        <v>8.6000000000000007E-2</v>
      </c>
      <c r="AB82" s="217">
        <f>Bestea!AB82</f>
        <v>8.6000000000000007E-2</v>
      </c>
      <c r="AC82" s="217" t="str">
        <f>Bestea!AC82</f>
        <v/>
      </c>
    </row>
    <row r="83" spans="3:29" ht="100" x14ac:dyDescent="0.15">
      <c r="C83" s="218"/>
      <c r="D83" s="249" t="str">
        <f>Bestea!D83</f>
        <v>x</v>
      </c>
      <c r="E83" s="247">
        <f>Bestea!E83</f>
        <v>0.49</v>
      </c>
      <c r="F83" s="245">
        <f>Bestea!F83</f>
        <v>-3.5</v>
      </c>
      <c r="G83" s="288">
        <f>Bestea!G83</f>
        <v>0.49</v>
      </c>
      <c r="H83" s="277" t="str">
        <f>Bestea!H83</f>
        <v/>
      </c>
      <c r="I83" s="247">
        <f>Bestea!I83</f>
        <v>0.49</v>
      </c>
      <c r="J83" s="245">
        <f>Bestea!J83</f>
        <v>3.5</v>
      </c>
      <c r="K83" s="245">
        <f>Bestea!K83</f>
        <v>0.49</v>
      </c>
      <c r="L83" s="277" t="str">
        <f>Bestea!L83</f>
        <v/>
      </c>
      <c r="N83" s="218"/>
      <c r="Q83" s="218"/>
      <c r="R83" s="218"/>
      <c r="S83" s="218"/>
      <c r="T83" s="234">
        <f>Bestea!T83</f>
        <v>-1.7083333333333364</v>
      </c>
      <c r="U83" s="235">
        <f>Bestea!U83</f>
        <v>9.2722889001515207E-2</v>
      </c>
      <c r="V83" s="235" t="e">
        <f>Bestea!V83</f>
        <v>#VALUE!</v>
      </c>
      <c r="W83" s="235" t="e">
        <f>Bestea!W83</f>
        <v>#N/A</v>
      </c>
      <c r="X83" s="235" t="e">
        <f>Bestea!X83</f>
        <v>#VALUE!</v>
      </c>
      <c r="Y83" s="218"/>
      <c r="Z83" s="217">
        <f>Bestea!Z83</f>
        <v>0.83333333333333093</v>
      </c>
      <c r="AA83" s="217">
        <f>Bestea!AA83</f>
        <v>8.6000000000000007E-2</v>
      </c>
      <c r="AB83" s="217">
        <f>Bestea!AB83</f>
        <v>8.6000000000000007E-2</v>
      </c>
      <c r="AC83" s="217" t="str">
        <f>Bestea!AC83</f>
        <v/>
      </c>
    </row>
    <row r="84" spans="3:29" x14ac:dyDescent="0.15">
      <c r="C84" s="218"/>
      <c r="D84" s="245"/>
      <c r="E84" s="218"/>
      <c r="F84" s="218"/>
      <c r="G84" s="218"/>
      <c r="H84" s="218"/>
      <c r="I84" s="219"/>
      <c r="J84" s="218"/>
      <c r="K84" s="218"/>
      <c r="L84" s="218"/>
      <c r="N84" s="218"/>
      <c r="O84" s="218"/>
      <c r="P84" s="218"/>
      <c r="Q84" s="218"/>
      <c r="R84" s="218"/>
      <c r="S84" s="218"/>
      <c r="T84" s="234">
        <f>Bestea!T84</f>
        <v>-1.6666666666666696</v>
      </c>
      <c r="U84" s="235">
        <f>Bestea!U84</f>
        <v>9.9477138792748207E-2</v>
      </c>
      <c r="V84" s="235" t="e">
        <f>Bestea!V84</f>
        <v>#VALUE!</v>
      </c>
      <c r="W84" s="235" t="e">
        <f>Bestea!W84</f>
        <v>#N/A</v>
      </c>
      <c r="X84" s="235" t="e">
        <f>Bestea!X84</f>
        <v>#VALUE!</v>
      </c>
      <c r="Y84" s="218"/>
      <c r="Z84" s="217">
        <f>Bestea!Z84</f>
        <v>1.1666666666666643</v>
      </c>
      <c r="AA84" s="217">
        <f>Bestea!AA84</f>
        <v>8.6000000000000007E-2</v>
      </c>
      <c r="AB84" s="217">
        <f>Bestea!AB84</f>
        <v>8.6000000000000007E-2</v>
      </c>
      <c r="AC84" s="217" t="str">
        <f>Bestea!AC84</f>
        <v/>
      </c>
    </row>
    <row r="85" spans="3:29" ht="90" x14ac:dyDescent="0.15">
      <c r="C85" s="218"/>
      <c r="D85" s="219"/>
      <c r="E85" s="217"/>
      <c r="F85" s="217"/>
      <c r="G85" s="245" t="str">
        <f>Bestea!G85</f>
        <v>X</v>
      </c>
      <c r="H85" s="277" t="str">
        <f>Bestea!H85</f>
        <v>x to P(x)
z = (x -μ) / σ
⟵ P(x) = P(z) = norm.s.dist(z, true)
⟶ P(x) = P(z) = 1-norm.s.dist(z, true)</v>
      </c>
      <c r="I85" s="219"/>
      <c r="J85" s="218"/>
      <c r="K85" s="219"/>
      <c r="L85" s="277" t="str">
        <f>Bestea!L85</f>
        <v>P(x) to x
⟵ z = norm.s.inv(P(x))
⟶ z = norm.s.inv(1-P(x))
x = zσ + μ</v>
      </c>
      <c r="N85" s="218"/>
      <c r="O85" s="218"/>
      <c r="P85" s="218"/>
      <c r="Q85" s="218"/>
      <c r="R85" s="218"/>
      <c r="S85" s="218"/>
      <c r="T85" s="234">
        <f>Bestea!T85</f>
        <v>-1.6250000000000029</v>
      </c>
      <c r="U85" s="235">
        <f>Bestea!U85</f>
        <v>0.10653826813058456</v>
      </c>
      <c r="V85" s="235" t="e">
        <f>Bestea!V85</f>
        <v>#VALUE!</v>
      </c>
      <c r="W85" s="235" t="e">
        <f>Bestea!W85</f>
        <v>#N/A</v>
      </c>
      <c r="X85" s="235" t="e">
        <f>Bestea!X85</f>
        <v>#VALUE!</v>
      </c>
      <c r="Y85" s="218"/>
      <c r="Z85" s="217">
        <f>Bestea!Z85</f>
        <v>1.3333333333333313</v>
      </c>
      <c r="AA85" s="217">
        <f>Bestea!AA85</f>
        <v>8.6000000000000007E-2</v>
      </c>
      <c r="AB85" s="217">
        <f>Bestea!AB85</f>
        <v>8.6000000000000007E-2</v>
      </c>
      <c r="AC85" s="217" t="str">
        <f>Bestea!AC85</f>
        <v/>
      </c>
    </row>
    <row r="86" spans="3:29" ht="100" x14ac:dyDescent="0.15">
      <c r="C86" s="218"/>
      <c r="D86" s="219"/>
      <c r="E86" s="217"/>
      <c r="F86" s="217"/>
      <c r="G86" s="245" t="str">
        <f>Bestea!G86</f>
        <v>Z</v>
      </c>
      <c r="H86" s="277" t="str">
        <f>Bestea!H86</f>
        <v xml:space="preserve"> x̅ to P(x̅)
SE = σ(x̅) = σ/√n
z = (x̅ -μ) / σ(x̅)
⟵ P(x̅) = P(z) = norm.s.dist(z, true)
⟶ P(x̅) = P(z) = 1-norm.s.dist(z, true)</v>
      </c>
      <c r="I86" s="219"/>
      <c r="J86" s="218"/>
      <c r="K86" s="219"/>
      <c r="L86" s="277" t="str">
        <f>Bestea!L86</f>
        <v>P(x̅) to x̅
SE = σ(x̅) = σ/√n
⟵ z = norm.s.inv(P(x̅))
⟶ z = norm.s.inv(1-P(x̅))
 x̅ = z * σ(x̅) + μ</v>
      </c>
      <c r="N86" s="218"/>
      <c r="O86" s="218"/>
      <c r="P86" s="218"/>
      <c r="Q86" s="218"/>
      <c r="R86" s="218"/>
      <c r="S86" s="218"/>
      <c r="T86" s="234">
        <f>Bestea!T86</f>
        <v>-1.5833333333333361</v>
      </c>
      <c r="U86" s="235">
        <f>Bestea!U86</f>
        <v>0.11390269412019136</v>
      </c>
      <c r="V86" s="235" t="e">
        <f>Bestea!V86</f>
        <v>#VALUE!</v>
      </c>
      <c r="W86" s="235" t="e">
        <f>Bestea!W86</f>
        <v>#N/A</v>
      </c>
      <c r="X86" s="235" t="e">
        <f>Bestea!X86</f>
        <v>#VALUE!</v>
      </c>
      <c r="Y86" s="218"/>
      <c r="Z86" s="217">
        <f>Bestea!Z86</f>
        <v>1.4999999999999982</v>
      </c>
      <c r="AA86" s="217">
        <f>Bestea!AA86</f>
        <v>8.6000000000000007E-2</v>
      </c>
      <c r="AB86" s="217">
        <f>Bestea!AB86</f>
        <v>8.6000000000000007E-2</v>
      </c>
      <c r="AC86" s="217" t="str">
        <f>Bestea!AC86</f>
        <v/>
      </c>
    </row>
    <row r="87" spans="3:29" ht="100" x14ac:dyDescent="0.15">
      <c r="C87" s="218"/>
      <c r="D87" s="218"/>
      <c r="E87" s="218"/>
      <c r="F87" s="218"/>
      <c r="G87" s="245" t="str">
        <f>Bestea!G87</f>
        <v>T</v>
      </c>
      <c r="H87" s="277" t="str">
        <f>Bestea!H87</f>
        <v xml:space="preserve"> x̅ to P(x̅)
SE = σ̂(x̅) = s/√n
t = (x̅ -μ) / σ̂(x̅)
⟵ P(x̅) = P(t) = t.dist(t, df, true)
⟶ P(x̅) = P(t) = t.dist.rt(t, df, true)</v>
      </c>
      <c r="I87" s="218"/>
      <c r="J87" s="218"/>
      <c r="K87" s="218"/>
      <c r="L87" s="277" t="str">
        <f>Bestea!L87</f>
        <v>P(x̅) to x̅
SE = σ̂(x̅) = s/√n
⟵ t = t.inv(P(x̅), df)
⟶ t = t.inv(1-P(x̅), df)
 x̅ = t * σ̂(x̅) + μ</v>
      </c>
      <c r="N87" s="218"/>
      <c r="O87" s="218"/>
      <c r="P87" s="218"/>
      <c r="Q87" s="218"/>
      <c r="R87" s="218"/>
      <c r="S87" s="218"/>
      <c r="T87" s="234">
        <f>Bestea!T87</f>
        <v>-1.5416666666666694</v>
      </c>
      <c r="U87" s="235">
        <f>Bestea!U87</f>
        <v>0.12156495028818042</v>
      </c>
      <c r="V87" s="235" t="e">
        <f>Bestea!V87</f>
        <v>#VALUE!</v>
      </c>
      <c r="W87" s="235" t="e">
        <f>Bestea!W87</f>
        <v>#N/A</v>
      </c>
      <c r="X87" s="235" t="e">
        <f>Bestea!X87</f>
        <v>#VALUE!</v>
      </c>
      <c r="Y87" s="218"/>
      <c r="Z87" s="217">
        <f>Bestea!Z87</f>
        <v>1.6666666666666652</v>
      </c>
      <c r="AA87" s="217">
        <f>Bestea!AA87</f>
        <v>8.6000000000000007E-2</v>
      </c>
      <c r="AB87" s="217">
        <f>Bestea!AB87</f>
        <v>8.6000000000000007E-2</v>
      </c>
      <c r="AC87" s="217" t="str">
        <f>Bestea!AC87</f>
        <v/>
      </c>
    </row>
    <row r="88" spans="3:29" x14ac:dyDescent="0.15">
      <c r="C88" s="218"/>
      <c r="N88" s="218"/>
      <c r="O88" s="218"/>
      <c r="P88" s="218"/>
      <c r="Q88" s="218"/>
      <c r="R88" s="218"/>
      <c r="S88" s="218"/>
      <c r="T88" s="234">
        <f>Bestea!T88</f>
        <v>-1.5000000000000027</v>
      </c>
      <c r="U88" s="235">
        <f>Bestea!U88</f>
        <v>0.12951759566589122</v>
      </c>
      <c r="V88" s="235" t="e">
        <f>Bestea!V88</f>
        <v>#VALUE!</v>
      </c>
      <c r="W88" s="235" t="e">
        <f>Bestea!W88</f>
        <v>#N/A</v>
      </c>
      <c r="X88" s="235" t="e">
        <f>Bestea!X88</f>
        <v>#VALUE!</v>
      </c>
      <c r="Y88" s="218"/>
      <c r="Z88" s="217">
        <f>Bestea!Z88</f>
        <v>-1.5000000000000027</v>
      </c>
      <c r="AA88" s="217">
        <f>Bestea!AA88</f>
        <v>0.11</v>
      </c>
      <c r="AB88" s="217">
        <f>Bestea!AB88</f>
        <v>0.11</v>
      </c>
      <c r="AC88" s="217" t="str">
        <f>Bestea!AC88</f>
        <v/>
      </c>
    </row>
    <row r="89" spans="3:29" x14ac:dyDescent="0.15">
      <c r="C89" s="218"/>
      <c r="N89" s="218"/>
      <c r="O89" s="218"/>
      <c r="P89" s="218"/>
      <c r="Q89" s="218"/>
      <c r="R89" s="218"/>
      <c r="S89" s="218"/>
      <c r="T89" s="234">
        <f>Bestea!T89</f>
        <v>-1.4583333333333359</v>
      </c>
      <c r="U89" s="235">
        <f>Bestea!U89</f>
        <v>0.13775113536619732</v>
      </c>
      <c r="V89" s="235" t="e">
        <f>Bestea!V89</f>
        <v>#VALUE!</v>
      </c>
      <c r="W89" s="235" t="e">
        <f>Bestea!W89</f>
        <v>#N/A</v>
      </c>
      <c r="X89" s="235" t="e">
        <f>Bestea!X89</f>
        <v>#VALUE!</v>
      </c>
      <c r="Y89" s="218"/>
      <c r="Z89" s="217">
        <f>Bestea!Z89</f>
        <v>-1.3333333333333357</v>
      </c>
      <c r="AA89" s="217">
        <f>Bestea!AA89</f>
        <v>0.11</v>
      </c>
      <c r="AB89" s="217">
        <f>Bestea!AB89</f>
        <v>0.11</v>
      </c>
      <c r="AC89" s="217" t="str">
        <f>Bestea!AC89</f>
        <v/>
      </c>
    </row>
    <row r="90" spans="3:29" x14ac:dyDescent="0.15">
      <c r="C90" s="218"/>
      <c r="D90" s="241" t="str">
        <f>Bestea!D90</f>
        <v>Kudos!</v>
      </c>
      <c r="E90" s="217"/>
      <c r="I90" s="219"/>
      <c r="J90" s="218"/>
      <c r="K90" s="234"/>
      <c r="L90" s="236"/>
      <c r="M90" s="218"/>
      <c r="N90" s="218"/>
      <c r="O90" s="218"/>
      <c r="P90" s="218"/>
      <c r="Q90" s="218"/>
      <c r="R90" s="218"/>
      <c r="S90" s="218"/>
      <c r="T90" s="234">
        <f>Bestea!T90</f>
        <v>-1.4166666666666692</v>
      </c>
      <c r="U90" s="235">
        <f>Bestea!U90</f>
        <v>0.14625395427953519</v>
      </c>
      <c r="V90" s="235" t="e">
        <f>Bestea!V90</f>
        <v>#VALUE!</v>
      </c>
      <c r="W90" s="235" t="e">
        <f>Bestea!W90</f>
        <v>#N/A</v>
      </c>
      <c r="X90" s="235" t="e">
        <f>Bestea!X90</f>
        <v>#VALUE!</v>
      </c>
      <c r="Y90" s="218"/>
      <c r="Z90" s="217">
        <f>Bestea!Z90</f>
        <v>-1.1666666666666687</v>
      </c>
      <c r="AA90" s="217">
        <f>Bestea!AA90</f>
        <v>0.11</v>
      </c>
      <c r="AB90" s="217">
        <f>Bestea!AB90</f>
        <v>0.11</v>
      </c>
      <c r="AC90" s="217" t="str">
        <f>Bestea!AC90</f>
        <v/>
      </c>
    </row>
    <row r="91" spans="3:29" x14ac:dyDescent="0.15">
      <c r="C91" s="218"/>
      <c r="D91" s="221" t="str">
        <f>Bestea!D91</f>
        <v>show</v>
      </c>
      <c r="E91" s="243" t="str">
        <f>Bestea!E91</f>
        <v>height</v>
      </c>
      <c r="F91" s="243" t="str">
        <f>Bestea!F91</f>
        <v>x</v>
      </c>
      <c r="G91" s="221" t="str">
        <f>Bestea!G91</f>
        <v>y</v>
      </c>
      <c r="H91" s="244" t="str">
        <f>Bestea!H91</f>
        <v>random</v>
      </c>
      <c r="I91" s="244" t="str">
        <f>Bestea!I91</f>
        <v>possible</v>
      </c>
      <c r="J91" s="221" t="str">
        <f>Bestea!J91</f>
        <v>label</v>
      </c>
      <c r="K91" s="234"/>
      <c r="L91" s="236"/>
      <c r="M91" s="218"/>
      <c r="N91" s="218"/>
      <c r="O91" s="218"/>
      <c r="P91" s="218"/>
      <c r="Q91" s="218"/>
      <c r="R91" s="218"/>
      <c r="S91" s="218"/>
      <c r="T91" s="234">
        <f>Bestea!T91</f>
        <v>-1.3750000000000024</v>
      </c>
      <c r="U91" s="235">
        <f>Bestea!U91</f>
        <v>0.15501226545829269</v>
      </c>
      <c r="V91" s="235" t="e">
        <f>Bestea!V91</f>
        <v>#VALUE!</v>
      </c>
      <c r="W91" s="235" t="e">
        <f>Bestea!W91</f>
        <v>#N/A</v>
      </c>
      <c r="X91" s="235" t="e">
        <f>Bestea!X91</f>
        <v>#VALUE!</v>
      </c>
      <c r="Y91" s="218"/>
      <c r="Z91" s="217">
        <f>Bestea!Z91</f>
        <v>-0.83333333333333526</v>
      </c>
      <c r="AA91" s="217">
        <f>Bestea!AA91</f>
        <v>0.11</v>
      </c>
      <c r="AB91" s="217">
        <f>Bestea!AB91</f>
        <v>0.11</v>
      </c>
      <c r="AC91" s="217" t="str">
        <f>Bestea!AC91</f>
        <v/>
      </c>
    </row>
    <row r="92" spans="3:29" ht="10" x14ac:dyDescent="0.15">
      <c r="C92" s="218"/>
      <c r="D92" s="219" t="str">
        <f ca="1">Bestea!D92</f>
        <v>0</v>
      </c>
      <c r="E92" s="217">
        <f>Bestea!E92</f>
        <v>0.17</v>
      </c>
      <c r="F92" s="219">
        <f>Bestea!F92</f>
        <v>0</v>
      </c>
      <c r="G92" s="219" t="e">
        <f ca="1">Bestea!G92</f>
        <v>#N/A</v>
      </c>
      <c r="H92" s="219">
        <f ca="1">Bestea!H92</f>
        <v>8</v>
      </c>
      <c r="I92" s="277" t="str">
        <f>Bestea!I92</f>
        <v>SLAY!</v>
      </c>
      <c r="J92" s="289" t="str">
        <f ca="1">Bestea!J92</f>
        <v>SNAP!</v>
      </c>
      <c r="N92" s="218"/>
      <c r="O92" s="218"/>
      <c r="P92" s="218"/>
      <c r="Q92" s="218"/>
      <c r="R92" s="218"/>
      <c r="S92" s="218"/>
      <c r="T92" s="234">
        <f>Bestea!T92</f>
        <v>-1.3333333333333357</v>
      </c>
      <c r="U92" s="235">
        <f>Bestea!U92</f>
        <v>0.1640100746759931</v>
      </c>
      <c r="V92" s="235" t="e">
        <f>Bestea!V92</f>
        <v>#VALUE!</v>
      </c>
      <c r="W92" s="235" t="e">
        <f>Bestea!W92</f>
        <v>#N/A</v>
      </c>
      <c r="X92" s="235" t="e">
        <f>Bestea!X92</f>
        <v>#VALUE!</v>
      </c>
      <c r="Y92" s="218"/>
      <c r="Z92" s="217">
        <f>Bestea!Z92</f>
        <v>-0.66666666666666874</v>
      </c>
      <c r="AA92" s="217">
        <f>Bestea!AA92</f>
        <v>0.11</v>
      </c>
      <c r="AB92" s="217">
        <f>Bestea!AB92</f>
        <v>0.11</v>
      </c>
      <c r="AC92" s="217" t="str">
        <f>Bestea!AC92</f>
        <v/>
      </c>
    </row>
    <row r="93" spans="3:29" x14ac:dyDescent="0.15">
      <c r="C93" s="218"/>
      <c r="D93" s="219"/>
      <c r="E93" s="217"/>
      <c r="F93" s="219"/>
      <c r="G93" s="219"/>
      <c r="H93" s="218"/>
      <c r="I93" s="245" t="str">
        <f>Bestea!I93</f>
        <v>LIT!</v>
      </c>
      <c r="J93" s="218"/>
      <c r="N93" s="218"/>
      <c r="O93" s="218"/>
      <c r="P93" s="218"/>
      <c r="Q93" s="218"/>
      <c r="R93" s="218"/>
      <c r="S93" s="218"/>
      <c r="T93" s="234">
        <f>Bestea!T93</f>
        <v>-1.291666666666669</v>
      </c>
      <c r="U93" s="235">
        <f>Bestea!U93</f>
        <v>0.17322916253851786</v>
      </c>
      <c r="V93" s="235" t="e">
        <f>Bestea!V93</f>
        <v>#VALUE!</v>
      </c>
      <c r="W93" s="235" t="e">
        <f>Bestea!W93</f>
        <v>#N/A</v>
      </c>
      <c r="X93" s="235" t="e">
        <f>Bestea!X93</f>
        <v>#VALUE!</v>
      </c>
      <c r="Y93" s="218"/>
      <c r="Z93" s="217">
        <f>Bestea!Z93</f>
        <v>-0.50000000000000222</v>
      </c>
      <c r="AA93" s="217">
        <f>Bestea!AA93</f>
        <v>0.11</v>
      </c>
      <c r="AB93" s="217">
        <f>Bestea!AB93</f>
        <v>0.11</v>
      </c>
      <c r="AC93" s="217" t="str">
        <f>Bestea!AC93</f>
        <v/>
      </c>
    </row>
    <row r="94" spans="3:29" x14ac:dyDescent="0.15">
      <c r="C94" s="218"/>
      <c r="D94" s="219"/>
      <c r="F94" s="217"/>
      <c r="G94" s="219"/>
      <c r="H94" s="218"/>
      <c r="I94" s="245" t="str">
        <f>Bestea!I94</f>
        <v>CLUTCH!</v>
      </c>
      <c r="J94" s="218"/>
      <c r="N94" s="218"/>
      <c r="O94" s="218"/>
      <c r="P94" s="218"/>
      <c r="Q94" s="218"/>
      <c r="R94" s="218"/>
      <c r="S94" s="218"/>
      <c r="T94" s="234">
        <f>Bestea!T94</f>
        <v>-1.2500000000000022</v>
      </c>
      <c r="U94" s="235">
        <f>Bestea!U94</f>
        <v>0.18264908538902141</v>
      </c>
      <c r="V94" s="235" t="e">
        <f>Bestea!V94</f>
        <v>#VALUE!</v>
      </c>
      <c r="W94" s="235" t="e">
        <f>Bestea!W94</f>
        <v>#N/A</v>
      </c>
      <c r="X94" s="235" t="e">
        <f>Bestea!X94</f>
        <v>#VALUE!</v>
      </c>
      <c r="Y94" s="218"/>
      <c r="Z94" s="217">
        <f>Bestea!Z94</f>
        <v>-0.33333333333333548</v>
      </c>
      <c r="AA94" s="217">
        <f>Bestea!AA94</f>
        <v>0.11</v>
      </c>
      <c r="AB94" s="217">
        <f>Bestea!AB94</f>
        <v>0.11</v>
      </c>
      <c r="AC94" s="217" t="str">
        <f>Bestea!AC94</f>
        <v/>
      </c>
    </row>
    <row r="95" spans="3:29" x14ac:dyDescent="0.15">
      <c r="C95" s="218"/>
      <c r="D95" s="219"/>
      <c r="F95" s="217"/>
      <c r="G95" s="219"/>
      <c r="H95" s="218"/>
      <c r="I95" s="245" t="str">
        <f>Bestea!I95</f>
        <v>HYPE!</v>
      </c>
      <c r="J95" s="218"/>
      <c r="N95" s="218"/>
      <c r="O95" s="218"/>
      <c r="P95" s="218"/>
      <c r="Q95" s="218"/>
      <c r="R95" s="218"/>
      <c r="S95" s="218"/>
      <c r="T95" s="234">
        <f>Bestea!T95</f>
        <v>-1.2083333333333355</v>
      </c>
      <c r="U95" s="235">
        <f>Bestea!U95</f>
        <v>0.19224719608678109</v>
      </c>
      <c r="V95" s="235" t="e">
        <f>Bestea!V95</f>
        <v>#VALUE!</v>
      </c>
      <c r="W95" s="235" t="e">
        <f>Bestea!W95</f>
        <v>#N/A</v>
      </c>
      <c r="X95" s="235" t="e">
        <f>Bestea!X95</f>
        <v>#VALUE!</v>
      </c>
      <c r="Y95" s="218"/>
      <c r="Z95" s="217">
        <f>Bestea!Z95</f>
        <v>-0.16666666666666879</v>
      </c>
      <c r="AA95" s="217">
        <f>Bestea!AA95</f>
        <v>0.11</v>
      </c>
      <c r="AB95" s="217">
        <f>Bestea!AB95</f>
        <v>0.11</v>
      </c>
      <c r="AC95" s="217" t="str">
        <f>Bestea!AC95</f>
        <v/>
      </c>
    </row>
    <row r="96" spans="3:29" x14ac:dyDescent="0.15">
      <c r="C96" s="218"/>
      <c r="D96" s="219"/>
      <c r="F96" s="217"/>
      <c r="G96" s="219"/>
      <c r="H96" s="218"/>
      <c r="I96" s="245" t="str">
        <f>Bestea!I96</f>
        <v>WIN!</v>
      </c>
      <c r="J96" s="218"/>
      <c r="N96" s="218"/>
      <c r="O96" s="218"/>
      <c r="P96" s="218"/>
      <c r="Q96" s="218"/>
      <c r="R96" s="218"/>
      <c r="S96" s="218"/>
      <c r="T96" s="234">
        <f>Bestea!T96</f>
        <v>-1.1666666666666687</v>
      </c>
      <c r="U96" s="235">
        <f>Bestea!U96</f>
        <v>0.20199868555405839</v>
      </c>
      <c r="V96" s="235" t="e">
        <f>Bestea!V96</f>
        <v>#VALUE!</v>
      </c>
      <c r="W96" s="235" t="e">
        <f>Bestea!W96</f>
        <v>#N/A</v>
      </c>
      <c r="X96" s="235" t="e">
        <f>Bestea!X96</f>
        <v>#VALUE!</v>
      </c>
      <c r="Y96" s="218"/>
      <c r="Z96" s="217">
        <f>Bestea!Z96</f>
        <v>0.16666666666666449</v>
      </c>
      <c r="AA96" s="217">
        <f>Bestea!AA96</f>
        <v>0.11</v>
      </c>
      <c r="AB96" s="217">
        <f>Bestea!AB96</f>
        <v>0.11</v>
      </c>
      <c r="AC96" s="217" t="str">
        <f>Bestea!AC96</f>
        <v/>
      </c>
    </row>
    <row r="97" spans="3:29" x14ac:dyDescent="0.15">
      <c r="C97" s="218"/>
      <c r="D97" s="219"/>
      <c r="F97" s="217"/>
      <c r="G97" s="219"/>
      <c r="H97" s="218"/>
      <c r="I97" s="245" t="str">
        <f>Bestea!I97</f>
        <v>FLEX!</v>
      </c>
      <c r="J97" s="218"/>
      <c r="N97" s="218"/>
      <c r="O97" s="218"/>
      <c r="P97" s="218"/>
      <c r="Q97" s="218"/>
      <c r="R97" s="218"/>
      <c r="S97" s="218"/>
      <c r="T97" s="234">
        <f>Bestea!T97</f>
        <v>-1.125000000000002</v>
      </c>
      <c r="U97" s="235">
        <f>Bestea!U97</f>
        <v>0.21187664577569898</v>
      </c>
      <c r="V97" s="235" t="e">
        <f>Bestea!V97</f>
        <v>#VALUE!</v>
      </c>
      <c r="W97" s="235" t="e">
        <f>Bestea!W97</f>
        <v>#N/A</v>
      </c>
      <c r="X97" s="235" t="e">
        <f>Bestea!X97</f>
        <v>#VALUE!</v>
      </c>
      <c r="Y97" s="218"/>
      <c r="Z97" s="217">
        <f>Bestea!Z97</f>
        <v>0.33333333333333115</v>
      </c>
      <c r="AA97" s="217">
        <f>Bestea!AA97</f>
        <v>0.11</v>
      </c>
      <c r="AB97" s="217">
        <f>Bestea!AB97</f>
        <v>0.11</v>
      </c>
      <c r="AC97" s="217" t="str">
        <f>Bestea!AC97</f>
        <v/>
      </c>
    </row>
    <row r="98" spans="3:29" x14ac:dyDescent="0.15">
      <c r="C98" s="218"/>
      <c r="D98" s="219"/>
      <c r="E98" s="217"/>
      <c r="F98" s="217"/>
      <c r="G98" s="219"/>
      <c r="H98" s="218"/>
      <c r="I98" s="245" t="str">
        <f>Bestea!I98</f>
        <v>VIBE!</v>
      </c>
      <c r="J98" s="218"/>
      <c r="N98" s="218"/>
      <c r="O98" s="218"/>
      <c r="P98" s="218"/>
      <c r="Q98" s="218"/>
      <c r="R98" s="218"/>
      <c r="S98" s="218"/>
      <c r="T98" s="234">
        <f>Bestea!T98</f>
        <v>-1.0833333333333353</v>
      </c>
      <c r="U98" s="235">
        <f>Bestea!U98</f>
        <v>0.22185215470573549</v>
      </c>
      <c r="V98" s="235" t="e">
        <f>Bestea!V98</f>
        <v>#VALUE!</v>
      </c>
      <c r="W98" s="235" t="e">
        <f>Bestea!W98</f>
        <v>#N/A</v>
      </c>
      <c r="X98" s="235" t="e">
        <f>Bestea!X98</f>
        <v>#VALUE!</v>
      </c>
      <c r="Y98" s="218"/>
      <c r="Z98" s="217">
        <f>Bestea!Z98</f>
        <v>0.49999999999999789</v>
      </c>
      <c r="AA98" s="217">
        <f>Bestea!AA98</f>
        <v>0.11</v>
      </c>
      <c r="AB98" s="217">
        <f>Bestea!AB98</f>
        <v>0.11</v>
      </c>
      <c r="AC98" s="217" t="str">
        <f>Bestea!AC98</f>
        <v/>
      </c>
    </row>
    <row r="99" spans="3:29" x14ac:dyDescent="0.15">
      <c r="C99" s="218"/>
      <c r="D99" s="219"/>
      <c r="E99" s="217"/>
      <c r="F99" s="217"/>
      <c r="G99" s="219"/>
      <c r="H99" s="218"/>
      <c r="I99" s="245" t="str">
        <f>Bestea!I99</f>
        <v>SNAP!</v>
      </c>
      <c r="J99" s="218"/>
      <c r="N99" s="218"/>
      <c r="O99" s="218"/>
      <c r="P99" s="218"/>
      <c r="Q99" s="218"/>
      <c r="R99" s="218"/>
      <c r="S99" s="218"/>
      <c r="T99" s="234">
        <f>Bestea!T99</f>
        <v>-1.0416666666666685</v>
      </c>
      <c r="U99" s="235">
        <f>Bestea!U99</f>
        <v>0.23189438328624226</v>
      </c>
      <c r="V99" s="235" t="e">
        <f>Bestea!V99</f>
        <v>#VALUE!</v>
      </c>
      <c r="W99" s="235" t="e">
        <f>Bestea!W99</f>
        <v>#N/A</v>
      </c>
      <c r="X99" s="235" t="e">
        <f>Bestea!X99</f>
        <v>#VALUE!</v>
      </c>
      <c r="Y99" s="218"/>
      <c r="Z99" s="217">
        <f>Bestea!Z99</f>
        <v>0.66666666666666441</v>
      </c>
      <c r="AA99" s="217">
        <f>Bestea!AA99</f>
        <v>0.11</v>
      </c>
      <c r="AB99" s="217">
        <f>Bestea!AB99</f>
        <v>0.11</v>
      </c>
      <c r="AC99" s="217" t="str">
        <f>Bestea!AC99</f>
        <v/>
      </c>
    </row>
    <row r="100" spans="3:29" x14ac:dyDescent="0.15">
      <c r="C100" s="218"/>
      <c r="D100" s="219"/>
      <c r="E100" s="217"/>
      <c r="F100" s="217"/>
      <c r="G100" s="219"/>
      <c r="H100" s="218"/>
      <c r="I100" s="245" t="str">
        <f>Bestea!I100</f>
        <v>EPIC!</v>
      </c>
      <c r="J100" s="218"/>
      <c r="N100" s="218"/>
      <c r="O100" s="218"/>
      <c r="P100" s="218"/>
      <c r="Q100" s="218"/>
      <c r="R100" s="218"/>
      <c r="S100" s="218"/>
      <c r="T100" s="234">
        <f>Bestea!T100</f>
        <v>-1.0000000000000018</v>
      </c>
      <c r="U100" s="235">
        <f>Bestea!U100</f>
        <v>0.24197072451914292</v>
      </c>
      <c r="V100" s="235" t="e">
        <f>Bestea!V100</f>
        <v>#VALUE!</v>
      </c>
      <c r="W100" s="235" t="e">
        <f>Bestea!W100</f>
        <v>#N/A</v>
      </c>
      <c r="X100" s="235" t="e">
        <f>Bestea!X100</f>
        <v>#VALUE!</v>
      </c>
      <c r="Y100" s="218"/>
      <c r="Z100" s="217">
        <f>Bestea!Z100</f>
        <v>0.83333333333333093</v>
      </c>
      <c r="AA100" s="217">
        <f>Bestea!AA100</f>
        <v>0.11</v>
      </c>
      <c r="AB100" s="217">
        <f>Bestea!AB100</f>
        <v>0.11</v>
      </c>
      <c r="AC100" s="217" t="str">
        <f>Bestea!AC100</f>
        <v/>
      </c>
    </row>
    <row r="101" spans="3:29" x14ac:dyDescent="0.15">
      <c r="C101" s="218"/>
      <c r="D101" s="219"/>
      <c r="E101" s="217"/>
      <c r="F101" s="217"/>
      <c r="G101" s="219"/>
      <c r="H101" s="218"/>
      <c r="I101" s="245" t="str">
        <f>Bestea!I101</f>
        <v>YASS!</v>
      </c>
      <c r="J101" s="218"/>
      <c r="N101" s="218"/>
      <c r="O101" s="218"/>
      <c r="P101" s="218"/>
      <c r="Q101" s="218"/>
      <c r="R101" s="218"/>
      <c r="S101" s="218"/>
      <c r="T101" s="234">
        <f>Bestea!T101</f>
        <v>-0.95833333333333515</v>
      </c>
      <c r="U101" s="235">
        <f>Bestea!U101</f>
        <v>0.25204694425504476</v>
      </c>
      <c r="V101" s="235" t="e">
        <f>Bestea!V101</f>
        <v>#VALUE!</v>
      </c>
      <c r="W101" s="235" t="e">
        <f>Bestea!W101</f>
        <v>#N/A</v>
      </c>
      <c r="X101" s="235" t="e">
        <f>Bestea!X101</f>
        <v>#VALUE!</v>
      </c>
      <c r="Y101" s="218"/>
      <c r="Z101" s="217">
        <f>Bestea!Z101</f>
        <v>1.1666666666666643</v>
      </c>
      <c r="AA101" s="217">
        <f>Bestea!AA101</f>
        <v>0.11</v>
      </c>
      <c r="AB101" s="217">
        <f>Bestea!AB101</f>
        <v>0.11</v>
      </c>
      <c r="AC101" s="217" t="str">
        <f>Bestea!AC101</f>
        <v/>
      </c>
    </row>
    <row r="102" spans="3:29" x14ac:dyDescent="0.15">
      <c r="C102" s="218"/>
      <c r="M102" s="218"/>
      <c r="N102" s="218"/>
      <c r="O102" s="218"/>
      <c r="P102" s="218"/>
      <c r="Q102" s="218"/>
      <c r="R102" s="218"/>
      <c r="S102" s="218"/>
      <c r="T102" s="234">
        <f>Bestea!T102</f>
        <v>-0.91666666666666852</v>
      </c>
      <c r="U102" s="235">
        <f>Bestea!U102</f>
        <v>0.262087353078301</v>
      </c>
      <c r="V102" s="235" t="e">
        <f>Bestea!V102</f>
        <v>#VALUE!</v>
      </c>
      <c r="W102" s="235" t="e">
        <f>Bestea!W102</f>
        <v>#N/A</v>
      </c>
      <c r="X102" s="235" t="e">
        <f>Bestea!X102</f>
        <v>#VALUE!</v>
      </c>
      <c r="Y102" s="218"/>
      <c r="Z102" s="217">
        <f>Bestea!Z102</f>
        <v>1.3333333333333313</v>
      </c>
      <c r="AA102" s="217">
        <f>Bestea!AA102</f>
        <v>0.11</v>
      </c>
      <c r="AB102" s="217">
        <f>Bestea!AB102</f>
        <v>0.11</v>
      </c>
      <c r="AC102" s="217" t="str">
        <f>Bestea!AC102</f>
        <v/>
      </c>
    </row>
    <row r="103" spans="3:29" x14ac:dyDescent="0.15">
      <c r="C103" s="218"/>
      <c r="M103" s="218"/>
      <c r="N103" s="218"/>
      <c r="O103" s="218"/>
      <c r="P103" s="218"/>
      <c r="Q103" s="218"/>
      <c r="R103" s="218"/>
      <c r="S103" s="218"/>
      <c r="T103" s="234">
        <f>Bestea!T103</f>
        <v>-0.87500000000000189</v>
      </c>
      <c r="U103" s="235">
        <f>Bestea!U103</f>
        <v>0.27205499837854308</v>
      </c>
      <c r="V103" s="235" t="e">
        <f>Bestea!V103</f>
        <v>#VALUE!</v>
      </c>
      <c r="W103" s="235" t="e">
        <f>Bestea!W103</f>
        <v>#N/A</v>
      </c>
      <c r="X103" s="235" t="e">
        <f>Bestea!X103</f>
        <v>#VALUE!</v>
      </c>
      <c r="Y103" s="218"/>
      <c r="Z103" s="217">
        <f>Bestea!Z103</f>
        <v>1.4999999999999982</v>
      </c>
      <c r="AA103" s="217">
        <f>Bestea!AA103</f>
        <v>0.11</v>
      </c>
      <c r="AB103" s="217">
        <f>Bestea!AB103</f>
        <v>0.11</v>
      </c>
      <c r="AC103" s="217" t="str">
        <f>Bestea!AC103</f>
        <v/>
      </c>
    </row>
    <row r="104" spans="3:29" x14ac:dyDescent="0.15">
      <c r="C104" s="218"/>
      <c r="D104" s="222" t="str">
        <f>Bestea!D104</f>
        <v>DECISION BOUNDARIES</v>
      </c>
      <c r="E104" s="245"/>
      <c r="F104" s="245"/>
      <c r="G104" s="245" t="str">
        <f>Bestea!G104</f>
        <v>x</v>
      </c>
      <c r="H104" s="214"/>
      <c r="I104" s="245"/>
      <c r="J104" s="245" t="str">
        <f>Bestea!J104</f>
        <v>x</v>
      </c>
      <c r="K104" s="245" t="str">
        <f>Bestea!K104</f>
        <v>x</v>
      </c>
      <c r="L104" s="245" t="str">
        <f>Bestea!L104</f>
        <v>x</v>
      </c>
      <c r="M104" s="246"/>
      <c r="N104" s="218"/>
      <c r="O104" s="218"/>
      <c r="P104" s="218"/>
      <c r="Q104" s="218"/>
      <c r="R104" s="218"/>
      <c r="S104" s="218"/>
      <c r="T104" s="234">
        <f>Bestea!T104</f>
        <v>-0.83333333333333526</v>
      </c>
      <c r="U104" s="235">
        <f>Bestea!U104</f>
        <v>0.2819118754103021</v>
      </c>
      <c r="V104" s="235" t="e">
        <f>Bestea!V104</f>
        <v>#VALUE!</v>
      </c>
      <c r="W104" s="235" t="e">
        <f>Bestea!W104</f>
        <v>#N/A</v>
      </c>
      <c r="X104" s="235" t="e">
        <f>Bestea!X104</f>
        <v>#VALUE!</v>
      </c>
      <c r="Y104" s="218"/>
      <c r="Z104" s="217">
        <f>Bestea!Z104</f>
        <v>-1.3333333333333357</v>
      </c>
      <c r="AA104" s="217">
        <f>Bestea!AA104</f>
        <v>0.13400000000000001</v>
      </c>
      <c r="AB104" s="217">
        <f>Bestea!AB104</f>
        <v>0.13400000000000001</v>
      </c>
      <c r="AC104" s="217" t="str">
        <f>Bestea!AC104</f>
        <v/>
      </c>
    </row>
    <row r="105" spans="3:29" ht="24" customHeight="1" x14ac:dyDescent="0.15">
      <c r="C105" s="218"/>
      <c r="D105" s="245"/>
      <c r="E105" s="247"/>
      <c r="F105" s="248" t="str">
        <f>Bestea!F105</f>
        <v>x</v>
      </c>
      <c r="G105" s="244" t="str">
        <f>Bestea!G105</f>
        <v>y</v>
      </c>
      <c r="H105" s="245" t="str">
        <f>Bestea!H105</f>
        <v>sign</v>
      </c>
      <c r="I105" s="246" t="str">
        <f>Bestea!I105</f>
        <v>arrow</v>
      </c>
      <c r="J105" s="214" t="str">
        <f>Bestea!J105</f>
        <v>x</v>
      </c>
      <c r="K105" s="214" t="str">
        <f>Bestea!K105</f>
        <v/>
      </c>
      <c r="L105" s="249" t="str">
        <f>Bestea!L105</f>
        <v>%</v>
      </c>
      <c r="M105" s="244" t="str">
        <f>Bestea!M105</f>
        <v>label</v>
      </c>
      <c r="N105" s="218"/>
      <c r="O105" s="218"/>
      <c r="P105" s="218"/>
      <c r="Q105" s="218"/>
      <c r="R105" s="218"/>
      <c r="S105" s="218"/>
      <c r="T105" s="234">
        <f>Bestea!T105</f>
        <v>-0.79166666666666863</v>
      </c>
      <c r="U105" s="235">
        <f>Bestea!U105</f>
        <v>0.29161915585865517</v>
      </c>
      <c r="V105" s="235" t="e">
        <f>Bestea!V105</f>
        <v>#VALUE!</v>
      </c>
      <c r="W105" s="235" t="e">
        <f>Bestea!W105</f>
        <v>#N/A</v>
      </c>
      <c r="X105" s="235" t="e">
        <f>Bestea!X105</f>
        <v>#VALUE!</v>
      </c>
      <c r="Y105" s="218"/>
      <c r="Z105" s="217">
        <f>Bestea!Z105</f>
        <v>-1.1666666666666687</v>
      </c>
      <c r="AA105" s="217">
        <f>Bestea!AA105</f>
        <v>0.13400000000000001</v>
      </c>
      <c r="AB105" s="217">
        <f>Bestea!AB105</f>
        <v>0.13400000000000001</v>
      </c>
      <c r="AC105" s="217" t="str">
        <f>Bestea!AC105</f>
        <v/>
      </c>
    </row>
    <row r="106" spans="3:29" ht="24" customHeight="1" x14ac:dyDescent="0.15">
      <c r="C106" s="218"/>
      <c r="D106" s="239" t="str">
        <f>Bestea!D106</f>
        <v>X1 Label</v>
      </c>
      <c r="E106" s="288" t="str">
        <f>Bestea!E106</f>
        <v/>
      </c>
      <c r="F106" s="290">
        <f>Bestea!F106</f>
        <v>0</v>
      </c>
      <c r="G106" s="290" t="e">
        <f>Bestea!G106</f>
        <v>#N/A</v>
      </c>
      <c r="H106" s="291" t="e">
        <f>Bestea!H106</f>
        <v>#N/A</v>
      </c>
      <c r="I106" s="291" t="str">
        <f>Bestea!I106</f>
        <v>⟵ ? ⟶</v>
      </c>
      <c r="J106" s="247" t="str">
        <f>Bestea!J106</f>
        <v/>
      </c>
      <c r="K106" s="291" t="str">
        <f>Bestea!K106</f>
        <v/>
      </c>
      <c r="L106" s="291" t="str">
        <f>Bestea!L106</f>
        <v xml:space="preserve"> = 0.0%</v>
      </c>
      <c r="M106" s="275" t="str">
        <f>Bestea!M106</f>
        <v xml:space="preserve"> ⟵ ? ⟶
P(  ) = 0.0%</v>
      </c>
      <c r="N106" s="218"/>
      <c r="O106" s="218"/>
      <c r="P106" s="218"/>
      <c r="Q106" s="218"/>
      <c r="R106" s="218"/>
      <c r="S106" s="218"/>
      <c r="T106" s="234">
        <f>Bestea!T106</f>
        <v>-0.750000000000002</v>
      </c>
      <c r="U106" s="235">
        <f>Bestea!U106</f>
        <v>0.30113743215480399</v>
      </c>
      <c r="V106" s="235" t="e">
        <f>Bestea!V106</f>
        <v>#VALUE!</v>
      </c>
      <c r="W106" s="235" t="e">
        <f>Bestea!W106</f>
        <v>#N/A</v>
      </c>
      <c r="X106" s="235" t="e">
        <f>Bestea!X106</f>
        <v>#VALUE!</v>
      </c>
      <c r="Y106" s="218"/>
      <c r="Z106" s="217">
        <f>Bestea!Z106</f>
        <v>-0.83333333333333526</v>
      </c>
      <c r="AA106" s="217">
        <f>Bestea!AA106</f>
        <v>0.13400000000000001</v>
      </c>
      <c r="AB106" s="217">
        <f>Bestea!AB106</f>
        <v>0.13400000000000001</v>
      </c>
      <c r="AC106" s="217" t="str">
        <f>Bestea!AC106</f>
        <v/>
      </c>
    </row>
    <row r="107" spans="3:29" ht="24" customHeight="1" x14ac:dyDescent="0.15">
      <c r="C107" s="218"/>
      <c r="D107" s="239" t="str">
        <f>Bestea!D107</f>
        <v>X2 Label</v>
      </c>
      <c r="E107" s="288" t="str">
        <f>Bestea!E107</f>
        <v/>
      </c>
      <c r="F107" s="290">
        <f>Bestea!F107</f>
        <v>0</v>
      </c>
      <c r="G107" s="290" t="e">
        <f>Bestea!G107</f>
        <v>#N/A</v>
      </c>
      <c r="H107" s="291" t="e">
        <f>Bestea!H107</f>
        <v>#N/A</v>
      </c>
      <c r="I107" s="291" t="str">
        <f>Bestea!I107</f>
        <v>⟵ ? ⟶</v>
      </c>
      <c r="J107" s="247" t="str">
        <f>Bestea!J107</f>
        <v/>
      </c>
      <c r="K107" s="291" t="str">
        <f>Bestea!K107</f>
        <v/>
      </c>
      <c r="L107" s="291" t="str">
        <f>Bestea!L107</f>
        <v xml:space="preserve"> = 0.0%</v>
      </c>
      <c r="M107" s="275" t="str">
        <f>Bestea!M107</f>
        <v xml:space="preserve"> ⟵ ? ⟶
P(  ) = 0.0%</v>
      </c>
      <c r="N107" s="218"/>
      <c r="O107" s="218"/>
      <c r="P107" s="218"/>
      <c r="Q107" s="218"/>
      <c r="R107" s="218"/>
      <c r="S107" s="218"/>
      <c r="T107" s="234">
        <f>Bestea!T107</f>
        <v>-0.70833333333333537</v>
      </c>
      <c r="U107" s="235">
        <f>Bestea!U107</f>
        <v>0.31042697552584209</v>
      </c>
      <c r="V107" s="235" t="e">
        <f>Bestea!V107</f>
        <v>#VALUE!</v>
      </c>
      <c r="W107" s="235" t="e">
        <f>Bestea!W107</f>
        <v>#N/A</v>
      </c>
      <c r="X107" s="235" t="e">
        <f>Bestea!X107</f>
        <v>#VALUE!</v>
      </c>
      <c r="Y107" s="218"/>
      <c r="Z107" s="217">
        <f>Bestea!Z107</f>
        <v>-0.66666666666666874</v>
      </c>
      <c r="AA107" s="217">
        <f>Bestea!AA107</f>
        <v>0.13400000000000001</v>
      </c>
      <c r="AB107" s="217">
        <f>Bestea!AB107</f>
        <v>0.13400000000000001</v>
      </c>
      <c r="AC107" s="217" t="str">
        <f>Bestea!AC107</f>
        <v/>
      </c>
    </row>
    <row r="108" spans="3:29" x14ac:dyDescent="0.15">
      <c r="C108" s="218"/>
      <c r="D108" s="219"/>
      <c r="E108" s="219"/>
      <c r="F108" s="219"/>
      <c r="G108" s="219"/>
      <c r="H108" s="212"/>
      <c r="I108" s="212"/>
      <c r="J108" s="212"/>
      <c r="K108" s="234"/>
      <c r="L108" s="236"/>
      <c r="M108" s="218"/>
      <c r="N108" s="218"/>
      <c r="O108" s="218"/>
      <c r="P108" s="218"/>
      <c r="Q108" s="218"/>
      <c r="R108" s="218"/>
      <c r="S108" s="218"/>
      <c r="T108" s="234">
        <f>Bestea!T108</f>
        <v>-0.66666666666666874</v>
      </c>
      <c r="U108" s="235">
        <f>Bestea!U108</f>
        <v>0.31944800552235181</v>
      </c>
      <c r="V108" s="235" t="e">
        <f>Bestea!V108</f>
        <v>#VALUE!</v>
      </c>
      <c r="W108" s="235" t="e">
        <f>Bestea!W108</f>
        <v>#N/A</v>
      </c>
      <c r="X108" s="235" t="e">
        <f>Bestea!X108</f>
        <v>#VALUE!</v>
      </c>
      <c r="Y108" s="218"/>
      <c r="Z108" s="217">
        <f>Bestea!Z108</f>
        <v>-0.50000000000000222</v>
      </c>
      <c r="AA108" s="217">
        <f>Bestea!AA108</f>
        <v>0.13400000000000001</v>
      </c>
      <c r="AB108" s="217">
        <f>Bestea!AB108</f>
        <v>0.13400000000000001</v>
      </c>
      <c r="AC108" s="217" t="str">
        <f>Bestea!AC108</f>
        <v/>
      </c>
    </row>
    <row r="109" spans="3:29" x14ac:dyDescent="0.15">
      <c r="C109" s="218"/>
      <c r="D109" s="241" t="str">
        <f>Bestea!D109</f>
        <v>OBSERVED VALUE</v>
      </c>
      <c r="E109" s="219"/>
      <c r="F109" s="219"/>
      <c r="G109" s="219" t="str">
        <f>Bestea!G109</f>
        <v>x</v>
      </c>
      <c r="H109" s="212"/>
      <c r="I109" s="212"/>
      <c r="J109" s="219" t="str">
        <f>Bestea!J109</f>
        <v>x</v>
      </c>
      <c r="K109" s="219" t="str">
        <f>Bestea!K109</f>
        <v>x</v>
      </c>
      <c r="L109" s="219" t="str">
        <f>Bestea!L109</f>
        <v>x</v>
      </c>
      <c r="M109" s="218"/>
      <c r="N109" s="218"/>
      <c r="O109" s="218"/>
      <c r="P109" s="218"/>
      <c r="Q109" s="218"/>
      <c r="R109" s="218"/>
      <c r="S109" s="218"/>
      <c r="T109" s="234">
        <f>Bestea!T109</f>
        <v>-0.62500000000000211</v>
      </c>
      <c r="U109" s="235">
        <f>Bestea!U109</f>
        <v>0.32816096855037463</v>
      </c>
      <c r="V109" s="235" t="e">
        <f>Bestea!V109</f>
        <v>#VALUE!</v>
      </c>
      <c r="W109" s="235" t="e">
        <f>Bestea!W109</f>
        <v>#N/A</v>
      </c>
      <c r="X109" s="235" t="e">
        <f>Bestea!X109</f>
        <v>#VALUE!</v>
      </c>
      <c r="Y109" s="218"/>
      <c r="Z109" s="217">
        <f>Bestea!Z109</f>
        <v>-0.33333333333333548</v>
      </c>
      <c r="AA109" s="217">
        <f>Bestea!AA109</f>
        <v>0.13400000000000001</v>
      </c>
      <c r="AB109" s="217">
        <f>Bestea!AB109</f>
        <v>0.13400000000000001</v>
      </c>
      <c r="AC109" s="217" t="str">
        <f>Bestea!AC109</f>
        <v/>
      </c>
    </row>
    <row r="110" spans="3:29" x14ac:dyDescent="0.15">
      <c r="C110" s="218"/>
      <c r="D110" s="219"/>
      <c r="E110" s="219"/>
      <c r="F110" s="248" t="str">
        <f>Bestea!F110</f>
        <v>x</v>
      </c>
      <c r="G110" s="244" t="str">
        <f>Bestea!G110</f>
        <v>y</v>
      </c>
      <c r="H110" s="245" t="str">
        <f>Bestea!H110</f>
        <v>sign</v>
      </c>
      <c r="I110" s="246" t="str">
        <f>Bestea!I110</f>
        <v>arrow</v>
      </c>
      <c r="J110" s="214" t="str">
        <f>Bestea!J110</f>
        <v>x</v>
      </c>
      <c r="K110" s="214" t="str">
        <f>Bestea!K110</f>
        <v/>
      </c>
      <c r="L110" s="249" t="str">
        <f>Bestea!L110</f>
        <v>%</v>
      </c>
      <c r="M110" s="221" t="str">
        <f>Bestea!M110</f>
        <v>label</v>
      </c>
      <c r="N110" s="218"/>
      <c r="O110" s="218"/>
      <c r="P110" s="218"/>
      <c r="Q110" s="218"/>
      <c r="R110" s="218"/>
      <c r="S110" s="218"/>
      <c r="T110" s="234">
        <f>Bestea!T110</f>
        <v>-0.58333333333333548</v>
      </c>
      <c r="U110" s="235">
        <f>Bestea!U110</f>
        <v>0.33652682274495277</v>
      </c>
      <c r="V110" s="235" t="e">
        <f>Bestea!V110</f>
        <v>#VALUE!</v>
      </c>
      <c r="W110" s="235" t="e">
        <f>Bestea!W110</f>
        <v>#N/A</v>
      </c>
      <c r="X110" s="235" t="e">
        <f>Bestea!X110</f>
        <v>#VALUE!</v>
      </c>
      <c r="Y110" s="218"/>
      <c r="Z110" s="217">
        <f>Bestea!Z110</f>
        <v>-0.16666666666666879</v>
      </c>
      <c r="AA110" s="217">
        <f>Bestea!AA110</f>
        <v>0.13400000000000001</v>
      </c>
      <c r="AB110" s="217">
        <f>Bestea!AB110</f>
        <v>0.13400000000000001</v>
      </c>
      <c r="AC110" s="217" t="str">
        <f>Bestea!AC110</f>
        <v/>
      </c>
    </row>
    <row r="111" spans="3:29" ht="30" x14ac:dyDescent="0.15">
      <c r="C111" s="218"/>
      <c r="D111" s="239" t="str">
        <f>Bestea!D111</f>
        <v>X3 Label</v>
      </c>
      <c r="E111" s="280" t="str">
        <f>Bestea!E111</f>
        <v>Bestea x̅</v>
      </c>
      <c r="F111" s="290">
        <f>Bestea!F111</f>
        <v>0</v>
      </c>
      <c r="G111" s="290" t="e">
        <f>Bestea!G111</f>
        <v>#N/A</v>
      </c>
      <c r="H111" s="291" t="e">
        <f>Bestea!H111</f>
        <v>#N/A</v>
      </c>
      <c r="I111" s="291" t="str">
        <f>Bestea!I111</f>
        <v>⟵ ? ⟶</v>
      </c>
      <c r="J111" s="247" t="str">
        <f>Bestea!J111</f>
        <v/>
      </c>
      <c r="K111" s="291" t="str">
        <f>Bestea!K111</f>
        <v/>
      </c>
      <c r="L111" s="291" t="str">
        <f>Bestea!L111</f>
        <v/>
      </c>
      <c r="M111" s="275" t="str">
        <f>Bestea!M111</f>
        <v>Bestea x̅ ⟵ ? ⟶
P(  )</v>
      </c>
      <c r="N111" s="218"/>
      <c r="O111" s="218"/>
      <c r="P111" s="218"/>
      <c r="Q111" s="218"/>
      <c r="R111" s="218"/>
      <c r="S111" s="218"/>
      <c r="T111" s="234">
        <f>Bestea!T111</f>
        <v>-0.54166666666666885</v>
      </c>
      <c r="U111" s="235">
        <f>Bestea!U111</f>
        <v>0.34450732636471215</v>
      </c>
      <c r="V111" s="235" t="e">
        <f>Bestea!V111</f>
        <v>#VALUE!</v>
      </c>
      <c r="W111" s="235" t="e">
        <f>Bestea!W111</f>
        <v>#N/A</v>
      </c>
      <c r="X111" s="235" t="e">
        <f>Bestea!X111</f>
        <v>#VALUE!</v>
      </c>
      <c r="Y111" s="218"/>
      <c r="Z111" s="217">
        <f>Bestea!Z111</f>
        <v>0.16666666666666449</v>
      </c>
      <c r="AA111" s="217">
        <f>Bestea!AA111</f>
        <v>0.13400000000000001</v>
      </c>
      <c r="AB111" s="217">
        <f>Bestea!AB111</f>
        <v>0.13400000000000001</v>
      </c>
      <c r="AC111" s="217" t="str">
        <f>Bestea!AC111</f>
        <v/>
      </c>
    </row>
    <row r="112" spans="3:29" x14ac:dyDescent="0.15">
      <c r="C112" s="218"/>
      <c r="D112" s="219"/>
      <c r="E112" s="217"/>
      <c r="F112" s="217"/>
      <c r="G112" s="219"/>
      <c r="H112" s="219"/>
      <c r="I112" s="219"/>
      <c r="J112" s="218"/>
      <c r="K112" s="218"/>
      <c r="L112" s="218"/>
      <c r="M112" s="218"/>
      <c r="N112" s="218"/>
      <c r="O112" s="218"/>
      <c r="P112" s="218"/>
      <c r="Q112" s="218"/>
      <c r="R112" s="218"/>
      <c r="S112" s="218"/>
      <c r="T112" s="234">
        <f>Bestea!T112</f>
        <v>-0.50000000000000222</v>
      </c>
      <c r="U112" s="235">
        <f>Bestea!U112</f>
        <v>0.35206532676429914</v>
      </c>
      <c r="V112" s="235" t="e">
        <f>Bestea!V112</f>
        <v>#VALUE!</v>
      </c>
      <c r="W112" s="235" t="e">
        <f>Bestea!W112</f>
        <v>#N/A</v>
      </c>
      <c r="X112" s="235" t="e">
        <f>Bestea!X112</f>
        <v>#VALUE!</v>
      </c>
      <c r="Y112" s="218"/>
      <c r="Z112" s="217">
        <f>Bestea!Z112</f>
        <v>0.33333333333333115</v>
      </c>
      <c r="AA112" s="217">
        <f>Bestea!AA112</f>
        <v>0.13400000000000001</v>
      </c>
      <c r="AB112" s="217">
        <f>Bestea!AB112</f>
        <v>0.13400000000000001</v>
      </c>
      <c r="AC112" s="217" t="str">
        <f>Bestea!AC112</f>
        <v/>
      </c>
    </row>
    <row r="113" spans="3:29" x14ac:dyDescent="0.15">
      <c r="C113" s="218"/>
      <c r="D113" s="219"/>
      <c r="E113" s="217"/>
      <c r="F113" s="217"/>
      <c r="G113" s="219"/>
      <c r="H113" s="219"/>
      <c r="I113" s="219"/>
      <c r="J113" s="218"/>
      <c r="K113" s="218"/>
      <c r="L113" s="218"/>
      <c r="M113" s="218"/>
      <c r="N113" s="218"/>
      <c r="O113" s="218"/>
      <c r="P113" s="218"/>
      <c r="Q113" s="218"/>
      <c r="R113" s="218"/>
      <c r="S113" s="218"/>
      <c r="T113" s="234">
        <f>Bestea!T113</f>
        <v>-0.45833333333333554</v>
      </c>
      <c r="U113" s="235">
        <f>Bestea!U113</f>
        <v>0.35916504691680912</v>
      </c>
      <c r="V113" s="235" t="e">
        <f>Bestea!V113</f>
        <v>#VALUE!</v>
      </c>
      <c r="W113" s="235" t="e">
        <f>Bestea!W113</f>
        <v>#N/A</v>
      </c>
      <c r="X113" s="235" t="e">
        <f>Bestea!X113</f>
        <v>#VALUE!</v>
      </c>
      <c r="Y113" s="218"/>
      <c r="Z113" s="217">
        <f>Bestea!Z113</f>
        <v>0.49999999999999789</v>
      </c>
      <c r="AA113" s="217">
        <f>Bestea!AA113</f>
        <v>0.13400000000000001</v>
      </c>
      <c r="AB113" s="217">
        <f>Bestea!AB113</f>
        <v>0.13400000000000001</v>
      </c>
      <c r="AC113" s="217" t="str">
        <f>Bestea!AC113</f>
        <v/>
      </c>
    </row>
    <row r="114" spans="3:29" x14ac:dyDescent="0.15">
      <c r="C114" s="218"/>
      <c r="D114" s="241" t="str">
        <f>Bestea!D114</f>
        <v>Standard normal axis &amp; Standard deviation bars</v>
      </c>
      <c r="E114" s="217"/>
      <c r="F114" s="217"/>
      <c r="G114" s="219"/>
      <c r="H114" s="219"/>
      <c r="I114" s="219"/>
      <c r="J114" s="218"/>
      <c r="K114" s="226" t="str">
        <f>Bestea!K114</f>
        <v>Confidence Interval</v>
      </c>
      <c r="Q114" s="218"/>
      <c r="S114" s="218"/>
      <c r="T114" s="234">
        <f>Bestea!T114</f>
        <v>-0.41666666666666885</v>
      </c>
      <c r="U114" s="235">
        <f>Bestea!U114</f>
        <v>0.36577236641400213</v>
      </c>
      <c r="V114" s="235" t="e">
        <f>Bestea!V114</f>
        <v>#VALUE!</v>
      </c>
      <c r="W114" s="235" t="e">
        <f>Bestea!W114</f>
        <v>#N/A</v>
      </c>
      <c r="X114" s="235" t="e">
        <f>Bestea!X114</f>
        <v>#VALUE!</v>
      </c>
      <c r="Y114" s="218"/>
      <c r="Z114" s="217">
        <f>Bestea!Z114</f>
        <v>0.66666666666666441</v>
      </c>
      <c r="AA114" s="217">
        <f>Bestea!AA114</f>
        <v>0.13400000000000001</v>
      </c>
      <c r="AB114" s="217">
        <f>Bestea!AB114</f>
        <v>0.13400000000000001</v>
      </c>
      <c r="AC114" s="217" t="str">
        <f>Bestea!AC114</f>
        <v/>
      </c>
    </row>
    <row r="115" spans="3:29" x14ac:dyDescent="0.15">
      <c r="C115" s="218"/>
      <c r="D115" s="221" t="str">
        <f>Bestea!D115</f>
        <v>show</v>
      </c>
      <c r="E115" s="243" t="str">
        <f>Bestea!E115</f>
        <v>height</v>
      </c>
      <c r="F115" s="221" t="str">
        <f>Bestea!F115</f>
        <v>stdev</v>
      </c>
      <c r="G115" s="221" t="str">
        <f>Bestea!G115</f>
        <v>stdev y</v>
      </c>
      <c r="H115" s="221" t="str">
        <f>Bestea!H115</f>
        <v>stdev labels</v>
      </c>
      <c r="I115" s="221" t="str">
        <f>Bestea!I115</f>
        <v>stdev bars</v>
      </c>
      <c r="J115" s="218"/>
      <c r="K115" s="217" t="str">
        <f>Bestea!K115</f>
        <v>Margin of error</v>
      </c>
      <c r="L115" s="250">
        <f>Bestea!L115</f>
        <v>0</v>
      </c>
      <c r="M115" s="219"/>
      <c r="S115" s="218"/>
      <c r="T115" s="234">
        <f>Bestea!T115</f>
        <v>-0.37500000000000216</v>
      </c>
      <c r="U115" s="235">
        <f>Bestea!U115</f>
        <v>0.37185509386976862</v>
      </c>
      <c r="V115" s="235" t="e">
        <f>Bestea!V115</f>
        <v>#VALUE!</v>
      </c>
      <c r="W115" s="235" t="e">
        <f>Bestea!W115</f>
        <v>#N/A</v>
      </c>
      <c r="X115" s="235" t="e">
        <f>Bestea!X115</f>
        <v>#VALUE!</v>
      </c>
      <c r="Y115" s="218"/>
      <c r="Z115" s="217">
        <f>Bestea!Z115</f>
        <v>0.83333333333333093</v>
      </c>
      <c r="AA115" s="217">
        <f>Bestea!AA115</f>
        <v>0.13400000000000001</v>
      </c>
      <c r="AB115" s="217">
        <f>Bestea!AB115</f>
        <v>0.13400000000000001</v>
      </c>
      <c r="AC115" s="217" t="str">
        <f>Bestea!AC115</f>
        <v/>
      </c>
    </row>
    <row r="116" spans="3:29" ht="10" x14ac:dyDescent="0.15">
      <c r="C116" s="218"/>
      <c r="D116" s="251" t="str">
        <f>Bestea!D116</f>
        <v>x</v>
      </c>
      <c r="E116" s="217">
        <f>Bestea!E116</f>
        <v>-0.02</v>
      </c>
      <c r="F116" s="219">
        <f>Bestea!F116</f>
        <v>-4</v>
      </c>
      <c r="G116" s="219">
        <f>Bestea!G116</f>
        <v>-0.02</v>
      </c>
      <c r="H116" s="217"/>
      <c r="I116" s="221"/>
      <c r="J116" s="218"/>
      <c r="K116" s="217"/>
      <c r="L116" s="217"/>
      <c r="M116" s="221" t="str">
        <f>Bestea!M116</f>
        <v>standard score</v>
      </c>
      <c r="S116" s="218"/>
      <c r="T116" s="234">
        <f>Bestea!T116</f>
        <v>-0.33333333333333548</v>
      </c>
      <c r="U116" s="235">
        <f>Bestea!U116</f>
        <v>0.37738322769299293</v>
      </c>
      <c r="V116" s="235" t="e">
        <f>Bestea!V116</f>
        <v>#VALUE!</v>
      </c>
      <c r="W116" s="235" t="e">
        <f>Bestea!W116</f>
        <v>#N/A</v>
      </c>
      <c r="X116" s="235" t="e">
        <f>Bestea!X116</f>
        <v>#VALUE!</v>
      </c>
      <c r="Y116" s="218"/>
      <c r="Z116" s="217">
        <f>Bestea!Z116</f>
        <v>1.1666666666666643</v>
      </c>
      <c r="AA116" s="217">
        <f>Bestea!AA116</f>
        <v>0.13400000000000001</v>
      </c>
      <c r="AB116" s="217">
        <f>Bestea!AB116</f>
        <v>0.13400000000000001</v>
      </c>
      <c r="AC116" s="217" t="str">
        <f>Bestea!AC116</f>
        <v/>
      </c>
    </row>
    <row r="117" spans="3:29" x14ac:dyDescent="0.15">
      <c r="C117" s="218"/>
      <c r="D117" s="219"/>
      <c r="E117" s="217"/>
      <c r="F117" s="219">
        <f>Bestea!F117</f>
        <v>-3</v>
      </c>
      <c r="G117" s="219">
        <f>Bestea!G117</f>
        <v>-0.02</v>
      </c>
      <c r="H117" s="217" t="str">
        <f>Bestea!H117</f>
        <v>-3</v>
      </c>
      <c r="I117" s="235">
        <f>Bestea!I117</f>
        <v>4.4318484119380075E-3</v>
      </c>
      <c r="J117" s="218"/>
      <c r="K117" s="217" t="str">
        <f>Bestea!K117</f>
        <v>μBestea lower</v>
      </c>
      <c r="L117" s="250">
        <f>Bestea!L117</f>
        <v>0</v>
      </c>
      <c r="M117" s="234" t="e">
        <f>Bestea!M117</f>
        <v>#VALUE!</v>
      </c>
      <c r="S117" s="218"/>
      <c r="T117" s="234">
        <f>Bestea!T117</f>
        <v>-0.29166666666666879</v>
      </c>
      <c r="U117" s="235">
        <f>Bestea!U117</f>
        <v>0.3823292022799164</v>
      </c>
      <c r="V117" s="235" t="e">
        <f>Bestea!V117</f>
        <v>#VALUE!</v>
      </c>
      <c r="W117" s="235" t="e">
        <f>Bestea!W117</f>
        <v>#N/A</v>
      </c>
      <c r="X117" s="235" t="e">
        <f>Bestea!X117</f>
        <v>#VALUE!</v>
      </c>
      <c r="Y117" s="218"/>
      <c r="Z117" s="217">
        <f>Bestea!Z117</f>
        <v>1.3333333333333313</v>
      </c>
      <c r="AA117" s="217">
        <f>Bestea!AA117</f>
        <v>0.13400000000000001</v>
      </c>
      <c r="AB117" s="217">
        <f>Bestea!AB117</f>
        <v>0.13400000000000001</v>
      </c>
      <c r="AC117" s="217" t="str">
        <f>Bestea!AC117</f>
        <v/>
      </c>
    </row>
    <row r="118" spans="3:29" x14ac:dyDescent="0.15">
      <c r="C118" s="218"/>
      <c r="D118" s="219"/>
      <c r="E118" s="217"/>
      <c r="F118" s="219">
        <f>Bestea!F118</f>
        <v>-2</v>
      </c>
      <c r="G118" s="219">
        <f>Bestea!G118</f>
        <v>-0.02</v>
      </c>
      <c r="H118" s="217" t="str">
        <f>Bestea!H118</f>
        <v>-2</v>
      </c>
      <c r="I118" s="235">
        <f>Bestea!I118</f>
        <v>5.3990966513188063E-2</v>
      </c>
      <c r="J118" s="218"/>
      <c r="K118" s="217" t="str">
        <f>Bestea!K118</f>
        <v>μBestea upper</v>
      </c>
      <c r="L118" s="250">
        <f>Bestea!L118</f>
        <v>0</v>
      </c>
      <c r="M118" s="234" t="e">
        <f>Bestea!M118</f>
        <v>#VALUE!</v>
      </c>
      <c r="N118" s="217"/>
      <c r="O118" s="217"/>
      <c r="S118" s="218"/>
      <c r="T118" s="234">
        <f>Bestea!T118</f>
        <v>-0.25000000000000211</v>
      </c>
      <c r="U118" s="235">
        <f>Bestea!U118</f>
        <v>0.38666811680284902</v>
      </c>
      <c r="V118" s="235" t="e">
        <f>Bestea!V118</f>
        <v>#VALUE!</v>
      </c>
      <c r="W118" s="235" t="e">
        <f>Bestea!W118</f>
        <v>#N/A</v>
      </c>
      <c r="X118" s="235" t="e">
        <f>Bestea!X118</f>
        <v>#VALUE!</v>
      </c>
      <c r="Y118" s="218"/>
      <c r="Z118" s="217">
        <f>Bestea!Z118</f>
        <v>-1.1666666666666687</v>
      </c>
      <c r="AA118" s="217">
        <f>Bestea!AA118</f>
        <v>0.158</v>
      </c>
      <c r="AB118" s="217">
        <f>Bestea!AB118</f>
        <v>0.158</v>
      </c>
      <c r="AC118" s="217" t="str">
        <f>Bestea!AC118</f>
        <v/>
      </c>
    </row>
    <row r="119" spans="3:29" x14ac:dyDescent="0.15">
      <c r="C119" s="218"/>
      <c r="D119" s="219"/>
      <c r="E119" s="217"/>
      <c r="F119" s="219">
        <f>Bestea!F119</f>
        <v>-1</v>
      </c>
      <c r="G119" s="219">
        <f>Bestea!G119</f>
        <v>-0.02</v>
      </c>
      <c r="H119" s="217" t="str">
        <f>Bestea!H119</f>
        <v>-1</v>
      </c>
      <c r="I119" s="235">
        <f>Bestea!I119</f>
        <v>0.24197072451914337</v>
      </c>
      <c r="J119" s="218"/>
      <c r="K119" s="217"/>
      <c r="L119" s="217"/>
      <c r="M119" s="217"/>
      <c r="N119" s="217"/>
      <c r="O119" s="217"/>
      <c r="Q119" s="218"/>
      <c r="R119" s="218"/>
      <c r="S119" s="218"/>
      <c r="T119" s="234">
        <f>Bestea!T119</f>
        <v>-0.20833333333333545</v>
      </c>
      <c r="U119" s="235">
        <f>Bestea!U119</f>
        <v>0.39037794394036218</v>
      </c>
      <c r="V119" s="235" t="e">
        <f>Bestea!V119</f>
        <v>#VALUE!</v>
      </c>
      <c r="W119" s="235" t="e">
        <f>Bestea!W119</f>
        <v>#N/A</v>
      </c>
      <c r="X119" s="235" t="e">
        <f>Bestea!X119</f>
        <v>#VALUE!</v>
      </c>
      <c r="Y119" s="218"/>
      <c r="Z119" s="217">
        <f>Bestea!Z119</f>
        <v>-0.83333333333333526</v>
      </c>
      <c r="AA119" s="217">
        <f>Bestea!AA119</f>
        <v>0.158</v>
      </c>
      <c r="AB119" s="217">
        <f>Bestea!AB119</f>
        <v>0.158</v>
      </c>
      <c r="AC119" s="217" t="str">
        <f>Bestea!AC119</f>
        <v/>
      </c>
    </row>
    <row r="120" spans="3:29" x14ac:dyDescent="0.15">
      <c r="C120" s="218"/>
      <c r="D120" s="219"/>
      <c r="E120" s="217"/>
      <c r="F120" s="219">
        <f>Bestea!F120</f>
        <v>0</v>
      </c>
      <c r="G120" s="219">
        <f>Bestea!G120</f>
        <v>-0.02</v>
      </c>
      <c r="H120" s="217">
        <f>Bestea!H120</f>
        <v>0</v>
      </c>
      <c r="I120" s="235">
        <f>Bestea!I120</f>
        <v>0.3989422804014327</v>
      </c>
      <c r="J120" s="218"/>
      <c r="K120" s="217" t="str">
        <f>Bestea!K120</f>
        <v>show</v>
      </c>
      <c r="L120" s="217" t="str">
        <f>Bestea!L120</f>
        <v>height</v>
      </c>
      <c r="M120" s="217" t="str">
        <f>Bestea!M120</f>
        <v>x</v>
      </c>
      <c r="N120" s="217" t="str">
        <f>Bestea!N120</f>
        <v>y</v>
      </c>
      <c r="O120" s="217" t="str">
        <f>Bestea!O120</f>
        <v>label</v>
      </c>
      <c r="Q120" s="218"/>
      <c r="R120" s="218"/>
      <c r="S120" s="218"/>
      <c r="T120" s="234">
        <f>Bestea!T120</f>
        <v>-0.16666666666666879</v>
      </c>
      <c r="U120" s="235">
        <f>Bestea!U120</f>
        <v>0.39343971610193973</v>
      </c>
      <c r="V120" s="235" t="e">
        <f>Bestea!V120</f>
        <v>#VALUE!</v>
      </c>
      <c r="W120" s="235" t="e">
        <f>Bestea!W120</f>
        <v>#N/A</v>
      </c>
      <c r="X120" s="235" t="e">
        <f>Bestea!X120</f>
        <v>#VALUE!</v>
      </c>
      <c r="Y120" s="218"/>
      <c r="Z120" s="217">
        <f>Bestea!Z120</f>
        <v>-0.66666666666666874</v>
      </c>
      <c r="AA120" s="217">
        <f>Bestea!AA120</f>
        <v>0.158</v>
      </c>
      <c r="AB120" s="217">
        <f>Bestea!AB120</f>
        <v>0.158</v>
      </c>
      <c r="AC120" s="217" t="str">
        <f>Bestea!AC120</f>
        <v/>
      </c>
    </row>
    <row r="121" spans="3:29" x14ac:dyDescent="0.15">
      <c r="C121" s="218"/>
      <c r="D121" s="219"/>
      <c r="E121" s="217"/>
      <c r="F121" s="219">
        <f>Bestea!F121</f>
        <v>1</v>
      </c>
      <c r="G121" s="219">
        <f>Bestea!G121</f>
        <v>-0.02</v>
      </c>
      <c r="H121" s="217" t="str">
        <f>Bestea!H121</f>
        <v>1</v>
      </c>
      <c r="I121" s="235">
        <f>Bestea!I121</f>
        <v>0.24197072451914337</v>
      </c>
      <c r="J121" s="218"/>
      <c r="K121" s="217" t="str">
        <f>Bestea!K121</f>
        <v>x</v>
      </c>
      <c r="L121" s="217">
        <f>Bestea!L121</f>
        <v>-0.09</v>
      </c>
      <c r="M121" s="250" t="e">
        <f>Bestea!M121</f>
        <v>#VALUE!</v>
      </c>
      <c r="N121" s="217" t="e">
        <f>Bestea!N121</f>
        <v>#N/A</v>
      </c>
      <c r="O121" s="250" t="str">
        <f>Bestea!O121</f>
        <v/>
      </c>
      <c r="Q121" s="218"/>
      <c r="R121" s="218"/>
      <c r="S121" s="218"/>
      <c r="T121" s="234">
        <f>Bestea!T121</f>
        <v>-0.12500000000000214</v>
      </c>
      <c r="U121" s="235">
        <f>Bestea!U121</f>
        <v>0.39583768694474941</v>
      </c>
      <c r="V121" s="235" t="e">
        <f>Bestea!V121</f>
        <v>#VALUE!</v>
      </c>
      <c r="W121" s="235" t="e">
        <f>Bestea!W121</f>
        <v>#N/A</v>
      </c>
      <c r="X121" s="235" t="e">
        <f>Bestea!X121</f>
        <v>#VALUE!</v>
      </c>
      <c r="Y121" s="218"/>
      <c r="Z121" s="217">
        <f>Bestea!Z121</f>
        <v>-0.50000000000000222</v>
      </c>
      <c r="AA121" s="217">
        <f>Bestea!AA121</f>
        <v>0.158</v>
      </c>
      <c r="AB121" s="217">
        <f>Bestea!AB121</f>
        <v>0.158</v>
      </c>
      <c r="AC121" s="217" t="str">
        <f>Bestea!AC121</f>
        <v/>
      </c>
    </row>
    <row r="122" spans="3:29" x14ac:dyDescent="0.15">
      <c r="C122" s="218"/>
      <c r="D122" s="219"/>
      <c r="E122" s="217"/>
      <c r="F122" s="219">
        <f>Bestea!F122</f>
        <v>2</v>
      </c>
      <c r="G122" s="219">
        <f>Bestea!G122</f>
        <v>-0.02</v>
      </c>
      <c r="H122" s="217" t="str">
        <f>Bestea!H122</f>
        <v>2</v>
      </c>
      <c r="I122" s="235">
        <f>Bestea!I122</f>
        <v>5.3990966513188063E-2</v>
      </c>
      <c r="J122" s="218"/>
      <c r="K122" s="217"/>
      <c r="L122" s="217"/>
      <c r="M122" s="250" t="e">
        <f>Bestea!M122</f>
        <v>#VALUE!</v>
      </c>
      <c r="N122" s="217" t="e">
        <f>Bestea!N122</f>
        <v>#N/A</v>
      </c>
      <c r="O122" s="252" t="str">
        <f>Bestea!O122</f>
        <v/>
      </c>
      <c r="Q122" s="218"/>
      <c r="R122" s="218"/>
      <c r="S122" s="218"/>
      <c r="T122" s="234">
        <f>Bestea!T122</f>
        <v>-8.333333333333548E-2</v>
      </c>
      <c r="U122" s="235">
        <f>Bestea!U122</f>
        <v>0.39755946625834188</v>
      </c>
      <c r="V122" s="235" t="e">
        <f>Bestea!V122</f>
        <v>#VALUE!</v>
      </c>
      <c r="W122" s="235" t="e">
        <f>Bestea!W122</f>
        <v>#N/A</v>
      </c>
      <c r="X122" s="235" t="e">
        <f>Bestea!X122</f>
        <v>#VALUE!</v>
      </c>
      <c r="Y122" s="218"/>
      <c r="Z122" s="217">
        <f>Bestea!Z122</f>
        <v>-0.33333333333333548</v>
      </c>
      <c r="AA122" s="217">
        <f>Bestea!AA122</f>
        <v>0.158</v>
      </c>
      <c r="AB122" s="217">
        <f>Bestea!AB122</f>
        <v>0.158</v>
      </c>
      <c r="AC122" s="217" t="str">
        <f>Bestea!AC122</f>
        <v/>
      </c>
    </row>
    <row r="123" spans="3:29" x14ac:dyDescent="0.15">
      <c r="C123" s="218"/>
      <c r="D123" s="219"/>
      <c r="E123" s="217"/>
      <c r="F123" s="219">
        <f>Bestea!F123</f>
        <v>3</v>
      </c>
      <c r="G123" s="219">
        <f>Bestea!G123</f>
        <v>-0.02</v>
      </c>
      <c r="H123" s="217" t="str">
        <f>Bestea!H123</f>
        <v>3</v>
      </c>
      <c r="I123" s="235">
        <f>Bestea!I123</f>
        <v>4.4318484119380075E-3</v>
      </c>
      <c r="J123" s="218"/>
      <c r="Q123" s="218"/>
      <c r="R123" s="218"/>
      <c r="S123" s="218"/>
      <c r="T123" s="234">
        <f>Bestea!T123</f>
        <v>-4.1666666666668815E-2</v>
      </c>
      <c r="U123" s="235">
        <f>Bestea!U123</f>
        <v>0.39859612660068527</v>
      </c>
      <c r="V123" s="235" t="e">
        <f>Bestea!V123</f>
        <v>#VALUE!</v>
      </c>
      <c r="W123" s="235" t="e">
        <f>Bestea!W123</f>
        <v>#N/A</v>
      </c>
      <c r="X123" s="235" t="e">
        <f>Bestea!X123</f>
        <v>#VALUE!</v>
      </c>
      <c r="Y123" s="218"/>
      <c r="Z123" s="217">
        <f>Bestea!Z123</f>
        <v>-0.16666666666666879</v>
      </c>
      <c r="AA123" s="217">
        <f>Bestea!AA123</f>
        <v>0.158</v>
      </c>
      <c r="AB123" s="217">
        <f>Bestea!AB123</f>
        <v>0.158</v>
      </c>
      <c r="AC123" s="217" t="str">
        <f>Bestea!AC123</f>
        <v/>
      </c>
    </row>
    <row r="124" spans="3:29" x14ac:dyDescent="0.15">
      <c r="C124" s="218"/>
      <c r="D124" s="219"/>
      <c r="E124" s="217"/>
      <c r="F124" s="217"/>
      <c r="G124" s="219"/>
      <c r="H124" s="219"/>
      <c r="I124" s="219"/>
      <c r="J124" s="218"/>
      <c r="R124" s="218"/>
      <c r="S124" s="218"/>
      <c r="T124" s="234">
        <f>Bestea!T124</f>
        <v>-2.1510571102112408E-15</v>
      </c>
      <c r="U124" s="235">
        <f>Bestea!U124</f>
        <v>0.3989422804014327</v>
      </c>
      <c r="V124" s="235" t="e">
        <f>Bestea!V124</f>
        <v>#VALUE!</v>
      </c>
      <c r="W124" s="235" t="e">
        <f>Bestea!W124</f>
        <v>#N/A</v>
      </c>
      <c r="X124" s="235" t="e">
        <f>Bestea!X124</f>
        <v>#VALUE!</v>
      </c>
      <c r="Y124" s="218"/>
      <c r="Z124" s="217">
        <f>Bestea!Z124</f>
        <v>0.16666666666666449</v>
      </c>
      <c r="AA124" s="217">
        <f>Bestea!AA124</f>
        <v>0.158</v>
      </c>
      <c r="AB124" s="217">
        <f>Bestea!AB124</f>
        <v>0.158</v>
      </c>
      <c r="AC124" s="217" t="str">
        <f>Bestea!AC124</f>
        <v/>
      </c>
    </row>
    <row r="125" spans="3:29" x14ac:dyDescent="0.15">
      <c r="C125" s="218"/>
      <c r="D125" s="241" t="str">
        <f>Bestea!D125</f>
        <v>Empirical Rule</v>
      </c>
      <c r="E125" s="217"/>
      <c r="F125" s="217"/>
      <c r="G125" s="219"/>
      <c r="H125" s="219"/>
      <c r="I125" s="219"/>
      <c r="J125" s="218"/>
      <c r="R125" s="218"/>
      <c r="S125" s="218"/>
      <c r="T125" s="234">
        <f>Bestea!T125</f>
        <v>4.1666666666664513E-2</v>
      </c>
      <c r="U125" s="235">
        <f>Bestea!U125</f>
        <v>0.39859612660068539</v>
      </c>
      <c r="V125" s="235" t="e">
        <f>Bestea!V125</f>
        <v>#VALUE!</v>
      </c>
      <c r="W125" s="235" t="e">
        <f>Bestea!W125</f>
        <v>#N/A</v>
      </c>
      <c r="X125" s="235" t="e">
        <f>Bestea!X125</f>
        <v>#VALUE!</v>
      </c>
      <c r="Y125" s="218"/>
      <c r="Z125" s="217">
        <f>Bestea!Z125</f>
        <v>0.33333333333333115</v>
      </c>
      <c r="AA125" s="217">
        <f>Bestea!AA125</f>
        <v>0.158</v>
      </c>
      <c r="AB125" s="217">
        <f>Bestea!AB125</f>
        <v>0.158</v>
      </c>
      <c r="AC125" s="217" t="str">
        <f>Bestea!AC125</f>
        <v/>
      </c>
    </row>
    <row r="126" spans="3:29" ht="10" x14ac:dyDescent="0.15">
      <c r="C126" s="218"/>
      <c r="D126" s="221" t="str">
        <f>Bestea!D126</f>
        <v>show</v>
      </c>
      <c r="E126" s="243" t="str">
        <f>Bestea!E126</f>
        <v>height</v>
      </c>
      <c r="F126" s="233" t="str">
        <f>Bestea!F126</f>
        <v>emp rule</v>
      </c>
      <c r="G126" s="221" t="str">
        <f>Bestea!G126</f>
        <v>emp rule y</v>
      </c>
      <c r="H126" s="233" t="str">
        <f>Bestea!H126</f>
        <v>emp rule labels</v>
      </c>
      <c r="I126" s="219"/>
      <c r="J126" s="218"/>
      <c r="K126" s="218"/>
      <c r="L126" s="218"/>
      <c r="M126" s="218"/>
      <c r="N126" s="218"/>
      <c r="O126" s="218"/>
      <c r="P126" s="218"/>
      <c r="R126" s="218"/>
      <c r="S126" s="218"/>
      <c r="T126" s="234">
        <f>Bestea!T126</f>
        <v>8.3333333333331178E-2</v>
      </c>
      <c r="U126" s="235">
        <f>Bestea!U126</f>
        <v>0.39755946625834204</v>
      </c>
      <c r="V126" s="235" t="e">
        <f>Bestea!V126</f>
        <v>#VALUE!</v>
      </c>
      <c r="W126" s="235" t="e">
        <f>Bestea!W126</f>
        <v>#N/A</v>
      </c>
      <c r="X126" s="235" t="e">
        <f>Bestea!X126</f>
        <v>#VALUE!</v>
      </c>
      <c r="Y126" s="218"/>
      <c r="Z126" s="217">
        <f>Bestea!Z126</f>
        <v>0.49999999999999789</v>
      </c>
      <c r="AA126" s="217">
        <f>Bestea!AA126</f>
        <v>0.158</v>
      </c>
      <c r="AB126" s="217">
        <f>Bestea!AB126</f>
        <v>0.158</v>
      </c>
      <c r="AC126" s="217" t="str">
        <f>Bestea!AC126</f>
        <v/>
      </c>
    </row>
    <row r="127" spans="3:29" x14ac:dyDescent="0.15">
      <c r="C127" s="218"/>
      <c r="D127" s="219" t="str">
        <f>Bestea!D127</f>
        <v>x</v>
      </c>
      <c r="E127" s="217">
        <f>Bestea!E127</f>
        <v>-0.02</v>
      </c>
      <c r="F127" s="219">
        <f>Bestea!F127</f>
        <v>-3.5</v>
      </c>
      <c r="G127" s="219">
        <f>Bestea!G127</f>
        <v>-0.02</v>
      </c>
      <c r="H127" s="236">
        <f>Bestea!H127</f>
        <v>5.0000000000000001E-3</v>
      </c>
      <c r="I127" s="219"/>
      <c r="J127" s="218"/>
      <c r="K127" s="218"/>
      <c r="L127" s="218"/>
      <c r="M127" s="218"/>
      <c r="N127" s="218"/>
      <c r="O127" s="218"/>
      <c r="P127" s="218"/>
      <c r="R127" s="218"/>
      <c r="S127" s="218"/>
      <c r="T127" s="234">
        <f>Bestea!T127</f>
        <v>0.12499999999999784</v>
      </c>
      <c r="U127" s="235">
        <f>Bestea!U127</f>
        <v>0.39583768694474958</v>
      </c>
      <c r="V127" s="235" t="e">
        <f>Bestea!V127</f>
        <v>#VALUE!</v>
      </c>
      <c r="W127" s="235" t="e">
        <f>Bestea!W127</f>
        <v>#N/A</v>
      </c>
      <c r="X127" s="235" t="e">
        <f>Bestea!X127</f>
        <v>#VALUE!</v>
      </c>
      <c r="Y127" s="218"/>
      <c r="Z127" s="217">
        <f>Bestea!Z127</f>
        <v>0.66666666666666441</v>
      </c>
      <c r="AA127" s="217">
        <f>Bestea!AA127</f>
        <v>0.158</v>
      </c>
      <c r="AB127" s="217">
        <f>Bestea!AB127</f>
        <v>0.158</v>
      </c>
      <c r="AC127" s="217" t="str">
        <f>Bestea!AC127</f>
        <v/>
      </c>
    </row>
    <row r="128" spans="3:29" x14ac:dyDescent="0.15">
      <c r="C128" s="218"/>
      <c r="D128" s="219"/>
      <c r="E128" s="217"/>
      <c r="F128" s="219">
        <f>Bestea!F128</f>
        <v>-2.5</v>
      </c>
      <c r="G128" s="219">
        <f>Bestea!G128</f>
        <v>-0.02</v>
      </c>
      <c r="H128" s="236">
        <f>Bestea!H128</f>
        <v>0.02</v>
      </c>
      <c r="I128" s="219"/>
      <c r="J128" s="218"/>
      <c r="K128" s="218"/>
      <c r="L128" s="218"/>
      <c r="M128" s="218"/>
      <c r="N128" s="218"/>
      <c r="O128" s="218"/>
      <c r="P128" s="218"/>
      <c r="R128" s="218"/>
      <c r="S128" s="218"/>
      <c r="T128" s="234">
        <f>Bestea!T128</f>
        <v>0.16666666666666449</v>
      </c>
      <c r="U128" s="235">
        <f>Bestea!U128</f>
        <v>0.39343971610194006</v>
      </c>
      <c r="V128" s="235" t="e">
        <f>Bestea!V128</f>
        <v>#VALUE!</v>
      </c>
      <c r="W128" s="235" t="e">
        <f>Bestea!W128</f>
        <v>#N/A</v>
      </c>
      <c r="X128" s="235" t="e">
        <f>Bestea!X128</f>
        <v>#VALUE!</v>
      </c>
      <c r="Y128" s="218"/>
      <c r="Z128" s="217">
        <f>Bestea!Z128</f>
        <v>0.83333333333333093</v>
      </c>
      <c r="AA128" s="217">
        <f>Bestea!AA128</f>
        <v>0.158</v>
      </c>
      <c r="AB128" s="217">
        <f>Bestea!AB128</f>
        <v>0.158</v>
      </c>
      <c r="AC128" s="217" t="str">
        <f>Bestea!AC128</f>
        <v/>
      </c>
    </row>
    <row r="129" spans="3:29" x14ac:dyDescent="0.15">
      <c r="C129" s="218"/>
      <c r="D129" s="219"/>
      <c r="E129" s="217"/>
      <c r="F129" s="219">
        <f>Bestea!F129</f>
        <v>-1.5</v>
      </c>
      <c r="G129" s="219">
        <f>Bestea!G129</f>
        <v>-0.02</v>
      </c>
      <c r="H129" s="236">
        <f>Bestea!H129</f>
        <v>0.13500000000000001</v>
      </c>
      <c r="I129" s="219"/>
      <c r="J129" s="218"/>
      <c r="K129" s="218"/>
      <c r="L129" s="218"/>
      <c r="M129" s="218"/>
      <c r="N129" s="218"/>
      <c r="O129" s="218"/>
      <c r="P129" s="218"/>
      <c r="R129" s="218"/>
      <c r="S129" s="218"/>
      <c r="T129" s="234">
        <f>Bestea!T129</f>
        <v>0.20833333333333115</v>
      </c>
      <c r="U129" s="235">
        <f>Bestea!U129</f>
        <v>0.39037794394036252</v>
      </c>
      <c r="V129" s="235" t="e">
        <f>Bestea!V129</f>
        <v>#VALUE!</v>
      </c>
      <c r="W129" s="235" t="e">
        <f>Bestea!W129</f>
        <v>#N/A</v>
      </c>
      <c r="X129" s="235" t="e">
        <f>Bestea!X129</f>
        <v>#VALUE!</v>
      </c>
      <c r="Y129" s="218"/>
      <c r="Z129" s="217">
        <f>Bestea!Z129</f>
        <v>1.1666666666666643</v>
      </c>
      <c r="AA129" s="217">
        <f>Bestea!AA129</f>
        <v>0.158</v>
      </c>
      <c r="AB129" s="217">
        <f>Bestea!AB129</f>
        <v>0.158</v>
      </c>
      <c r="AC129" s="217" t="str">
        <f>Bestea!AC129</f>
        <v/>
      </c>
    </row>
    <row r="130" spans="3:29" x14ac:dyDescent="0.15">
      <c r="C130" s="218"/>
      <c r="D130" s="219"/>
      <c r="E130" s="217"/>
      <c r="F130" s="219">
        <f>Bestea!F130</f>
        <v>-0.5</v>
      </c>
      <c r="G130" s="219">
        <f>Bestea!G130</f>
        <v>-0.02</v>
      </c>
      <c r="H130" s="236">
        <f>Bestea!H130</f>
        <v>0.34</v>
      </c>
      <c r="I130" s="219"/>
      <c r="J130" s="218"/>
      <c r="K130" s="218"/>
      <c r="L130" s="218"/>
      <c r="M130" s="218"/>
      <c r="N130" s="218"/>
      <c r="O130" s="218"/>
      <c r="P130" s="218"/>
      <c r="R130" s="218"/>
      <c r="S130" s="218"/>
      <c r="T130" s="234">
        <f>Bestea!T130</f>
        <v>0.24999999999999781</v>
      </c>
      <c r="U130" s="235">
        <f>Bestea!U130</f>
        <v>0.3866681168028494</v>
      </c>
      <c r="V130" s="235" t="e">
        <f>Bestea!V130</f>
        <v>#VALUE!</v>
      </c>
      <c r="W130" s="235" t="e">
        <f>Bestea!W130</f>
        <v>#N/A</v>
      </c>
      <c r="X130" s="235" t="e">
        <f>Bestea!X130</f>
        <v>#VALUE!</v>
      </c>
      <c r="Y130" s="218"/>
      <c r="Z130" s="217">
        <f>Bestea!Z130</f>
        <v>-1.1666666666666687</v>
      </c>
      <c r="AA130" s="217">
        <f>Bestea!AA130</f>
        <v>0.182</v>
      </c>
      <c r="AB130" s="217">
        <f>Bestea!AB130</f>
        <v>0.182</v>
      </c>
      <c r="AC130" s="217" t="str">
        <f>Bestea!AC130</f>
        <v/>
      </c>
    </row>
    <row r="131" spans="3:29" x14ac:dyDescent="0.15">
      <c r="C131" s="218"/>
      <c r="D131" s="219"/>
      <c r="E131" s="217"/>
      <c r="F131" s="219">
        <f>Bestea!F131</f>
        <v>0.5</v>
      </c>
      <c r="G131" s="219">
        <f>Bestea!G131</f>
        <v>-0.02</v>
      </c>
      <c r="H131" s="236">
        <f>Bestea!H131</f>
        <v>0.34</v>
      </c>
      <c r="I131" s="219"/>
      <c r="J131" s="218"/>
      <c r="K131" s="218"/>
      <c r="L131" s="218"/>
      <c r="M131" s="218"/>
      <c r="N131" s="218"/>
      <c r="O131" s="218"/>
      <c r="P131" s="218"/>
      <c r="R131" s="218"/>
      <c r="S131" s="218"/>
      <c r="T131" s="234">
        <f>Bestea!T131</f>
        <v>0.29166666666666446</v>
      </c>
      <c r="U131" s="235">
        <f>Bestea!U131</f>
        <v>0.3823292022799169</v>
      </c>
      <c r="V131" s="235" t="e">
        <f>Bestea!V131</f>
        <v>#VALUE!</v>
      </c>
      <c r="W131" s="235" t="e">
        <f>Bestea!W131</f>
        <v>#N/A</v>
      </c>
      <c r="X131" s="235" t="e">
        <f>Bestea!X131</f>
        <v>#VALUE!</v>
      </c>
      <c r="Y131" s="218"/>
      <c r="Z131" s="217">
        <f>Bestea!Z131</f>
        <v>-0.83333333333333526</v>
      </c>
      <c r="AA131" s="217">
        <f>Bestea!AA131</f>
        <v>0.182</v>
      </c>
      <c r="AB131" s="217">
        <f>Bestea!AB131</f>
        <v>0.182</v>
      </c>
      <c r="AC131" s="217" t="str">
        <f>Bestea!AC131</f>
        <v/>
      </c>
    </row>
    <row r="132" spans="3:29" x14ac:dyDescent="0.15">
      <c r="C132" s="218"/>
      <c r="D132" s="219"/>
      <c r="E132" s="217"/>
      <c r="F132" s="219">
        <f>Bestea!F132</f>
        <v>1.5</v>
      </c>
      <c r="G132" s="219">
        <f>Bestea!G132</f>
        <v>-0.02</v>
      </c>
      <c r="H132" s="236">
        <f>Bestea!H132</f>
        <v>0.13500000000000001</v>
      </c>
      <c r="I132" s="219"/>
      <c r="J132" s="218"/>
      <c r="K132" s="218"/>
      <c r="L132" s="218"/>
      <c r="M132" s="218"/>
      <c r="N132" s="218"/>
      <c r="O132" s="218"/>
      <c r="P132" s="218"/>
      <c r="R132" s="218"/>
      <c r="S132" s="218"/>
      <c r="T132" s="234">
        <f>Bestea!T132</f>
        <v>0.33333333333333115</v>
      </c>
      <c r="U132" s="235">
        <f>Bestea!U132</f>
        <v>0.37738322769299348</v>
      </c>
      <c r="V132" s="235" t="e">
        <f>Bestea!V132</f>
        <v>#VALUE!</v>
      </c>
      <c r="W132" s="235" t="e">
        <f>Bestea!W132</f>
        <v>#N/A</v>
      </c>
      <c r="X132" s="235" t="e">
        <f>Bestea!X132</f>
        <v>#VALUE!</v>
      </c>
      <c r="Y132" s="218"/>
      <c r="Z132" s="217">
        <f>Bestea!Z132</f>
        <v>-0.66666666666666874</v>
      </c>
      <c r="AA132" s="217">
        <f>Bestea!AA132</f>
        <v>0.182</v>
      </c>
      <c r="AB132" s="217">
        <f>Bestea!AB132</f>
        <v>0.182</v>
      </c>
      <c r="AC132" s="217" t="str">
        <f>Bestea!AC132</f>
        <v/>
      </c>
    </row>
    <row r="133" spans="3:29" x14ac:dyDescent="0.15">
      <c r="C133" s="218"/>
      <c r="D133" s="219"/>
      <c r="E133" s="217"/>
      <c r="F133" s="219">
        <f>Bestea!F133</f>
        <v>2.5</v>
      </c>
      <c r="G133" s="219">
        <f>Bestea!G133</f>
        <v>-0.02</v>
      </c>
      <c r="H133" s="236">
        <f>Bestea!H133</f>
        <v>0.02</v>
      </c>
      <c r="I133" s="219"/>
      <c r="J133" s="218"/>
      <c r="K133" s="218"/>
      <c r="L133" s="218"/>
      <c r="M133" s="218"/>
      <c r="N133" s="218"/>
      <c r="O133" s="218"/>
      <c r="P133" s="218"/>
      <c r="R133" s="218"/>
      <c r="S133" s="218"/>
      <c r="T133" s="234">
        <f>Bestea!T133</f>
        <v>0.37499999999999784</v>
      </c>
      <c r="U133" s="235">
        <f>Bestea!U133</f>
        <v>0.37185509386976923</v>
      </c>
      <c r="V133" s="235" t="e">
        <f>Bestea!V133</f>
        <v>#VALUE!</v>
      </c>
      <c r="W133" s="235" t="e">
        <f>Bestea!W133</f>
        <v>#N/A</v>
      </c>
      <c r="X133" s="235" t="e">
        <f>Bestea!X133</f>
        <v>#VALUE!</v>
      </c>
      <c r="Y133" s="218"/>
      <c r="Z133" s="217">
        <f>Bestea!Z133</f>
        <v>-0.50000000000000222</v>
      </c>
      <c r="AA133" s="217">
        <f>Bestea!AA133</f>
        <v>0.182</v>
      </c>
      <c r="AB133" s="217">
        <f>Bestea!AB133</f>
        <v>0.182</v>
      </c>
      <c r="AC133" s="217" t="str">
        <f>Bestea!AC133</f>
        <v/>
      </c>
    </row>
    <row r="134" spans="3:29" x14ac:dyDescent="0.15">
      <c r="C134" s="218"/>
      <c r="D134" s="219"/>
      <c r="E134" s="217"/>
      <c r="F134" s="219">
        <f>Bestea!F134</f>
        <v>3.5</v>
      </c>
      <c r="G134" s="219">
        <f>Bestea!G134</f>
        <v>-0.02</v>
      </c>
      <c r="H134" s="236">
        <f>Bestea!H134</f>
        <v>5.0000000000000001E-3</v>
      </c>
      <c r="I134" s="219"/>
      <c r="J134" s="218"/>
      <c r="K134" s="218"/>
      <c r="L134" s="218"/>
      <c r="M134" s="218"/>
      <c r="N134" s="218"/>
      <c r="O134" s="218"/>
      <c r="P134" s="218"/>
      <c r="R134" s="218"/>
      <c r="S134" s="218"/>
      <c r="T134" s="234">
        <f>Bestea!T134</f>
        <v>0.41666666666666452</v>
      </c>
      <c r="U134" s="235">
        <f>Bestea!U134</f>
        <v>0.36577236641400274</v>
      </c>
      <c r="V134" s="235" t="e">
        <f>Bestea!V134</f>
        <v>#VALUE!</v>
      </c>
      <c r="W134" s="235" t="e">
        <f>Bestea!W134</f>
        <v>#N/A</v>
      </c>
      <c r="X134" s="235" t="e">
        <f>Bestea!X134</f>
        <v>#VALUE!</v>
      </c>
      <c r="Y134" s="218"/>
      <c r="Z134" s="217">
        <f>Bestea!Z134</f>
        <v>-0.33333333333333548</v>
      </c>
      <c r="AA134" s="217">
        <f>Bestea!AA134</f>
        <v>0.182</v>
      </c>
      <c r="AB134" s="217">
        <f>Bestea!AB134</f>
        <v>0.182</v>
      </c>
      <c r="AC134" s="217" t="str">
        <f>Bestea!AC134</f>
        <v/>
      </c>
    </row>
    <row r="135" spans="3:29" x14ac:dyDescent="0.15">
      <c r="C135" s="218"/>
      <c r="D135" s="219"/>
      <c r="E135" s="217"/>
      <c r="F135" s="217"/>
      <c r="G135" s="219"/>
      <c r="H135" s="219"/>
      <c r="I135" s="219"/>
      <c r="J135" s="218"/>
      <c r="K135" s="218"/>
      <c r="L135" s="218"/>
      <c r="M135" s="218"/>
      <c r="N135" s="218"/>
      <c r="O135" s="218"/>
      <c r="P135" s="218"/>
      <c r="R135" s="218"/>
      <c r="S135" s="218"/>
      <c r="T135" s="234">
        <f>Bestea!T135</f>
        <v>0.45833333333333121</v>
      </c>
      <c r="U135" s="235">
        <f>Bestea!U135</f>
        <v>0.35916504691680978</v>
      </c>
      <c r="V135" s="235" t="e">
        <f>Bestea!V135</f>
        <v>#VALUE!</v>
      </c>
      <c r="W135" s="235" t="e">
        <f>Bestea!W135</f>
        <v>#N/A</v>
      </c>
      <c r="X135" s="235" t="e">
        <f>Bestea!X135</f>
        <v>#VALUE!</v>
      </c>
      <c r="Y135" s="218"/>
      <c r="Z135" s="217">
        <f>Bestea!Z135</f>
        <v>-0.16666666666666879</v>
      </c>
      <c r="AA135" s="217">
        <f>Bestea!AA135</f>
        <v>0.182</v>
      </c>
      <c r="AB135" s="217">
        <f>Bestea!AB135</f>
        <v>0.182</v>
      </c>
      <c r="AC135" s="217" t="str">
        <f>Bestea!AC135</f>
        <v/>
      </c>
    </row>
    <row r="136" spans="3:29" x14ac:dyDescent="0.15">
      <c r="C136" s="218"/>
      <c r="D136" s="241" t="str">
        <f>Bestea!D136</f>
        <v>Cummulative Percent</v>
      </c>
      <c r="E136" s="217"/>
      <c r="F136" s="217"/>
      <c r="G136" s="219"/>
      <c r="H136" s="219"/>
      <c r="I136" s="219"/>
      <c r="J136" s="218"/>
      <c r="K136" s="218"/>
      <c r="L136" s="218"/>
      <c r="M136" s="218"/>
      <c r="N136" s="218"/>
      <c r="O136" s="218"/>
      <c r="P136" s="218"/>
      <c r="Q136" s="218"/>
      <c r="R136" s="218"/>
      <c r="S136" s="218"/>
      <c r="T136" s="234">
        <f>Bestea!T136</f>
        <v>0.49999999999999789</v>
      </c>
      <c r="U136" s="235">
        <f>Bestea!U136</f>
        <v>0.35206532676429986</v>
      </c>
      <c r="V136" s="235" t="e">
        <f>Bestea!V136</f>
        <v>#VALUE!</v>
      </c>
      <c r="W136" s="235" t="e">
        <f>Bestea!W136</f>
        <v>#N/A</v>
      </c>
      <c r="X136" s="235" t="e">
        <f>Bestea!X136</f>
        <v>#VALUE!</v>
      </c>
      <c r="Y136" s="218"/>
      <c r="Z136" s="217">
        <f>Bestea!Z136</f>
        <v>0.16666666666666449</v>
      </c>
      <c r="AA136" s="217">
        <f>Bestea!AA136</f>
        <v>0.182</v>
      </c>
      <c r="AB136" s="217">
        <f>Bestea!AB136</f>
        <v>0.182</v>
      </c>
      <c r="AC136" s="217" t="str">
        <f>Bestea!AC136</f>
        <v/>
      </c>
    </row>
    <row r="137" spans="3:29" ht="10" x14ac:dyDescent="0.15">
      <c r="C137" s="218"/>
      <c r="D137" s="221" t="str">
        <f>Bestea!D137</f>
        <v>show</v>
      </c>
      <c r="E137" s="243" t="str">
        <f>Bestea!E137</f>
        <v>height</v>
      </c>
      <c r="F137" s="221" t="str">
        <f>Bestea!F137</f>
        <v>cumm prob</v>
      </c>
      <c r="G137" s="233" t="str">
        <f>Bestea!G137</f>
        <v>cumm prob y</v>
      </c>
      <c r="H137" s="221" t="str">
        <f>Bestea!H137</f>
        <v>cumm prob values</v>
      </c>
      <c r="I137" s="221" t="str">
        <f>Bestea!I137</f>
        <v>cumm prob labels</v>
      </c>
      <c r="J137" s="218"/>
      <c r="K137" s="218"/>
      <c r="L137" s="218"/>
      <c r="M137" s="218"/>
      <c r="N137" s="218"/>
      <c r="O137" s="218"/>
      <c r="P137" s="218"/>
      <c r="Q137" s="218"/>
      <c r="R137" s="218"/>
      <c r="S137" s="218"/>
      <c r="T137" s="234">
        <f>Bestea!T137</f>
        <v>0.54166666666666452</v>
      </c>
      <c r="U137" s="235">
        <f>Bestea!U137</f>
        <v>0.34450732636471298</v>
      </c>
      <c r="V137" s="235" t="e">
        <f>Bestea!V137</f>
        <v>#VALUE!</v>
      </c>
      <c r="W137" s="235" t="e">
        <f>Bestea!W137</f>
        <v>#N/A</v>
      </c>
      <c r="X137" s="235" t="e">
        <f>Bestea!X137</f>
        <v>#VALUE!</v>
      </c>
      <c r="Y137" s="218"/>
      <c r="Z137" s="217">
        <f>Bestea!Z137</f>
        <v>0.33333333333333115</v>
      </c>
      <c r="AA137" s="217">
        <f>Bestea!AA137</f>
        <v>0.182</v>
      </c>
      <c r="AB137" s="217">
        <f>Bestea!AB137</f>
        <v>0.182</v>
      </c>
      <c r="AC137" s="217" t="str">
        <f>Bestea!AC137</f>
        <v/>
      </c>
    </row>
    <row r="138" spans="3:29" x14ac:dyDescent="0.15">
      <c r="C138" s="218"/>
      <c r="D138" s="253" t="str">
        <f>Bestea!D138</f>
        <v>x</v>
      </c>
      <c r="E138" s="217">
        <f>Bestea!E138</f>
        <v>-0.05</v>
      </c>
      <c r="F138" s="219">
        <f>Bestea!F138</f>
        <v>-3</v>
      </c>
      <c r="G138" s="219">
        <f>Bestea!G138</f>
        <v>-0.05</v>
      </c>
      <c r="H138" s="254" t="e">
        <f>Bestea!H138</f>
        <v>#N/A</v>
      </c>
      <c r="I138" s="255" t="str">
        <f>Bestea!I138</f>
        <v/>
      </c>
      <c r="J138" s="218"/>
      <c r="K138" s="218"/>
      <c r="L138" s="218"/>
      <c r="M138" s="218"/>
      <c r="N138" s="218"/>
      <c r="O138" s="218"/>
      <c r="P138" s="218"/>
      <c r="Q138" s="218"/>
      <c r="R138" s="218"/>
      <c r="S138" s="218"/>
      <c r="T138" s="234">
        <f>Bestea!T138</f>
        <v>0.58333333333333115</v>
      </c>
      <c r="U138" s="235">
        <f>Bestea!U138</f>
        <v>0.3365268227449536</v>
      </c>
      <c r="V138" s="235" t="e">
        <f>Bestea!V138</f>
        <v>#VALUE!</v>
      </c>
      <c r="W138" s="235" t="e">
        <f>Bestea!W138</f>
        <v>#N/A</v>
      </c>
      <c r="X138" s="235" t="e">
        <f>Bestea!X138</f>
        <v>#VALUE!</v>
      </c>
      <c r="Y138" s="218"/>
      <c r="Z138" s="217">
        <f>Bestea!Z138</f>
        <v>0.49999999999999789</v>
      </c>
      <c r="AA138" s="217">
        <f>Bestea!AA138</f>
        <v>0.182</v>
      </c>
      <c r="AB138" s="217">
        <f>Bestea!AB138</f>
        <v>0.182</v>
      </c>
      <c r="AC138" s="217" t="str">
        <f>Bestea!AC138</f>
        <v/>
      </c>
    </row>
    <row r="139" spans="3:29" x14ac:dyDescent="0.15">
      <c r="C139" s="218"/>
      <c r="D139" s="219"/>
      <c r="E139" s="217"/>
      <c r="F139" s="219">
        <f>Bestea!F139</f>
        <v>-2</v>
      </c>
      <c r="G139" s="219">
        <f>Bestea!G139</f>
        <v>-0.05</v>
      </c>
      <c r="H139" s="254" t="e">
        <f>Bestea!H139</f>
        <v>#N/A</v>
      </c>
      <c r="I139" s="255" t="str">
        <f>Bestea!I139</f>
        <v/>
      </c>
      <c r="J139" s="218"/>
      <c r="K139" s="218"/>
      <c r="L139" s="218"/>
      <c r="M139" s="218"/>
      <c r="N139" s="218"/>
      <c r="O139" s="218"/>
      <c r="P139" s="218"/>
      <c r="Q139" s="218"/>
      <c r="R139" s="218"/>
      <c r="S139" s="218"/>
      <c r="T139" s="234">
        <f>Bestea!T139</f>
        <v>0.62499999999999778</v>
      </c>
      <c r="U139" s="235">
        <f>Bestea!U139</f>
        <v>0.32816096855037552</v>
      </c>
      <c r="V139" s="235" t="e">
        <f>Bestea!V139</f>
        <v>#VALUE!</v>
      </c>
      <c r="W139" s="235" t="e">
        <f>Bestea!W139</f>
        <v>#N/A</v>
      </c>
      <c r="X139" s="235" t="e">
        <f>Bestea!X139</f>
        <v>#VALUE!</v>
      </c>
      <c r="Y139" s="218"/>
      <c r="Z139" s="217">
        <f>Bestea!Z139</f>
        <v>0.66666666666666441</v>
      </c>
      <c r="AA139" s="217">
        <f>Bestea!AA139</f>
        <v>0.182</v>
      </c>
      <c r="AB139" s="217">
        <f>Bestea!AB139</f>
        <v>0.182</v>
      </c>
      <c r="AC139" s="217" t="str">
        <f>Bestea!AC139</f>
        <v/>
      </c>
    </row>
    <row r="140" spans="3:29" x14ac:dyDescent="0.15">
      <c r="C140" s="218"/>
      <c r="D140" s="219"/>
      <c r="E140" s="217"/>
      <c r="F140" s="219">
        <f>Bestea!F140</f>
        <v>-1</v>
      </c>
      <c r="G140" s="219">
        <f>Bestea!G140</f>
        <v>-0.05</v>
      </c>
      <c r="H140" s="254" t="e">
        <f>Bestea!H140</f>
        <v>#N/A</v>
      </c>
      <c r="I140" s="255" t="str">
        <f>Bestea!I140</f>
        <v/>
      </c>
      <c r="J140" s="218"/>
      <c r="K140" s="218"/>
      <c r="L140" s="218"/>
      <c r="M140" s="218"/>
      <c r="N140" s="218"/>
      <c r="O140" s="218"/>
      <c r="P140" s="218"/>
      <c r="Q140" s="218"/>
      <c r="R140" s="218"/>
      <c r="S140" s="218"/>
      <c r="T140" s="234">
        <f>Bestea!T140</f>
        <v>0.66666666666666441</v>
      </c>
      <c r="U140" s="235">
        <f>Bestea!U140</f>
        <v>0.31944800552235275</v>
      </c>
      <c r="V140" s="235" t="e">
        <f>Bestea!V140</f>
        <v>#VALUE!</v>
      </c>
      <c r="W140" s="235" t="e">
        <f>Bestea!W140</f>
        <v>#N/A</v>
      </c>
      <c r="X140" s="235" t="e">
        <f>Bestea!X140</f>
        <v>#VALUE!</v>
      </c>
      <c r="Y140" s="218"/>
      <c r="Z140" s="217">
        <f>Bestea!Z140</f>
        <v>0.83333333333333093</v>
      </c>
      <c r="AA140" s="217">
        <f>Bestea!AA140</f>
        <v>0.182</v>
      </c>
      <c r="AB140" s="217">
        <f>Bestea!AB140</f>
        <v>0.182</v>
      </c>
      <c r="AC140" s="217" t="str">
        <f>Bestea!AC140</f>
        <v/>
      </c>
    </row>
    <row r="141" spans="3:29" x14ac:dyDescent="0.15">
      <c r="C141" s="218"/>
      <c r="D141" s="219"/>
      <c r="E141" s="217"/>
      <c r="F141" s="219">
        <f>Bestea!F141</f>
        <v>0</v>
      </c>
      <c r="G141" s="219">
        <f>Bestea!G141</f>
        <v>-0.05</v>
      </c>
      <c r="H141" s="254" t="e">
        <f>Bestea!H141</f>
        <v>#N/A</v>
      </c>
      <c r="I141" s="255" t="str">
        <f>Bestea!I141</f>
        <v/>
      </c>
      <c r="J141" s="218"/>
      <c r="K141" s="218"/>
      <c r="L141" s="218"/>
      <c r="M141" s="218"/>
      <c r="N141" s="218"/>
      <c r="O141" s="218"/>
      <c r="P141" s="218"/>
      <c r="Q141" s="218"/>
      <c r="R141" s="218"/>
      <c r="S141" s="218"/>
      <c r="T141" s="234">
        <f>Bestea!T141</f>
        <v>0.70833333333333104</v>
      </c>
      <c r="U141" s="235">
        <f>Bestea!U141</f>
        <v>0.31042697552584309</v>
      </c>
      <c r="V141" s="235" t="e">
        <f>Bestea!V141</f>
        <v>#VALUE!</v>
      </c>
      <c r="W141" s="235" t="e">
        <f>Bestea!W141</f>
        <v>#N/A</v>
      </c>
      <c r="X141" s="235" t="e">
        <f>Bestea!X141</f>
        <v>#VALUE!</v>
      </c>
      <c r="Y141" s="218"/>
      <c r="Z141" s="217">
        <f>Bestea!Z141</f>
        <v>1.1666666666666643</v>
      </c>
      <c r="AA141" s="217">
        <f>Bestea!AA141</f>
        <v>0.182</v>
      </c>
      <c r="AB141" s="217">
        <f>Bestea!AB141</f>
        <v>0.182</v>
      </c>
      <c r="AC141" s="217" t="str">
        <f>Bestea!AC141</f>
        <v/>
      </c>
    </row>
    <row r="142" spans="3:29" x14ac:dyDescent="0.15">
      <c r="C142" s="218"/>
      <c r="D142" s="219"/>
      <c r="E142" s="217"/>
      <c r="F142" s="219">
        <f>Bestea!F142</f>
        <v>1</v>
      </c>
      <c r="G142" s="219">
        <f>Bestea!G142</f>
        <v>-0.05</v>
      </c>
      <c r="H142" s="254" t="e">
        <f>Bestea!H142</f>
        <v>#N/A</v>
      </c>
      <c r="I142" s="255" t="str">
        <f>Bestea!I142</f>
        <v/>
      </c>
      <c r="J142" s="218"/>
      <c r="K142" s="218"/>
      <c r="L142" s="218"/>
      <c r="M142" s="218"/>
      <c r="N142" s="218"/>
      <c r="O142" s="218"/>
      <c r="P142" s="218"/>
      <c r="Q142" s="218"/>
      <c r="R142" s="218"/>
      <c r="S142" s="218"/>
      <c r="T142" s="234">
        <f>Bestea!T142</f>
        <v>0.74999999999999767</v>
      </c>
      <c r="U142" s="235">
        <f>Bestea!U142</f>
        <v>0.30113743215480498</v>
      </c>
      <c r="V142" s="235" t="e">
        <f>Bestea!V142</f>
        <v>#VALUE!</v>
      </c>
      <c r="W142" s="235" t="e">
        <f>Bestea!W142</f>
        <v>#N/A</v>
      </c>
      <c r="X142" s="235" t="e">
        <f>Bestea!X142</f>
        <v>#VALUE!</v>
      </c>
      <c r="Y142" s="218"/>
      <c r="Z142" s="217">
        <f>Bestea!Z142</f>
        <v>-0.83333333333333526</v>
      </c>
      <c r="AA142" s="217">
        <f>Bestea!AA142</f>
        <v>0.20599999999999999</v>
      </c>
      <c r="AB142" s="217">
        <f>Bestea!AB142</f>
        <v>0.20599999999999999</v>
      </c>
      <c r="AC142" s="217" t="str">
        <f>Bestea!AC142</f>
        <v/>
      </c>
    </row>
    <row r="143" spans="3:29" x14ac:dyDescent="0.15">
      <c r="C143" s="218"/>
      <c r="D143" s="219"/>
      <c r="E143" s="217"/>
      <c r="F143" s="219">
        <f>Bestea!F143</f>
        <v>2</v>
      </c>
      <c r="G143" s="219">
        <f>Bestea!G143</f>
        <v>-0.05</v>
      </c>
      <c r="H143" s="254" t="e">
        <f>Bestea!H143</f>
        <v>#N/A</v>
      </c>
      <c r="I143" s="255" t="str">
        <f>Bestea!I143</f>
        <v/>
      </c>
      <c r="J143" s="218"/>
      <c r="K143" s="218"/>
      <c r="L143" s="218"/>
      <c r="M143" s="218"/>
      <c r="N143" s="218"/>
      <c r="O143" s="218"/>
      <c r="P143" s="218"/>
      <c r="Q143" s="218"/>
      <c r="R143" s="218"/>
      <c r="S143" s="218"/>
      <c r="T143" s="234">
        <f>Bestea!T143</f>
        <v>0.7916666666666643</v>
      </c>
      <c r="U143" s="235">
        <f>Bestea!U143</f>
        <v>0.29161915585865616</v>
      </c>
      <c r="V143" s="235" t="e">
        <f>Bestea!V143</f>
        <v>#VALUE!</v>
      </c>
      <c r="W143" s="235" t="e">
        <f>Bestea!W143</f>
        <v>#N/A</v>
      </c>
      <c r="X143" s="235" t="e">
        <f>Bestea!X143</f>
        <v>#VALUE!</v>
      </c>
      <c r="Y143" s="218"/>
      <c r="Z143" s="217">
        <f>Bestea!Z143</f>
        <v>-0.66666666666666874</v>
      </c>
      <c r="AA143" s="217">
        <f>Bestea!AA143</f>
        <v>0.20599999999999999</v>
      </c>
      <c r="AB143" s="217">
        <f>Bestea!AB143</f>
        <v>0.20599999999999999</v>
      </c>
      <c r="AC143" s="217" t="str">
        <f>Bestea!AC143</f>
        <v/>
      </c>
    </row>
    <row r="144" spans="3:29" x14ac:dyDescent="0.15">
      <c r="C144" s="218"/>
      <c r="D144" s="219"/>
      <c r="E144" s="217"/>
      <c r="F144" s="219">
        <f>Bestea!F144</f>
        <v>3</v>
      </c>
      <c r="G144" s="219">
        <f>Bestea!G144</f>
        <v>-0.05</v>
      </c>
      <c r="H144" s="254" t="e">
        <f>Bestea!H144</f>
        <v>#N/A</v>
      </c>
      <c r="I144" s="255" t="str">
        <f>Bestea!I144</f>
        <v/>
      </c>
      <c r="J144" s="218"/>
      <c r="K144" s="218"/>
      <c r="L144" s="218"/>
      <c r="M144" s="218"/>
      <c r="N144" s="218"/>
      <c r="O144" s="218"/>
      <c r="P144" s="218"/>
      <c r="Q144" s="218"/>
      <c r="R144" s="218"/>
      <c r="S144" s="218"/>
      <c r="T144" s="234">
        <f>Bestea!T144</f>
        <v>0.83333333333333093</v>
      </c>
      <c r="U144" s="235">
        <f>Bestea!U144</f>
        <v>0.2819118754103031</v>
      </c>
      <c r="V144" s="235" t="e">
        <f>Bestea!V144</f>
        <v>#VALUE!</v>
      </c>
      <c r="W144" s="235" t="e">
        <f>Bestea!W144</f>
        <v>#N/A</v>
      </c>
      <c r="X144" s="235" t="e">
        <f>Bestea!X144</f>
        <v>#VALUE!</v>
      </c>
      <c r="Y144" s="218"/>
      <c r="Z144" s="217">
        <f>Bestea!Z144</f>
        <v>-0.50000000000000222</v>
      </c>
      <c r="AA144" s="217">
        <f>Bestea!AA144</f>
        <v>0.20599999999999999</v>
      </c>
      <c r="AB144" s="217">
        <f>Bestea!AB144</f>
        <v>0.20599999999999999</v>
      </c>
      <c r="AC144" s="217" t="str">
        <f>Bestea!AC144</f>
        <v/>
      </c>
    </row>
    <row r="145" spans="3:29" x14ac:dyDescent="0.15">
      <c r="C145" s="218"/>
      <c r="D145" s="219"/>
      <c r="E145" s="217"/>
      <c r="F145" s="217"/>
      <c r="G145" s="219"/>
      <c r="H145" s="219"/>
      <c r="I145" s="219"/>
      <c r="J145" s="218"/>
      <c r="K145" s="218"/>
      <c r="L145" s="218"/>
      <c r="M145" s="218"/>
      <c r="N145" s="218"/>
      <c r="O145" s="218"/>
      <c r="P145" s="218"/>
      <c r="Q145" s="218"/>
      <c r="R145" s="218"/>
      <c r="S145" s="218"/>
      <c r="T145" s="234">
        <f>Bestea!T145</f>
        <v>0.87499999999999756</v>
      </c>
      <c r="U145" s="235">
        <f>Bestea!U145</f>
        <v>0.27205499837854408</v>
      </c>
      <c r="V145" s="235" t="e">
        <f>Bestea!V145</f>
        <v>#VALUE!</v>
      </c>
      <c r="W145" s="235" t="e">
        <f>Bestea!W145</f>
        <v>#N/A</v>
      </c>
      <c r="X145" s="235" t="e">
        <f>Bestea!X145</f>
        <v>#VALUE!</v>
      </c>
      <c r="Y145" s="218"/>
      <c r="Z145" s="217">
        <f>Bestea!Z145</f>
        <v>-0.33333333333333548</v>
      </c>
      <c r="AA145" s="217">
        <f>Bestea!AA145</f>
        <v>0.20599999999999999</v>
      </c>
      <c r="AB145" s="217">
        <f>Bestea!AB145</f>
        <v>0.20599999999999999</v>
      </c>
      <c r="AC145" s="217" t="str">
        <f>Bestea!AC145</f>
        <v/>
      </c>
    </row>
    <row r="146" spans="3:29" x14ac:dyDescent="0.15">
      <c r="C146" s="218"/>
      <c r="D146" s="241" t="str">
        <f>Bestea!D146</f>
        <v>X1 raw axis</v>
      </c>
      <c r="E146" s="217"/>
      <c r="F146" s="217"/>
      <c r="G146" s="219"/>
      <c r="H146" s="219"/>
      <c r="I146" s="219"/>
      <c r="J146" s="218"/>
      <c r="K146" s="218"/>
      <c r="L146" s="218"/>
      <c r="M146" s="218"/>
      <c r="N146" s="218"/>
      <c r="O146" s="218"/>
      <c r="P146" s="218"/>
      <c r="Q146" s="218"/>
      <c r="R146" s="218"/>
      <c r="S146" s="218"/>
      <c r="T146" s="234">
        <f>Bestea!T146</f>
        <v>0.91666666666666419</v>
      </c>
      <c r="U146" s="235">
        <f>Bestea!U146</f>
        <v>0.262087353078302</v>
      </c>
      <c r="V146" s="235" t="e">
        <f>Bestea!V146</f>
        <v>#VALUE!</v>
      </c>
      <c r="W146" s="235" t="e">
        <f>Bestea!W146</f>
        <v>#N/A</v>
      </c>
      <c r="X146" s="235" t="e">
        <f>Bestea!X146</f>
        <v>#VALUE!</v>
      </c>
      <c r="Y146" s="218"/>
      <c r="Z146" s="217">
        <f>Bestea!Z146</f>
        <v>-0.16666666666666879</v>
      </c>
      <c r="AA146" s="217">
        <f>Bestea!AA146</f>
        <v>0.20599999999999999</v>
      </c>
      <c r="AB146" s="217">
        <f>Bestea!AB146</f>
        <v>0.20599999999999999</v>
      </c>
      <c r="AC146" s="217" t="str">
        <f>Bestea!AC146</f>
        <v/>
      </c>
    </row>
    <row r="147" spans="3:29" ht="10" x14ac:dyDescent="0.15">
      <c r="C147" s="218"/>
      <c r="D147" s="221" t="str">
        <f>Bestea!D147</f>
        <v>show</v>
      </c>
      <c r="E147" s="243" t="str">
        <f>Bestea!E147</f>
        <v>height</v>
      </c>
      <c r="F147" s="233" t="str">
        <f>Bestea!F147</f>
        <v>X1 raw  axis</v>
      </c>
      <c r="G147" s="233" t="str">
        <f>Bestea!G147</f>
        <v xml:space="preserve"> y</v>
      </c>
      <c r="H147" s="233" t="str">
        <f>Bestea!H147</f>
        <v xml:space="preserve"> raw labels</v>
      </c>
      <c r="I147" s="219"/>
      <c r="J147" s="218"/>
      <c r="K147" s="218"/>
      <c r="L147" s="218"/>
      <c r="M147" s="218"/>
      <c r="N147" s="218"/>
      <c r="O147" s="218"/>
      <c r="P147" s="218"/>
      <c r="Q147" s="218"/>
      <c r="R147" s="218"/>
      <c r="S147" s="218"/>
      <c r="T147" s="234">
        <f>Bestea!T147</f>
        <v>0.95833333333333082</v>
      </c>
      <c r="U147" s="235">
        <f>Bestea!U147</f>
        <v>0.25204694425504581</v>
      </c>
      <c r="V147" s="235" t="e">
        <f>Bestea!V147</f>
        <v>#VALUE!</v>
      </c>
      <c r="W147" s="235" t="e">
        <f>Bestea!W147</f>
        <v>#N/A</v>
      </c>
      <c r="X147" s="235" t="e">
        <f>Bestea!X147</f>
        <v>#VALUE!</v>
      </c>
      <c r="Y147" s="218"/>
      <c r="Z147" s="217">
        <f>Bestea!Z147</f>
        <v>0.16666666666666449</v>
      </c>
      <c r="AA147" s="217">
        <f>Bestea!AA147</f>
        <v>0.20599999999999999</v>
      </c>
      <c r="AB147" s="217">
        <f>Bestea!AB147</f>
        <v>0.20599999999999999</v>
      </c>
      <c r="AC147" s="217" t="str">
        <f>Bestea!AC147</f>
        <v/>
      </c>
    </row>
    <row r="148" spans="3:29" ht="10" x14ac:dyDescent="0.15">
      <c r="C148" s="218"/>
      <c r="D148" s="219" t="str">
        <f>Bestea!D148</f>
        <v>x</v>
      </c>
      <c r="E148" s="217">
        <f>Bestea!E148</f>
        <v>-0.12</v>
      </c>
      <c r="F148" s="219">
        <f>Bestea!F148</f>
        <v>-4</v>
      </c>
      <c r="G148" s="219">
        <f>Bestea!G148</f>
        <v>-0.12</v>
      </c>
      <c r="H148" s="251" t="str">
        <f>Bestea!H148</f>
        <v/>
      </c>
      <c r="I148" s="219"/>
      <c r="J148" s="218"/>
      <c r="K148" s="218"/>
      <c r="L148" s="218"/>
      <c r="M148" s="218"/>
      <c r="N148" s="218"/>
      <c r="O148" s="218"/>
      <c r="P148" s="218"/>
      <c r="Q148" s="218"/>
      <c r="R148" s="218"/>
      <c r="S148" s="218"/>
      <c r="T148" s="234">
        <f>Bestea!T148</f>
        <v>0.99999999999999745</v>
      </c>
      <c r="U148" s="235">
        <f>Bestea!U148</f>
        <v>0.24197072451914398</v>
      </c>
      <c r="V148" s="235" t="e">
        <f>Bestea!V148</f>
        <v>#VALUE!</v>
      </c>
      <c r="W148" s="235" t="e">
        <f>Bestea!W148</f>
        <v>#N/A</v>
      </c>
      <c r="X148" s="235" t="e">
        <f>Bestea!X148</f>
        <v>#VALUE!</v>
      </c>
      <c r="Y148" s="218"/>
      <c r="Z148" s="217">
        <f>Bestea!Z148</f>
        <v>0.33333333333333115</v>
      </c>
      <c r="AA148" s="217">
        <f>Bestea!AA148</f>
        <v>0.20599999999999999</v>
      </c>
      <c r="AB148" s="217">
        <f>Bestea!AB148</f>
        <v>0.20599999999999999</v>
      </c>
      <c r="AC148" s="217" t="str">
        <f>Bestea!AC148</f>
        <v/>
      </c>
    </row>
    <row r="149" spans="3:29" x14ac:dyDescent="0.15">
      <c r="C149" s="218"/>
      <c r="D149" s="219"/>
      <c r="E149" s="217"/>
      <c r="F149" s="219">
        <f>Bestea!F149</f>
        <v>-3</v>
      </c>
      <c r="G149" s="219">
        <f>Bestea!G149</f>
        <v>-0.12</v>
      </c>
      <c r="H149" s="256" t="str">
        <f>Bestea!H149</f>
        <v/>
      </c>
      <c r="I149" s="219"/>
      <c r="J149" s="218"/>
      <c r="K149" s="218"/>
      <c r="L149" s="218"/>
      <c r="M149" s="218"/>
      <c r="N149" s="218"/>
      <c r="O149" s="218"/>
      <c r="P149" s="218"/>
      <c r="Q149" s="218"/>
      <c r="R149" s="218"/>
      <c r="S149" s="218"/>
      <c r="T149" s="234">
        <f>Bestea!T149</f>
        <v>1.0416666666666641</v>
      </c>
      <c r="U149" s="235">
        <f>Bestea!U149</f>
        <v>0.23189438328624334</v>
      </c>
      <c r="V149" s="235" t="e">
        <f>Bestea!V149</f>
        <v>#VALUE!</v>
      </c>
      <c r="W149" s="235" t="e">
        <f>Bestea!W149</f>
        <v>#N/A</v>
      </c>
      <c r="X149" s="235" t="e">
        <f>Bestea!X149</f>
        <v>#VALUE!</v>
      </c>
      <c r="Y149" s="218"/>
      <c r="Z149" s="217">
        <f>Bestea!Z149</f>
        <v>0.49999999999999789</v>
      </c>
      <c r="AA149" s="217">
        <f>Bestea!AA149</f>
        <v>0.20599999999999999</v>
      </c>
      <c r="AB149" s="217">
        <f>Bestea!AB149</f>
        <v>0.20599999999999999</v>
      </c>
      <c r="AC149" s="217" t="str">
        <f>Bestea!AC149</f>
        <v/>
      </c>
    </row>
    <row r="150" spans="3:29" x14ac:dyDescent="0.15">
      <c r="C150" s="218"/>
      <c r="D150" s="219"/>
      <c r="E150" s="217"/>
      <c r="F150" s="219">
        <f>Bestea!F150</f>
        <v>-2</v>
      </c>
      <c r="G150" s="219">
        <f>Bestea!G150</f>
        <v>-0.12</v>
      </c>
      <c r="H150" s="256" t="str">
        <f>Bestea!H150</f>
        <v/>
      </c>
      <c r="I150" s="219"/>
      <c r="J150" s="218"/>
      <c r="K150" s="218"/>
      <c r="L150" s="218"/>
      <c r="M150" s="218"/>
      <c r="N150" s="218"/>
      <c r="O150" s="218"/>
      <c r="P150" s="218"/>
      <c r="Q150" s="218"/>
      <c r="R150" s="218"/>
      <c r="S150" s="218"/>
      <c r="T150" s="234">
        <f>Bestea!T150</f>
        <v>1.0833333333333308</v>
      </c>
      <c r="U150" s="235">
        <f>Bestea!U150</f>
        <v>0.22185215470573658</v>
      </c>
      <c r="V150" s="235" t="e">
        <f>Bestea!V150</f>
        <v>#VALUE!</v>
      </c>
      <c r="W150" s="235" t="e">
        <f>Bestea!W150</f>
        <v>#N/A</v>
      </c>
      <c r="X150" s="235" t="e">
        <f>Bestea!X150</f>
        <v>#VALUE!</v>
      </c>
      <c r="Y150" s="218"/>
      <c r="Z150" s="217">
        <f>Bestea!Z150</f>
        <v>0.66666666666666441</v>
      </c>
      <c r="AA150" s="217">
        <f>Bestea!AA150</f>
        <v>0.20599999999999999</v>
      </c>
      <c r="AB150" s="217">
        <f>Bestea!AB150</f>
        <v>0.20599999999999999</v>
      </c>
      <c r="AC150" s="217" t="str">
        <f>Bestea!AC150</f>
        <v/>
      </c>
    </row>
    <row r="151" spans="3:29" x14ac:dyDescent="0.15">
      <c r="C151" s="218"/>
      <c r="D151" s="219"/>
      <c r="E151" s="217"/>
      <c r="F151" s="219">
        <f>Bestea!F151</f>
        <v>-1</v>
      </c>
      <c r="G151" s="219">
        <f>Bestea!G151</f>
        <v>-0.12</v>
      </c>
      <c r="H151" s="256" t="str">
        <f>Bestea!H151</f>
        <v/>
      </c>
      <c r="I151" s="219"/>
      <c r="J151" s="218"/>
      <c r="K151" s="218"/>
      <c r="L151" s="218"/>
      <c r="M151" s="218"/>
      <c r="N151" s="218"/>
      <c r="O151" s="218"/>
      <c r="P151" s="218"/>
      <c r="Q151" s="218"/>
      <c r="R151" s="218"/>
      <c r="S151" s="218"/>
      <c r="T151" s="234">
        <f>Bestea!T151</f>
        <v>1.1249999999999976</v>
      </c>
      <c r="U151" s="235">
        <f>Bestea!U151</f>
        <v>0.21187664577570006</v>
      </c>
      <c r="V151" s="235" t="e">
        <f>Bestea!V151</f>
        <v>#VALUE!</v>
      </c>
      <c r="W151" s="235" t="e">
        <f>Bestea!W151</f>
        <v>#N/A</v>
      </c>
      <c r="X151" s="235" t="e">
        <f>Bestea!X151</f>
        <v>#VALUE!</v>
      </c>
      <c r="Y151" s="218"/>
      <c r="Z151" s="217">
        <f>Bestea!Z151</f>
        <v>0.83333333333333093</v>
      </c>
      <c r="AA151" s="217">
        <f>Bestea!AA151</f>
        <v>0.20599999999999999</v>
      </c>
      <c r="AB151" s="217">
        <f>Bestea!AB151</f>
        <v>0.20599999999999999</v>
      </c>
      <c r="AC151" s="217" t="str">
        <f>Bestea!AC151</f>
        <v/>
      </c>
    </row>
    <row r="152" spans="3:29" x14ac:dyDescent="0.15">
      <c r="C152" s="218"/>
      <c r="D152" s="219"/>
      <c r="E152" s="217"/>
      <c r="F152" s="219">
        <f>Bestea!F152</f>
        <v>0</v>
      </c>
      <c r="G152" s="219">
        <f>Bestea!G152</f>
        <v>-0.12</v>
      </c>
      <c r="H152" s="256" t="str">
        <f>Bestea!H152</f>
        <v/>
      </c>
      <c r="I152" s="219"/>
      <c r="J152" s="218"/>
      <c r="K152" s="218"/>
      <c r="L152" s="218"/>
      <c r="M152" s="218"/>
      <c r="N152" s="218"/>
      <c r="O152" s="218"/>
      <c r="P152" s="218"/>
      <c r="Q152" s="218"/>
      <c r="R152" s="218"/>
      <c r="S152" s="218"/>
      <c r="T152" s="234">
        <f>Bestea!T152</f>
        <v>1.1666666666666643</v>
      </c>
      <c r="U152" s="235">
        <f>Bestea!U152</f>
        <v>0.20199868555405945</v>
      </c>
      <c r="V152" s="235" t="e">
        <f>Bestea!V152</f>
        <v>#VALUE!</v>
      </c>
      <c r="W152" s="235" t="e">
        <f>Bestea!W152</f>
        <v>#N/A</v>
      </c>
      <c r="X152" s="235" t="e">
        <f>Bestea!X152</f>
        <v>#VALUE!</v>
      </c>
      <c r="Y152" s="218"/>
      <c r="Z152" s="217">
        <f>Bestea!Z152</f>
        <v>-0.83333333333333526</v>
      </c>
      <c r="AA152" s="217">
        <f>Bestea!AA152</f>
        <v>0.22999999999999998</v>
      </c>
      <c r="AB152" s="217">
        <f>Bestea!AB152</f>
        <v>0.22999999999999998</v>
      </c>
      <c r="AC152" s="217" t="str">
        <f>Bestea!AC152</f>
        <v/>
      </c>
    </row>
    <row r="153" spans="3:29" x14ac:dyDescent="0.15">
      <c r="C153" s="218"/>
      <c r="D153" s="219"/>
      <c r="E153" s="217"/>
      <c r="F153" s="219">
        <f>Bestea!F153</f>
        <v>1</v>
      </c>
      <c r="G153" s="219">
        <f>Bestea!G153</f>
        <v>-0.12</v>
      </c>
      <c r="H153" s="256" t="str">
        <f>Bestea!H153</f>
        <v/>
      </c>
      <c r="I153" s="219"/>
      <c r="J153" s="218"/>
      <c r="K153" s="218"/>
      <c r="L153" s="218"/>
      <c r="M153" s="218"/>
      <c r="N153" s="218"/>
      <c r="O153" s="218"/>
      <c r="P153" s="218"/>
      <c r="Q153" s="218"/>
      <c r="R153" s="218"/>
      <c r="S153" s="218"/>
      <c r="T153" s="234">
        <f>Bestea!T153</f>
        <v>1.208333333333331</v>
      </c>
      <c r="U153" s="235">
        <f>Bestea!U153</f>
        <v>0.19224719608678212</v>
      </c>
      <c r="V153" s="235" t="e">
        <f>Bestea!V153</f>
        <v>#VALUE!</v>
      </c>
      <c r="W153" s="235" t="e">
        <f>Bestea!W153</f>
        <v>#N/A</v>
      </c>
      <c r="X153" s="235" t="e">
        <f>Bestea!X153</f>
        <v>#VALUE!</v>
      </c>
      <c r="Y153" s="218"/>
      <c r="Z153" s="217">
        <f>Bestea!Z153</f>
        <v>-0.66666666666666874</v>
      </c>
      <c r="AA153" s="217">
        <f>Bestea!AA153</f>
        <v>0.22999999999999998</v>
      </c>
      <c r="AB153" s="217">
        <f>Bestea!AB153</f>
        <v>0.22999999999999998</v>
      </c>
      <c r="AC153" s="217" t="str">
        <f>Bestea!AC153</f>
        <v/>
      </c>
    </row>
    <row r="154" spans="3:29" x14ac:dyDescent="0.15">
      <c r="C154" s="218"/>
      <c r="D154" s="219"/>
      <c r="E154" s="217"/>
      <c r="F154" s="219">
        <f>Bestea!F154</f>
        <v>2</v>
      </c>
      <c r="G154" s="219">
        <f>Bestea!G154</f>
        <v>-0.12</v>
      </c>
      <c r="H154" s="256" t="str">
        <f>Bestea!H154</f>
        <v/>
      </c>
      <c r="I154" s="219"/>
      <c r="J154" s="218"/>
      <c r="K154" s="218"/>
      <c r="L154" s="218"/>
      <c r="M154" s="218"/>
      <c r="N154" s="218"/>
      <c r="O154" s="218"/>
      <c r="P154" s="218"/>
      <c r="Q154" s="218"/>
      <c r="R154" s="218"/>
      <c r="S154" s="218"/>
      <c r="T154" s="234">
        <f>Bestea!T154</f>
        <v>1.2499999999999978</v>
      </c>
      <c r="U154" s="235">
        <f>Bestea!U154</f>
        <v>0.18264908538902244</v>
      </c>
      <c r="V154" s="235" t="e">
        <f>Bestea!V154</f>
        <v>#VALUE!</v>
      </c>
      <c r="W154" s="235" t="e">
        <f>Bestea!W154</f>
        <v>#N/A</v>
      </c>
      <c r="X154" s="235" t="e">
        <f>Bestea!X154</f>
        <v>#VALUE!</v>
      </c>
      <c r="Y154" s="218"/>
      <c r="Z154" s="217">
        <f>Bestea!Z154</f>
        <v>-0.50000000000000222</v>
      </c>
      <c r="AA154" s="217">
        <f>Bestea!AA154</f>
        <v>0.22999999999999998</v>
      </c>
      <c r="AB154" s="217">
        <f>Bestea!AB154</f>
        <v>0.22999999999999998</v>
      </c>
      <c r="AC154" s="217" t="str">
        <f>Bestea!AC154</f>
        <v/>
      </c>
    </row>
    <row r="155" spans="3:29" x14ac:dyDescent="0.15">
      <c r="C155" s="218"/>
      <c r="D155" s="219"/>
      <c r="E155" s="217"/>
      <c r="F155" s="219">
        <f>Bestea!F155</f>
        <v>3</v>
      </c>
      <c r="G155" s="219">
        <f>Bestea!G155</f>
        <v>-0.12</v>
      </c>
      <c r="H155" s="256" t="str">
        <f>Bestea!H155</f>
        <v/>
      </c>
      <c r="I155" s="219"/>
      <c r="J155" s="218"/>
      <c r="K155" s="218"/>
      <c r="L155" s="218"/>
      <c r="M155" s="218"/>
      <c r="N155" s="218"/>
      <c r="O155" s="218"/>
      <c r="P155" s="218"/>
      <c r="Q155" s="218"/>
      <c r="R155" s="218"/>
      <c r="S155" s="218"/>
      <c r="T155" s="234">
        <f>Bestea!T155</f>
        <v>1.2916666666666645</v>
      </c>
      <c r="U155" s="235">
        <f>Bestea!U155</f>
        <v>0.17322916253851886</v>
      </c>
      <c r="V155" s="235" t="e">
        <f>Bestea!V155</f>
        <v>#VALUE!</v>
      </c>
      <c r="W155" s="235" t="e">
        <f>Bestea!W155</f>
        <v>#N/A</v>
      </c>
      <c r="X155" s="235" t="e">
        <f>Bestea!X155</f>
        <v>#VALUE!</v>
      </c>
      <c r="Y155" s="218"/>
      <c r="Z155" s="217">
        <f>Bestea!Z155</f>
        <v>-0.33333333333333548</v>
      </c>
      <c r="AA155" s="217">
        <f>Bestea!AA155</f>
        <v>0.22999999999999998</v>
      </c>
      <c r="AB155" s="217">
        <f>Bestea!AB155</f>
        <v>0.22999999999999998</v>
      </c>
      <c r="AC155" s="217" t="str">
        <f>Bestea!AC155</f>
        <v/>
      </c>
    </row>
    <row r="156" spans="3:29" x14ac:dyDescent="0.15">
      <c r="C156" s="218"/>
      <c r="D156" s="219"/>
      <c r="E156" s="217"/>
      <c r="F156" s="217"/>
      <c r="G156" s="219"/>
      <c r="H156" s="219"/>
      <c r="I156" s="219"/>
      <c r="J156" s="218"/>
      <c r="K156" s="218"/>
      <c r="L156" s="218"/>
      <c r="M156" s="218"/>
      <c r="N156" s="218"/>
      <c r="O156" s="218"/>
      <c r="P156" s="218"/>
      <c r="Q156" s="218"/>
      <c r="R156" s="218"/>
      <c r="S156" s="218"/>
      <c r="T156" s="234">
        <f>Bestea!T156</f>
        <v>1.3333333333333313</v>
      </c>
      <c r="U156" s="235">
        <f>Bestea!U156</f>
        <v>0.16401007467599407</v>
      </c>
      <c r="V156" s="235" t="e">
        <f>Bestea!V156</f>
        <v>#VALUE!</v>
      </c>
      <c r="W156" s="235" t="e">
        <f>Bestea!W156</f>
        <v>#N/A</v>
      </c>
      <c r="X156" s="235" t="e">
        <f>Bestea!X156</f>
        <v>#VALUE!</v>
      </c>
      <c r="Y156" s="218"/>
      <c r="Z156" s="217">
        <f>Bestea!Z156</f>
        <v>-0.16666666666666879</v>
      </c>
      <c r="AA156" s="217">
        <f>Bestea!AA156</f>
        <v>0.22999999999999998</v>
      </c>
      <c r="AB156" s="217">
        <f>Bestea!AB156</f>
        <v>0.22999999999999998</v>
      </c>
      <c r="AC156" s="217" t="str">
        <f>Bestea!AC156</f>
        <v/>
      </c>
    </row>
    <row r="157" spans="3:29" x14ac:dyDescent="0.15">
      <c r="C157" s="218"/>
      <c r="D157" s="241" t="str">
        <f>Bestea!D157</f>
        <v>X1 stdev axis</v>
      </c>
      <c r="E157" s="217"/>
      <c r="F157" s="243" t="str">
        <f>Bestea!F157</f>
        <v/>
      </c>
      <c r="G157" s="234" t="str">
        <f>Bestea!G157</f>
        <v/>
      </c>
      <c r="H157" s="219"/>
      <c r="I157" s="219"/>
      <c r="J157" s="218"/>
      <c r="K157" s="218"/>
      <c r="L157" s="218"/>
      <c r="M157" s="218"/>
      <c r="N157" s="218"/>
      <c r="O157" s="218"/>
      <c r="P157" s="218"/>
      <c r="Q157" s="218"/>
      <c r="R157" s="218"/>
      <c r="S157" s="218"/>
      <c r="T157" s="234">
        <f>Bestea!T157</f>
        <v>1.374999999999998</v>
      </c>
      <c r="U157" s="235">
        <f>Bestea!U157</f>
        <v>0.15501226545829364</v>
      </c>
      <c r="V157" s="235" t="e">
        <f>Bestea!V157</f>
        <v>#VALUE!</v>
      </c>
      <c r="W157" s="235" t="e">
        <f>Bestea!W157</f>
        <v>#N/A</v>
      </c>
      <c r="X157" s="235" t="e">
        <f>Bestea!X157</f>
        <v>#VALUE!</v>
      </c>
      <c r="Y157" s="218"/>
      <c r="Z157" s="217">
        <f>Bestea!Z157</f>
        <v>0.16666666666666449</v>
      </c>
      <c r="AA157" s="217">
        <f>Bestea!AA157</f>
        <v>0.22999999999999998</v>
      </c>
      <c r="AB157" s="217">
        <f>Bestea!AB157</f>
        <v>0.22999999999999998</v>
      </c>
      <c r="AC157" s="217" t="str">
        <f>Bestea!AC157</f>
        <v/>
      </c>
    </row>
    <row r="158" spans="3:29" ht="10" x14ac:dyDescent="0.15">
      <c r="C158" s="218"/>
      <c r="D158" s="221" t="str">
        <f>Bestea!D158</f>
        <v>show</v>
      </c>
      <c r="E158" s="243" t="str">
        <f>Bestea!E158</f>
        <v>height</v>
      </c>
      <c r="F158" s="233" t="str">
        <f>Bestea!F158</f>
        <v>X1 std  axis</v>
      </c>
      <c r="G158" s="233" t="str">
        <f>Bestea!G158</f>
        <v xml:space="preserve"> stdev y</v>
      </c>
      <c r="H158" s="217"/>
      <c r="I158" s="217"/>
      <c r="J158" s="233" t="str">
        <f>Bestea!J158</f>
        <v xml:space="preserve"> stdev labels</v>
      </c>
      <c r="L158" s="218"/>
      <c r="M158" s="218"/>
      <c r="N158" s="218"/>
      <c r="O158" s="218"/>
      <c r="P158" s="218"/>
      <c r="Q158" s="218"/>
      <c r="R158" s="218"/>
      <c r="S158" s="218"/>
      <c r="T158" s="234">
        <f>Bestea!T158</f>
        <v>1.4166666666666647</v>
      </c>
      <c r="U158" s="235">
        <f>Bestea!U158</f>
        <v>0.14625395427953614</v>
      </c>
      <c r="V158" s="235" t="e">
        <f>Bestea!V158</f>
        <v>#VALUE!</v>
      </c>
      <c r="W158" s="235" t="e">
        <f>Bestea!W158</f>
        <v>#N/A</v>
      </c>
      <c r="X158" s="235" t="e">
        <f>Bestea!X158</f>
        <v>#VALUE!</v>
      </c>
      <c r="Y158" s="218"/>
      <c r="Z158" s="217">
        <f>Bestea!Z158</f>
        <v>0.33333333333333115</v>
      </c>
      <c r="AA158" s="217">
        <f>Bestea!AA158</f>
        <v>0.22999999999999998</v>
      </c>
      <c r="AB158" s="217">
        <f>Bestea!AB158</f>
        <v>0.22999999999999998</v>
      </c>
      <c r="AC158" s="217" t="str">
        <f>Bestea!AC158</f>
        <v/>
      </c>
    </row>
    <row r="159" spans="3:29" x14ac:dyDescent="0.15">
      <c r="C159" s="218"/>
      <c r="D159" s="219" t="str">
        <f>Bestea!D159</f>
        <v>x</v>
      </c>
      <c r="E159" s="217">
        <f>Bestea!E159</f>
        <v>-0.09</v>
      </c>
      <c r="F159" s="219">
        <f>Bestea!F159</f>
        <v>-4</v>
      </c>
      <c r="G159" s="219">
        <f>Bestea!G159</f>
        <v>-0.09</v>
      </c>
      <c r="I159" s="257" t="str">
        <f>Bestea!I159</f>
        <v/>
      </c>
      <c r="J159" s="256" t="str">
        <f>Bestea!J159</f>
        <v/>
      </c>
      <c r="L159" s="218"/>
      <c r="M159" s="218"/>
      <c r="N159" s="218"/>
      <c r="O159" s="218"/>
      <c r="P159" s="218"/>
      <c r="Q159" s="218"/>
      <c r="R159" s="218"/>
      <c r="S159" s="218"/>
      <c r="T159" s="234">
        <f>Bestea!T159</f>
        <v>1.4583333333333315</v>
      </c>
      <c r="U159" s="235">
        <f>Bestea!U159</f>
        <v>0.13775113536619821</v>
      </c>
      <c r="V159" s="235" t="e">
        <f>Bestea!V159</f>
        <v>#VALUE!</v>
      </c>
      <c r="W159" s="235" t="e">
        <f>Bestea!W159</f>
        <v>#N/A</v>
      </c>
      <c r="X159" s="235" t="e">
        <f>Bestea!X159</f>
        <v>#VALUE!</v>
      </c>
      <c r="Y159" s="218"/>
      <c r="Z159" s="217">
        <f>Bestea!Z159</f>
        <v>0.49999999999999789</v>
      </c>
      <c r="AA159" s="217">
        <f>Bestea!AA159</f>
        <v>0.22999999999999998</v>
      </c>
      <c r="AB159" s="217">
        <f>Bestea!AB159</f>
        <v>0.22999999999999998</v>
      </c>
      <c r="AC159" s="217" t="str">
        <f>Bestea!AC159</f>
        <v/>
      </c>
    </row>
    <row r="160" spans="3:29" x14ac:dyDescent="0.15">
      <c r="C160" s="218"/>
      <c r="D160" s="219"/>
      <c r="E160" s="217"/>
      <c r="F160" s="219">
        <f>Bestea!F160</f>
        <v>-3</v>
      </c>
      <c r="G160" s="219">
        <f>Bestea!G160</f>
        <v>-0.09</v>
      </c>
      <c r="H160" s="217">
        <f>Bestea!H160</f>
        <v>-3</v>
      </c>
      <c r="I160" s="250" t="e">
        <f>Bestea!I160</f>
        <v>#VALUE!</v>
      </c>
      <c r="J160" s="256" t="str">
        <f>Bestea!J160</f>
        <v/>
      </c>
      <c r="L160" s="218"/>
      <c r="M160" s="218"/>
      <c r="N160" s="218"/>
      <c r="O160" s="218"/>
      <c r="P160" s="218"/>
      <c r="Q160" s="218"/>
      <c r="R160" s="218"/>
      <c r="S160" s="218"/>
      <c r="T160" s="234">
        <f>Bestea!T160</f>
        <v>1.4999999999999982</v>
      </c>
      <c r="U160" s="235">
        <f>Bestea!U160</f>
        <v>0.12951759566589208</v>
      </c>
      <c r="V160" s="235" t="e">
        <f>Bestea!V160</f>
        <v>#VALUE!</v>
      </c>
      <c r="W160" s="235" t="e">
        <f>Bestea!W160</f>
        <v>#N/A</v>
      </c>
      <c r="X160" s="235" t="e">
        <f>Bestea!X160</f>
        <v>#VALUE!</v>
      </c>
      <c r="Y160" s="218"/>
      <c r="Z160" s="217">
        <f>Bestea!Z160</f>
        <v>0.66666666666666441</v>
      </c>
      <c r="AA160" s="217">
        <f>Bestea!AA160</f>
        <v>0.22999999999999998</v>
      </c>
      <c r="AB160" s="217">
        <f>Bestea!AB160</f>
        <v>0.22999999999999998</v>
      </c>
      <c r="AC160" s="217" t="str">
        <f>Bestea!AC160</f>
        <v/>
      </c>
    </row>
    <row r="161" spans="3:29" x14ac:dyDescent="0.15">
      <c r="C161" s="218"/>
      <c r="D161" s="219"/>
      <c r="E161" s="217"/>
      <c r="F161" s="219">
        <f>Bestea!F161</f>
        <v>-2</v>
      </c>
      <c r="G161" s="219">
        <f>Bestea!G161</f>
        <v>-0.09</v>
      </c>
      <c r="H161" s="217">
        <f>Bestea!H161</f>
        <v>-2</v>
      </c>
      <c r="I161" s="250" t="e">
        <f>Bestea!I161</f>
        <v>#VALUE!</v>
      </c>
      <c r="J161" s="256" t="str">
        <f>Bestea!J161</f>
        <v/>
      </c>
      <c r="L161" s="218"/>
      <c r="M161" s="218"/>
      <c r="N161" s="218"/>
      <c r="O161" s="218"/>
      <c r="P161" s="218"/>
      <c r="Q161" s="218"/>
      <c r="R161" s="218"/>
      <c r="S161" s="218"/>
      <c r="T161" s="234">
        <f>Bestea!T161</f>
        <v>1.541666666666665</v>
      </c>
      <c r="U161" s="235">
        <f>Bestea!U161</f>
        <v>0.12156495028818123</v>
      </c>
      <c r="V161" s="235" t="e">
        <f>Bestea!V161</f>
        <v>#VALUE!</v>
      </c>
      <c r="W161" s="235" t="e">
        <f>Bestea!W161</f>
        <v>#N/A</v>
      </c>
      <c r="X161" s="235" t="e">
        <f>Bestea!X161</f>
        <v>#VALUE!</v>
      </c>
      <c r="Y161" s="218"/>
      <c r="Z161" s="217">
        <f>Bestea!Z161</f>
        <v>0.83333333333333093</v>
      </c>
      <c r="AA161" s="217">
        <f>Bestea!AA161</f>
        <v>0.22999999999999998</v>
      </c>
      <c r="AB161" s="217">
        <f>Bestea!AB161</f>
        <v>0.22999999999999998</v>
      </c>
      <c r="AC161" s="217" t="str">
        <f>Bestea!AC161</f>
        <v/>
      </c>
    </row>
    <row r="162" spans="3:29" x14ac:dyDescent="0.15">
      <c r="C162" s="218"/>
      <c r="D162" s="219"/>
      <c r="E162" s="217"/>
      <c r="F162" s="219">
        <f>Bestea!F162</f>
        <v>-1</v>
      </c>
      <c r="G162" s="219">
        <f>Bestea!G162</f>
        <v>-0.09</v>
      </c>
      <c r="H162" s="217">
        <f>Bestea!H162</f>
        <v>-1</v>
      </c>
      <c r="I162" s="250" t="e">
        <f>Bestea!I162</f>
        <v>#VALUE!</v>
      </c>
      <c r="J162" s="256" t="str">
        <f>Bestea!J162</f>
        <v/>
      </c>
      <c r="L162" s="218"/>
      <c r="M162" s="218"/>
      <c r="N162" s="218"/>
      <c r="O162" s="218"/>
      <c r="P162" s="218"/>
      <c r="Q162" s="218"/>
      <c r="R162" s="218"/>
      <c r="S162" s="218"/>
      <c r="T162" s="234">
        <f>Bestea!T162</f>
        <v>1.5833333333333317</v>
      </c>
      <c r="U162" s="235">
        <f>Bestea!U162</f>
        <v>0.11390269412019215</v>
      </c>
      <c r="V162" s="235" t="e">
        <f>Bestea!V162</f>
        <v>#VALUE!</v>
      </c>
      <c r="W162" s="235" t="e">
        <f>Bestea!W162</f>
        <v>#N/A</v>
      </c>
      <c r="X162" s="235" t="e">
        <f>Bestea!X162</f>
        <v>#VALUE!</v>
      </c>
      <c r="Y162" s="218"/>
      <c r="Z162" s="217">
        <f>Bestea!Z162</f>
        <v>-0.83333333333333526</v>
      </c>
      <c r="AA162" s="217">
        <f>Bestea!AA162</f>
        <v>0.254</v>
      </c>
      <c r="AB162" s="217">
        <f>Bestea!AB162</f>
        <v>0.254</v>
      </c>
      <c r="AC162" s="217" t="str">
        <f>Bestea!AC162</f>
        <v/>
      </c>
    </row>
    <row r="163" spans="3:29" x14ac:dyDescent="0.15">
      <c r="C163" s="218"/>
      <c r="D163" s="219"/>
      <c r="E163" s="217"/>
      <c r="F163" s="219">
        <f>Bestea!F163</f>
        <v>0</v>
      </c>
      <c r="G163" s="219">
        <f>Bestea!G163</f>
        <v>-0.09</v>
      </c>
      <c r="H163" s="217">
        <f>Bestea!H163</f>
        <v>0</v>
      </c>
      <c r="I163" s="250" t="e">
        <f>Bestea!I163</f>
        <v>#VALUE!</v>
      </c>
      <c r="J163" s="256" t="str">
        <f>Bestea!J163</f>
        <v/>
      </c>
      <c r="L163" s="218"/>
      <c r="M163" s="218"/>
      <c r="N163" s="218"/>
      <c r="O163" s="218"/>
      <c r="P163" s="218"/>
      <c r="Q163" s="218"/>
      <c r="R163" s="218"/>
      <c r="S163" s="218"/>
      <c r="T163" s="234">
        <f>Bestea!T163</f>
        <v>1.6249999999999984</v>
      </c>
      <c r="U163" s="235">
        <f>Bestea!U163</f>
        <v>0.10653826813058534</v>
      </c>
      <c r="V163" s="235" t="e">
        <f>Bestea!V163</f>
        <v>#VALUE!</v>
      </c>
      <c r="W163" s="235" t="e">
        <f>Bestea!W163</f>
        <v>#N/A</v>
      </c>
      <c r="X163" s="235" t="e">
        <f>Bestea!X163</f>
        <v>#VALUE!</v>
      </c>
      <c r="Y163" s="218"/>
      <c r="Z163" s="217">
        <f>Bestea!Z163</f>
        <v>-0.66666666666666874</v>
      </c>
      <c r="AA163" s="217">
        <f>Bestea!AA163</f>
        <v>0.254</v>
      </c>
      <c r="AB163" s="217">
        <f>Bestea!AB163</f>
        <v>0.254</v>
      </c>
      <c r="AC163" s="217" t="str">
        <f>Bestea!AC163</f>
        <v/>
      </c>
    </row>
    <row r="164" spans="3:29" x14ac:dyDescent="0.15">
      <c r="C164" s="218"/>
      <c r="D164" s="219"/>
      <c r="E164" s="217"/>
      <c r="F164" s="219">
        <f>Bestea!F164</f>
        <v>1</v>
      </c>
      <c r="G164" s="219">
        <f>Bestea!G164</f>
        <v>-0.09</v>
      </c>
      <c r="H164" s="217">
        <f>Bestea!H164</f>
        <v>1</v>
      </c>
      <c r="I164" s="250" t="e">
        <f>Bestea!I164</f>
        <v>#VALUE!</v>
      </c>
      <c r="J164" s="256" t="str">
        <f>Bestea!J164</f>
        <v/>
      </c>
      <c r="L164" s="218"/>
      <c r="M164" s="218"/>
      <c r="N164" s="218"/>
      <c r="O164" s="218"/>
      <c r="P164" s="218"/>
      <c r="Q164" s="218"/>
      <c r="R164" s="218"/>
      <c r="S164" s="218"/>
      <c r="T164" s="234">
        <f>Bestea!T164</f>
        <v>1.6666666666666652</v>
      </c>
      <c r="U164" s="235">
        <f>Bestea!U164</f>
        <v>9.9477138792748943E-2</v>
      </c>
      <c r="V164" s="235" t="e">
        <f>Bestea!V164</f>
        <v>#VALUE!</v>
      </c>
      <c r="W164" s="235" t="e">
        <f>Bestea!W164</f>
        <v>#N/A</v>
      </c>
      <c r="X164" s="235" t="e">
        <f>Bestea!X164</f>
        <v>#VALUE!</v>
      </c>
      <c r="Y164" s="218"/>
      <c r="Z164" s="217">
        <f>Bestea!Z164</f>
        <v>-0.50000000000000222</v>
      </c>
      <c r="AA164" s="217">
        <f>Bestea!AA164</f>
        <v>0.254</v>
      </c>
      <c r="AB164" s="217">
        <f>Bestea!AB164</f>
        <v>0.254</v>
      </c>
      <c r="AC164" s="217" t="str">
        <f>Bestea!AC164</f>
        <v/>
      </c>
    </row>
    <row r="165" spans="3:29" x14ac:dyDescent="0.15">
      <c r="C165" s="218"/>
      <c r="D165" s="219"/>
      <c r="E165" s="217"/>
      <c r="F165" s="219">
        <f>Bestea!F165</f>
        <v>2</v>
      </c>
      <c r="G165" s="219">
        <f>Bestea!G165</f>
        <v>-0.09</v>
      </c>
      <c r="H165" s="217">
        <f>Bestea!H165</f>
        <v>2</v>
      </c>
      <c r="I165" s="250" t="e">
        <f>Bestea!I165</f>
        <v>#VALUE!</v>
      </c>
      <c r="J165" s="256" t="str">
        <f>Bestea!J165</f>
        <v/>
      </c>
      <c r="L165" s="218"/>
      <c r="M165" s="218"/>
      <c r="N165" s="218"/>
      <c r="O165" s="218"/>
      <c r="P165" s="218"/>
      <c r="Q165" s="218"/>
      <c r="R165" s="218"/>
      <c r="S165" s="218"/>
      <c r="T165" s="234">
        <f>Bestea!T165</f>
        <v>1.7083333333333319</v>
      </c>
      <c r="U165" s="235">
        <f>Bestea!U165</f>
        <v>9.2722889001515929E-2</v>
      </c>
      <c r="V165" s="235" t="e">
        <f>Bestea!V165</f>
        <v>#VALUE!</v>
      </c>
      <c r="W165" s="235" t="e">
        <f>Bestea!W165</f>
        <v>#N/A</v>
      </c>
      <c r="X165" s="235" t="e">
        <f>Bestea!X165</f>
        <v>#VALUE!</v>
      </c>
      <c r="Y165" s="218"/>
      <c r="Z165" s="217">
        <f>Bestea!Z165</f>
        <v>-0.33333333333333548</v>
      </c>
      <c r="AA165" s="217">
        <f>Bestea!AA165</f>
        <v>0.254</v>
      </c>
      <c r="AB165" s="217">
        <f>Bestea!AB165</f>
        <v>0.254</v>
      </c>
      <c r="AC165" s="217" t="str">
        <f>Bestea!AC165</f>
        <v/>
      </c>
    </row>
    <row r="166" spans="3:29" x14ac:dyDescent="0.15">
      <c r="C166" s="218"/>
      <c r="D166" s="219"/>
      <c r="E166" s="217"/>
      <c r="F166" s="219">
        <f>Bestea!F166</f>
        <v>3</v>
      </c>
      <c r="G166" s="219">
        <f>Bestea!G166</f>
        <v>-0.09</v>
      </c>
      <c r="H166" s="217">
        <f>Bestea!H166</f>
        <v>3</v>
      </c>
      <c r="I166" s="250" t="e">
        <f>Bestea!I166</f>
        <v>#VALUE!</v>
      </c>
      <c r="J166" s="256" t="str">
        <f>Bestea!J166</f>
        <v/>
      </c>
      <c r="K166" s="218"/>
      <c r="L166" s="218"/>
      <c r="M166" s="218"/>
      <c r="N166" s="218"/>
      <c r="O166" s="218"/>
      <c r="P166" s="218"/>
      <c r="Q166" s="218"/>
      <c r="R166" s="218"/>
      <c r="S166" s="218"/>
      <c r="T166" s="234">
        <f>Bestea!T166</f>
        <v>1.7499999999999987</v>
      </c>
      <c r="U166" s="235">
        <f>Bestea!U166</f>
        <v>8.6277318826511712E-2</v>
      </c>
      <c r="V166" s="235" t="e">
        <f>Bestea!V166</f>
        <v>#VALUE!</v>
      </c>
      <c r="W166" s="235" t="e">
        <f>Bestea!W166</f>
        <v>#N/A</v>
      </c>
      <c r="X166" s="235" t="e">
        <f>Bestea!X166</f>
        <v>#VALUE!</v>
      </c>
      <c r="Y166" s="218"/>
      <c r="Z166" s="217">
        <f>Bestea!Z166</f>
        <v>-0.16666666666666879</v>
      </c>
      <c r="AA166" s="217">
        <f>Bestea!AA166</f>
        <v>0.254</v>
      </c>
      <c r="AB166" s="217">
        <f>Bestea!AB166</f>
        <v>0.254</v>
      </c>
      <c r="AC166" s="217" t="str">
        <f>Bestea!AC166</f>
        <v/>
      </c>
    </row>
    <row r="167" spans="3:29" x14ac:dyDescent="0.15">
      <c r="C167" s="218"/>
      <c r="D167" s="241" t="str">
        <f>Bestea!D167</f>
        <v>X3 raw axis</v>
      </c>
      <c r="E167" s="217"/>
      <c r="F167" s="217"/>
      <c r="G167" s="219"/>
      <c r="H167" s="219"/>
      <c r="I167" s="219"/>
      <c r="J167" s="218"/>
      <c r="K167" s="218"/>
      <c r="L167" s="218"/>
      <c r="M167" s="218"/>
      <c r="N167" s="218"/>
      <c r="O167" s="218"/>
      <c r="P167" s="218"/>
      <c r="Q167" s="218"/>
      <c r="R167" s="218"/>
      <c r="S167" s="218"/>
      <c r="T167" s="234">
        <f>Bestea!T167</f>
        <v>1.7916666666666654</v>
      </c>
      <c r="U167" s="235">
        <f>Bestea!U167</f>
        <v>8.014055443826619E-2</v>
      </c>
      <c r="V167" s="235" t="e">
        <f>Bestea!V167</f>
        <v>#VALUE!</v>
      </c>
      <c r="W167" s="235" t="e">
        <f>Bestea!W167</f>
        <v>#N/A</v>
      </c>
      <c r="X167" s="235" t="e">
        <f>Bestea!X167</f>
        <v>#VALUE!</v>
      </c>
      <c r="Y167" s="218"/>
      <c r="Z167" s="217">
        <f>Bestea!Z167</f>
        <v>0.16666666666666449</v>
      </c>
      <c r="AA167" s="217">
        <f>Bestea!AA167</f>
        <v>0.254</v>
      </c>
      <c r="AB167" s="217">
        <f>Bestea!AB167</f>
        <v>0.254</v>
      </c>
      <c r="AC167" s="217" t="str">
        <f>Bestea!AC167</f>
        <v/>
      </c>
    </row>
    <row r="168" spans="3:29" ht="10" x14ac:dyDescent="0.15">
      <c r="C168" s="218"/>
      <c r="D168" s="221" t="str">
        <f>Bestea!D168</f>
        <v>show</v>
      </c>
      <c r="E168" s="243" t="str">
        <f>Bestea!E168</f>
        <v>height</v>
      </c>
      <c r="F168" s="233" t="str">
        <f>Bestea!F168</f>
        <v>X3 raw  axis</v>
      </c>
      <c r="G168" s="233" t="str">
        <f>Bestea!G168</f>
        <v>0 y</v>
      </c>
      <c r="H168" s="221" t="str">
        <f>Bestea!H168</f>
        <v>0 raw labels</v>
      </c>
      <c r="I168" s="219"/>
      <c r="J168" s="218"/>
      <c r="K168" s="218"/>
      <c r="L168" s="218"/>
      <c r="M168" s="218"/>
      <c r="N168" s="218"/>
      <c r="O168" s="218"/>
      <c r="P168" s="218"/>
      <c r="Q168" s="218"/>
      <c r="R168" s="218"/>
      <c r="S168" s="218"/>
      <c r="T168" s="234">
        <f>Bestea!T168</f>
        <v>1.8333333333333321</v>
      </c>
      <c r="U168" s="235">
        <f>Bestea!U168</f>
        <v>7.4311163558993254E-2</v>
      </c>
      <c r="V168" s="235" t="e">
        <f>Bestea!V168</f>
        <v>#VALUE!</v>
      </c>
      <c r="W168" s="235" t="e">
        <f>Bestea!W168</f>
        <v>#N/A</v>
      </c>
      <c r="X168" s="235" t="e">
        <f>Bestea!X168</f>
        <v>#VALUE!</v>
      </c>
      <c r="Y168" s="218"/>
      <c r="Z168" s="217">
        <f>Bestea!Z168</f>
        <v>0.33333333333333115</v>
      </c>
      <c r="AA168" s="217">
        <f>Bestea!AA168</f>
        <v>0.254</v>
      </c>
      <c r="AB168" s="217">
        <f>Bestea!AB168</f>
        <v>0.254</v>
      </c>
      <c r="AC168" s="217" t="str">
        <f>Bestea!AC168</f>
        <v/>
      </c>
    </row>
    <row r="169" spans="3:29" ht="10" x14ac:dyDescent="0.15">
      <c r="C169" s="218"/>
      <c r="D169" s="219">
        <f>Bestea!D169</f>
        <v>0</v>
      </c>
      <c r="E169" s="217">
        <f>Bestea!E169</f>
        <v>-0.2</v>
      </c>
      <c r="F169" s="219">
        <f>Bestea!F169</f>
        <v>-4</v>
      </c>
      <c r="G169" s="219" t="e">
        <f>Bestea!G169</f>
        <v>#N/A</v>
      </c>
      <c r="H169" s="251" t="str">
        <f>Bestea!H169</f>
        <v/>
      </c>
      <c r="I169" s="219"/>
      <c r="J169" s="218"/>
      <c r="K169" s="218"/>
      <c r="L169" s="218"/>
      <c r="M169" s="218"/>
      <c r="N169" s="218"/>
      <c r="O169" s="218"/>
      <c r="P169" s="218"/>
      <c r="Q169" s="218"/>
      <c r="R169" s="218"/>
      <c r="S169" s="218"/>
      <c r="T169" s="234">
        <f>Bestea!T169</f>
        <v>1.8749999999999989</v>
      </c>
      <c r="U169" s="235">
        <f>Bestea!U169</f>
        <v>6.8786275826692042E-2</v>
      </c>
      <c r="V169" s="235" t="e">
        <f>Bestea!V169</f>
        <v>#VALUE!</v>
      </c>
      <c r="W169" s="235" t="e">
        <f>Bestea!W169</f>
        <v>#N/A</v>
      </c>
      <c r="X169" s="235" t="e">
        <f>Bestea!X169</f>
        <v>#VALUE!</v>
      </c>
      <c r="Y169" s="218"/>
      <c r="Z169" s="217">
        <f>Bestea!Z169</f>
        <v>0.49999999999999789</v>
      </c>
      <c r="AA169" s="217">
        <f>Bestea!AA169</f>
        <v>0.254</v>
      </c>
      <c r="AB169" s="217">
        <f>Bestea!AB169</f>
        <v>0.254</v>
      </c>
      <c r="AC169" s="217" t="str">
        <f>Bestea!AC169</f>
        <v/>
      </c>
    </row>
    <row r="170" spans="3:29" x14ac:dyDescent="0.15">
      <c r="C170" s="218"/>
      <c r="D170" s="219"/>
      <c r="E170" s="217"/>
      <c r="F170" s="219">
        <f>Bestea!F170</f>
        <v>-3</v>
      </c>
      <c r="G170" s="219" t="e">
        <f>Bestea!G170</f>
        <v>#N/A</v>
      </c>
      <c r="H170" s="256" t="str">
        <f>Bestea!H170</f>
        <v/>
      </c>
      <c r="I170" s="219"/>
      <c r="J170" s="218"/>
      <c r="K170" s="218"/>
      <c r="L170" s="218"/>
      <c r="M170" s="218"/>
      <c r="N170" s="218"/>
      <c r="O170" s="218"/>
      <c r="P170" s="218"/>
      <c r="Q170" s="218"/>
      <c r="R170" s="218"/>
      <c r="S170" s="218"/>
      <c r="T170" s="234">
        <f>Bestea!T170</f>
        <v>1.9166666666666656</v>
      </c>
      <c r="U170" s="235">
        <f>Bestea!U170</f>
        <v>6.3561706516962482E-2</v>
      </c>
      <c r="V170" s="235" t="e">
        <f>Bestea!V170</f>
        <v>#VALUE!</v>
      </c>
      <c r="W170" s="235" t="e">
        <f>Bestea!W170</f>
        <v>#N/A</v>
      </c>
      <c r="X170" s="235" t="e">
        <f>Bestea!X170</f>
        <v>#VALUE!</v>
      </c>
      <c r="Y170" s="218"/>
      <c r="Z170" s="217">
        <f>Bestea!Z170</f>
        <v>0.66666666666666441</v>
      </c>
      <c r="AA170" s="217">
        <f>Bestea!AA170</f>
        <v>0.254</v>
      </c>
      <c r="AB170" s="217">
        <f>Bestea!AB170</f>
        <v>0.254</v>
      </c>
      <c r="AC170" s="217" t="str">
        <f>Bestea!AC170</f>
        <v/>
      </c>
    </row>
    <row r="171" spans="3:29" x14ac:dyDescent="0.15">
      <c r="C171" s="218"/>
      <c r="D171" s="219"/>
      <c r="E171" s="217"/>
      <c r="F171" s="219">
        <f>Bestea!F171</f>
        <v>-2</v>
      </c>
      <c r="G171" s="219" t="e">
        <f>Bestea!G171</f>
        <v>#N/A</v>
      </c>
      <c r="H171" s="256" t="str">
        <f>Bestea!H171</f>
        <v/>
      </c>
      <c r="I171" s="219"/>
      <c r="J171" s="218"/>
      <c r="K171" s="218"/>
      <c r="L171" s="218"/>
      <c r="M171" s="218"/>
      <c r="N171" s="218"/>
      <c r="O171" s="218"/>
      <c r="P171" s="218"/>
      <c r="Q171" s="218"/>
      <c r="R171" s="218"/>
      <c r="S171" s="218"/>
      <c r="T171" s="234">
        <f>Bestea!T171</f>
        <v>1.9583333333333324</v>
      </c>
      <c r="U171" s="235">
        <f>Bestea!U171</f>
        <v>5.8632082139484676E-2</v>
      </c>
      <c r="V171" s="235" t="e">
        <f>Bestea!V171</f>
        <v>#VALUE!</v>
      </c>
      <c r="W171" s="235" t="e">
        <f>Bestea!W171</f>
        <v>#N/A</v>
      </c>
      <c r="X171" s="235" t="e">
        <f>Bestea!X171</f>
        <v>#VALUE!</v>
      </c>
      <c r="Y171" s="218"/>
      <c r="Z171" s="217">
        <f>Bestea!Z171</f>
        <v>0.83333333333333093</v>
      </c>
      <c r="AA171" s="217">
        <f>Bestea!AA171</f>
        <v>0.254</v>
      </c>
      <c r="AB171" s="217">
        <f>Bestea!AB171</f>
        <v>0.254</v>
      </c>
      <c r="AC171" s="217" t="str">
        <f>Bestea!AC171</f>
        <v/>
      </c>
    </row>
    <row r="172" spans="3:29" x14ac:dyDescent="0.15">
      <c r="C172" s="218"/>
      <c r="D172" s="219"/>
      <c r="E172" s="217"/>
      <c r="F172" s="219">
        <f>Bestea!F172</f>
        <v>-1</v>
      </c>
      <c r="G172" s="219" t="e">
        <f>Bestea!G172</f>
        <v>#N/A</v>
      </c>
      <c r="H172" s="256" t="str">
        <f>Bestea!H172</f>
        <v/>
      </c>
      <c r="I172" s="219"/>
      <c r="J172" s="218"/>
      <c r="K172" s="218"/>
      <c r="L172" s="218"/>
      <c r="M172" s="218"/>
      <c r="N172" s="218"/>
      <c r="O172" s="218"/>
      <c r="P172" s="218"/>
      <c r="Q172" s="218"/>
      <c r="R172" s="218"/>
      <c r="S172" s="218"/>
      <c r="T172" s="234">
        <f>Bestea!T172</f>
        <v>1.9999999999999991</v>
      </c>
      <c r="U172" s="235">
        <f>Bestea!U172</f>
        <v>5.3990966513188146E-2</v>
      </c>
      <c r="V172" s="235" t="e">
        <f>Bestea!V172</f>
        <v>#VALUE!</v>
      </c>
      <c r="W172" s="235" t="e">
        <f>Bestea!W172</f>
        <v>#N/A</v>
      </c>
      <c r="X172" s="235" t="e">
        <f>Bestea!X172</f>
        <v>#VALUE!</v>
      </c>
      <c r="Y172" s="218"/>
      <c r="Z172" s="217">
        <f>Bestea!Z172</f>
        <v>-0.66666666666666874</v>
      </c>
      <c r="AA172" s="217">
        <f>Bestea!AA172</f>
        <v>0.27800000000000002</v>
      </c>
      <c r="AB172" s="217">
        <f>Bestea!AB172</f>
        <v>0.27800000000000002</v>
      </c>
      <c r="AC172" s="217" t="str">
        <f>Bestea!AC172</f>
        <v/>
      </c>
    </row>
    <row r="173" spans="3:29" x14ac:dyDescent="0.15">
      <c r="C173" s="218"/>
      <c r="D173" s="219"/>
      <c r="E173" s="217"/>
      <c r="F173" s="219">
        <f>Bestea!F173</f>
        <v>0</v>
      </c>
      <c r="G173" s="219" t="e">
        <f>Bestea!G173</f>
        <v>#N/A</v>
      </c>
      <c r="H173" s="256" t="str">
        <f>Bestea!H173</f>
        <v/>
      </c>
      <c r="I173" s="219"/>
      <c r="J173" s="218"/>
      <c r="K173" s="218"/>
      <c r="L173" s="218"/>
      <c r="M173" s="218"/>
      <c r="N173" s="218"/>
      <c r="O173" s="218"/>
      <c r="P173" s="218"/>
      <c r="Q173" s="218"/>
      <c r="R173" s="218"/>
      <c r="S173" s="218"/>
      <c r="T173" s="234">
        <f>Bestea!T173</f>
        <v>2.0416666666666656</v>
      </c>
      <c r="U173" s="235">
        <f>Bestea!U173</f>
        <v>4.9630986023359178E-2</v>
      </c>
      <c r="V173" s="235" t="e">
        <f>Bestea!V173</f>
        <v>#VALUE!</v>
      </c>
      <c r="W173" s="235" t="e">
        <f>Bestea!W173</f>
        <v>#N/A</v>
      </c>
      <c r="X173" s="235" t="e">
        <f>Bestea!X173</f>
        <v>#VALUE!</v>
      </c>
      <c r="Y173" s="218"/>
      <c r="Z173" s="217">
        <f>Bestea!Z173</f>
        <v>-0.50000000000000222</v>
      </c>
      <c r="AA173" s="217">
        <f>Bestea!AA173</f>
        <v>0.27800000000000002</v>
      </c>
      <c r="AB173" s="217">
        <f>Bestea!AB173</f>
        <v>0.27800000000000002</v>
      </c>
      <c r="AC173" s="217" t="str">
        <f>Bestea!AC173</f>
        <v/>
      </c>
    </row>
    <row r="174" spans="3:29" x14ac:dyDescent="0.15">
      <c r="C174" s="218"/>
      <c r="D174" s="219"/>
      <c r="E174" s="217"/>
      <c r="F174" s="219">
        <f>Bestea!F174</f>
        <v>1</v>
      </c>
      <c r="G174" s="219" t="e">
        <f>Bestea!G174</f>
        <v>#N/A</v>
      </c>
      <c r="H174" s="256" t="str">
        <f>Bestea!H174</f>
        <v/>
      </c>
      <c r="I174" s="219"/>
      <c r="J174" s="218"/>
      <c r="K174" s="218"/>
      <c r="L174" s="218"/>
      <c r="M174" s="218"/>
      <c r="N174" s="218"/>
      <c r="O174" s="218"/>
      <c r="P174" s="218"/>
      <c r="Q174" s="218"/>
      <c r="R174" s="218"/>
      <c r="S174" s="218"/>
      <c r="T174" s="234">
        <f>Bestea!T174</f>
        <v>2.0833333333333321</v>
      </c>
      <c r="U174" s="235">
        <f>Bestea!U174</f>
        <v>4.5543952872905698E-2</v>
      </c>
      <c r="V174" s="235" t="e">
        <f>Bestea!V174</f>
        <v>#VALUE!</v>
      </c>
      <c r="W174" s="235" t="e">
        <f>Bestea!W174</f>
        <v>#N/A</v>
      </c>
      <c r="X174" s="235" t="e">
        <f>Bestea!X174</f>
        <v>#VALUE!</v>
      </c>
      <c r="Y174" s="218"/>
      <c r="Z174" s="217">
        <f>Bestea!Z174</f>
        <v>-0.33333333333333548</v>
      </c>
      <c r="AA174" s="217">
        <f>Bestea!AA174</f>
        <v>0.27800000000000002</v>
      </c>
      <c r="AB174" s="217">
        <f>Bestea!AB174</f>
        <v>0.27800000000000002</v>
      </c>
      <c r="AC174" s="217" t="str">
        <f>Bestea!AC174</f>
        <v/>
      </c>
    </row>
    <row r="175" spans="3:29" x14ac:dyDescent="0.15">
      <c r="C175" s="218"/>
      <c r="D175" s="219"/>
      <c r="E175" s="217"/>
      <c r="F175" s="219">
        <f>Bestea!F175</f>
        <v>2</v>
      </c>
      <c r="G175" s="219" t="e">
        <f>Bestea!G175</f>
        <v>#N/A</v>
      </c>
      <c r="H175" s="256" t="str">
        <f>Bestea!H175</f>
        <v/>
      </c>
      <c r="I175" s="219"/>
      <c r="J175" s="218"/>
      <c r="K175" s="218"/>
      <c r="L175" s="218"/>
      <c r="M175" s="218"/>
      <c r="N175" s="218"/>
      <c r="O175" s="218"/>
      <c r="P175" s="218"/>
      <c r="Q175" s="218"/>
      <c r="R175" s="218"/>
      <c r="S175" s="218"/>
      <c r="T175" s="234">
        <f>Bestea!T175</f>
        <v>2.1249999999999987</v>
      </c>
      <c r="U175" s="235">
        <f>Bestea!U175</f>
        <v>4.1720985256338723E-2</v>
      </c>
      <c r="V175" s="235" t="e">
        <f>Bestea!V175</f>
        <v>#VALUE!</v>
      </c>
      <c r="W175" s="235" t="e">
        <f>Bestea!W175</f>
        <v>#N/A</v>
      </c>
      <c r="X175" s="235" t="e">
        <f>Bestea!X175</f>
        <v>#VALUE!</v>
      </c>
      <c r="Y175" s="218"/>
      <c r="Z175" s="217">
        <f>Bestea!Z175</f>
        <v>-0.16666666666666879</v>
      </c>
      <c r="AA175" s="217">
        <f>Bestea!AA175</f>
        <v>0.27800000000000002</v>
      </c>
      <c r="AB175" s="217">
        <f>Bestea!AB175</f>
        <v>0.27800000000000002</v>
      </c>
      <c r="AC175" s="217" t="str">
        <f>Bestea!AC175</f>
        <v/>
      </c>
    </row>
    <row r="176" spans="3:29" x14ac:dyDescent="0.15">
      <c r="C176" s="218"/>
      <c r="D176" s="219"/>
      <c r="E176" s="217"/>
      <c r="F176" s="219">
        <f>Bestea!F176</f>
        <v>3</v>
      </c>
      <c r="G176" s="219" t="e">
        <f>Bestea!G176</f>
        <v>#N/A</v>
      </c>
      <c r="H176" s="256" t="str">
        <f>Bestea!H176</f>
        <v/>
      </c>
      <c r="I176" s="219"/>
      <c r="J176" s="218"/>
      <c r="K176" s="218"/>
      <c r="L176" s="218"/>
      <c r="M176" s="218"/>
      <c r="N176" s="218"/>
      <c r="O176" s="218"/>
      <c r="P176" s="218"/>
      <c r="Q176" s="218"/>
      <c r="R176" s="218"/>
      <c r="S176" s="218"/>
      <c r="T176" s="234">
        <f>Bestea!T176</f>
        <v>2.1666666666666652</v>
      </c>
      <c r="U176" s="235">
        <f>Bestea!U176</f>
        <v>3.8152623506418078E-2</v>
      </c>
      <c r="V176" s="235" t="e">
        <f>Bestea!V176</f>
        <v>#VALUE!</v>
      </c>
      <c r="W176" s="235" t="e">
        <f>Bestea!W176</f>
        <v>#N/A</v>
      </c>
      <c r="X176" s="235" t="e">
        <f>Bestea!X176</f>
        <v>#VALUE!</v>
      </c>
      <c r="Y176" s="218"/>
      <c r="Z176" s="217">
        <f>Bestea!Z176</f>
        <v>0.16666666666666449</v>
      </c>
      <c r="AA176" s="217">
        <f>Bestea!AA176</f>
        <v>0.27800000000000002</v>
      </c>
      <c r="AB176" s="217">
        <f>Bestea!AB176</f>
        <v>0.27800000000000002</v>
      </c>
      <c r="AC176" s="217" t="str">
        <f>Bestea!AC176</f>
        <v/>
      </c>
    </row>
    <row r="177" spans="2:29" x14ac:dyDescent="0.15">
      <c r="C177" s="218"/>
      <c r="D177" s="219"/>
      <c r="E177" s="217"/>
      <c r="F177" s="217"/>
      <c r="G177" s="219"/>
      <c r="H177" s="219"/>
      <c r="I177" s="219"/>
      <c r="J177" s="218"/>
      <c r="K177" s="218"/>
      <c r="L177" s="218"/>
      <c r="M177" s="218"/>
      <c r="N177" s="218"/>
      <c r="O177" s="218"/>
      <c r="P177" s="218"/>
      <c r="Q177" s="218"/>
      <c r="R177" s="218"/>
      <c r="S177" s="218"/>
      <c r="T177" s="234">
        <f>Bestea!T177</f>
        <v>2.2083333333333317</v>
      </c>
      <c r="U177" s="235">
        <f>Bestea!U177</f>
        <v>3.4828941387634517E-2</v>
      </c>
      <c r="V177" s="235" t="e">
        <f>Bestea!V177</f>
        <v>#VALUE!</v>
      </c>
      <c r="W177" s="235" t="e">
        <f>Bestea!W177</f>
        <v>#N/A</v>
      </c>
      <c r="X177" s="235" t="e">
        <f>Bestea!X177</f>
        <v>#VALUE!</v>
      </c>
      <c r="Y177" s="218"/>
      <c r="Z177" s="217">
        <f>Bestea!Z177</f>
        <v>0.33333333333333115</v>
      </c>
      <c r="AA177" s="217">
        <f>Bestea!AA177</f>
        <v>0.27800000000000002</v>
      </c>
      <c r="AB177" s="217">
        <f>Bestea!AB177</f>
        <v>0.27800000000000002</v>
      </c>
      <c r="AC177" s="217" t="str">
        <f>Bestea!AC177</f>
        <v/>
      </c>
    </row>
    <row r="178" spans="2:29" x14ac:dyDescent="0.15">
      <c r="C178" s="218"/>
      <c r="D178" s="241" t="str">
        <f>Bestea!D178</f>
        <v>X3 stdev axis</v>
      </c>
      <c r="E178" s="217"/>
      <c r="F178" s="243" t="str">
        <f>Bestea!F178</f>
        <v/>
      </c>
      <c r="G178" s="229" t="str">
        <f>Bestea!G178</f>
        <v/>
      </c>
      <c r="H178" s="219"/>
      <c r="I178" s="219"/>
      <c r="J178" s="218"/>
      <c r="K178" s="218"/>
      <c r="L178" s="218"/>
      <c r="M178" s="218"/>
      <c r="N178" s="218"/>
      <c r="O178" s="218"/>
      <c r="P178" s="218"/>
      <c r="Q178" s="218"/>
      <c r="R178" s="218"/>
      <c r="S178" s="218"/>
      <c r="T178" s="234">
        <f>Bestea!T178</f>
        <v>2.2499999999999982</v>
      </c>
      <c r="U178" s="235">
        <f>Bestea!U178</f>
        <v>3.173965183566755E-2</v>
      </c>
      <c r="V178" s="235" t="e">
        <f>Bestea!V178</f>
        <v>#VALUE!</v>
      </c>
      <c r="W178" s="235" t="e">
        <f>Bestea!W178</f>
        <v>#N/A</v>
      </c>
      <c r="X178" s="235" t="e">
        <f>Bestea!X178</f>
        <v>#VALUE!</v>
      </c>
      <c r="Y178" s="218"/>
      <c r="Z178" s="217">
        <f>Bestea!Z178</f>
        <v>0.49999999999999789</v>
      </c>
      <c r="AA178" s="217">
        <f>Bestea!AA178</f>
        <v>0.27800000000000002</v>
      </c>
      <c r="AB178" s="217">
        <f>Bestea!AB178</f>
        <v>0.27800000000000002</v>
      </c>
      <c r="AC178" s="217" t="str">
        <f>Bestea!AC178</f>
        <v/>
      </c>
    </row>
    <row r="179" spans="2:29" ht="10" x14ac:dyDescent="0.15">
      <c r="B179" s="218"/>
      <c r="C179" s="218"/>
      <c r="D179" s="221" t="str">
        <f>Bestea!D179</f>
        <v>show</v>
      </c>
      <c r="E179" s="243" t="str">
        <f>Bestea!E179</f>
        <v>height</v>
      </c>
      <c r="F179" s="233" t="str">
        <f>Bestea!F179</f>
        <v>X3 std  axis</v>
      </c>
      <c r="G179" s="233" t="str">
        <f>Bestea!G179</f>
        <v>0 stdev y</v>
      </c>
      <c r="H179" s="217"/>
      <c r="I179" s="217"/>
      <c r="J179" s="233" t="str">
        <f>Bestea!J179</f>
        <v xml:space="preserve"> stdev labels</v>
      </c>
      <c r="K179" s="218"/>
      <c r="L179" s="218"/>
      <c r="M179" s="218"/>
      <c r="N179" s="218"/>
      <c r="O179" s="218"/>
      <c r="P179" s="218"/>
      <c r="Q179" s="218"/>
      <c r="R179" s="218"/>
      <c r="S179" s="218"/>
      <c r="T179" s="234">
        <f>Bestea!T179</f>
        <v>2.2916666666666647</v>
      </c>
      <c r="U179" s="235">
        <f>Bestea!U179</f>
        <v>2.8874206565747504E-2</v>
      </c>
      <c r="V179" s="235" t="e">
        <f>Bestea!V179</f>
        <v>#VALUE!</v>
      </c>
      <c r="W179" s="235" t="e">
        <f>Bestea!W179</f>
        <v>#N/A</v>
      </c>
      <c r="X179" s="235" t="e">
        <f>Bestea!X179</f>
        <v>#VALUE!</v>
      </c>
      <c r="Y179" s="218"/>
      <c r="Z179" s="217">
        <f>Bestea!Z179</f>
        <v>0.66666666666666441</v>
      </c>
      <c r="AA179" s="217">
        <f>Bestea!AA179</f>
        <v>0.27800000000000002</v>
      </c>
      <c r="AB179" s="217">
        <f>Bestea!AB179</f>
        <v>0.27800000000000002</v>
      </c>
      <c r="AC179" s="217" t="str">
        <f>Bestea!AC179</f>
        <v/>
      </c>
    </row>
    <row r="180" spans="2:29" x14ac:dyDescent="0.15">
      <c r="B180" s="218"/>
      <c r="C180" s="218"/>
      <c r="D180" s="219">
        <f>Bestea!D180</f>
        <v>0</v>
      </c>
      <c r="E180" s="217">
        <f>Bestea!E180</f>
        <v>-0.17</v>
      </c>
      <c r="F180" s="219">
        <f>Bestea!F180</f>
        <v>-4</v>
      </c>
      <c r="G180" s="219" t="e">
        <f>Bestea!G180</f>
        <v>#N/A</v>
      </c>
      <c r="I180" s="257" t="str">
        <f>Bestea!I180</f>
        <v/>
      </c>
      <c r="J180" s="256" t="str">
        <f>Bestea!J180</f>
        <v/>
      </c>
      <c r="K180" s="218"/>
      <c r="L180" s="218"/>
      <c r="M180" s="218"/>
      <c r="N180" s="218"/>
      <c r="O180" s="218"/>
      <c r="P180" s="218"/>
      <c r="Q180" s="218"/>
      <c r="R180" s="218"/>
      <c r="S180" s="218"/>
      <c r="T180" s="234">
        <f>Bestea!T180</f>
        <v>2.3333333333333313</v>
      </c>
      <c r="U180" s="235">
        <f>Bestea!U180</f>
        <v>2.6221889093709622E-2</v>
      </c>
      <c r="V180" s="235" t="e">
        <f>Bestea!V180</f>
        <v>#VALUE!</v>
      </c>
      <c r="W180" s="235" t="e">
        <f>Bestea!W180</f>
        <v>#N/A</v>
      </c>
      <c r="X180" s="235" t="e">
        <f>Bestea!X180</f>
        <v>#VALUE!</v>
      </c>
      <c r="Y180" s="218"/>
      <c r="Z180" s="217">
        <f>Bestea!Z180</f>
        <v>-0.66666666666666874</v>
      </c>
      <c r="AA180" s="217">
        <f>Bestea!AA180</f>
        <v>0.30199999999999999</v>
      </c>
      <c r="AB180" s="217">
        <f>Bestea!AB180</f>
        <v>0.30199999999999999</v>
      </c>
      <c r="AC180" s="217" t="str">
        <f>Bestea!AC180</f>
        <v/>
      </c>
    </row>
    <row r="181" spans="2:29" x14ac:dyDescent="0.15">
      <c r="B181" s="218"/>
      <c r="C181" s="218"/>
      <c r="D181" s="219"/>
      <c r="E181" s="217"/>
      <c r="F181" s="219">
        <f>Bestea!F181</f>
        <v>-3</v>
      </c>
      <c r="G181" s="219" t="e">
        <f>Bestea!G181</f>
        <v>#N/A</v>
      </c>
      <c r="H181" s="217">
        <f>Bestea!H181</f>
        <v>-3</v>
      </c>
      <c r="I181" s="250" t="e">
        <f>Bestea!I181</f>
        <v>#VALUE!</v>
      </c>
      <c r="J181" s="256" t="str">
        <f>Bestea!J181</f>
        <v/>
      </c>
      <c r="K181" s="218"/>
      <c r="L181" s="218"/>
      <c r="M181" s="218"/>
      <c r="N181" s="218"/>
      <c r="O181" s="218"/>
      <c r="P181" s="218"/>
      <c r="Q181" s="218"/>
      <c r="R181" s="218"/>
      <c r="S181" s="218"/>
      <c r="T181" s="234">
        <f>Bestea!T181</f>
        <v>2.3749999999999978</v>
      </c>
      <c r="U181" s="235">
        <f>Bestea!U181</f>
        <v>2.3771900829913931E-2</v>
      </c>
      <c r="V181" s="235" t="e">
        <f>Bestea!V181</f>
        <v>#VALUE!</v>
      </c>
      <c r="W181" s="235" t="e">
        <f>Bestea!W181</f>
        <v>#N/A</v>
      </c>
      <c r="X181" s="235" t="e">
        <f>Bestea!X181</f>
        <v>#VALUE!</v>
      </c>
      <c r="Y181" s="218"/>
      <c r="Z181" s="217">
        <f>Bestea!Z181</f>
        <v>-0.50000000000000222</v>
      </c>
      <c r="AA181" s="217">
        <f>Bestea!AA181</f>
        <v>0.30199999999999999</v>
      </c>
      <c r="AB181" s="217">
        <f>Bestea!AB181</f>
        <v>0.30199999999999999</v>
      </c>
      <c r="AC181" s="217" t="str">
        <f>Bestea!AC181</f>
        <v/>
      </c>
    </row>
    <row r="182" spans="2:29" x14ac:dyDescent="0.15">
      <c r="B182" s="218"/>
      <c r="C182" s="218"/>
      <c r="D182" s="219"/>
      <c r="E182" s="217"/>
      <c r="F182" s="219">
        <f>Bestea!F182</f>
        <v>-2</v>
      </c>
      <c r="G182" s="219" t="e">
        <f>Bestea!G182</f>
        <v>#N/A</v>
      </c>
      <c r="H182" s="217">
        <f>Bestea!H182</f>
        <v>-2</v>
      </c>
      <c r="I182" s="250" t="e">
        <f>Bestea!I182</f>
        <v>#VALUE!</v>
      </c>
      <c r="J182" s="256" t="str">
        <f>Bestea!J182</f>
        <v/>
      </c>
      <c r="K182" s="218"/>
      <c r="L182" s="218"/>
      <c r="M182" s="218"/>
      <c r="N182" s="218"/>
      <c r="O182" s="218"/>
      <c r="P182" s="218"/>
      <c r="Q182" s="218"/>
      <c r="R182" s="218"/>
      <c r="S182" s="218"/>
      <c r="T182" s="234">
        <f>Bestea!T182</f>
        <v>2.4166666666666643</v>
      </c>
      <c r="U182" s="235">
        <f>Bestea!U182</f>
        <v>2.1513440016773775E-2</v>
      </c>
      <c r="V182" s="235" t="e">
        <f>Bestea!V182</f>
        <v>#VALUE!</v>
      </c>
      <c r="W182" s="235" t="e">
        <f>Bestea!W182</f>
        <v>#N/A</v>
      </c>
      <c r="X182" s="235" t="e">
        <f>Bestea!X182</f>
        <v>#VALUE!</v>
      </c>
      <c r="Y182" s="218"/>
      <c r="Z182" s="217">
        <f>Bestea!Z182</f>
        <v>-0.33333333333333548</v>
      </c>
      <c r="AA182" s="217">
        <f>Bestea!AA182</f>
        <v>0.30199999999999999</v>
      </c>
      <c r="AB182" s="217">
        <f>Bestea!AB182</f>
        <v>0.30199999999999999</v>
      </c>
      <c r="AC182" s="217" t="str">
        <f>Bestea!AC182</f>
        <v/>
      </c>
    </row>
    <row r="183" spans="2:29" x14ac:dyDescent="0.15">
      <c r="B183" s="218"/>
      <c r="C183" s="218"/>
      <c r="D183" s="219"/>
      <c r="E183" s="217"/>
      <c r="F183" s="219">
        <f>Bestea!F183</f>
        <v>-1</v>
      </c>
      <c r="G183" s="219" t="e">
        <f>Bestea!G183</f>
        <v>#N/A</v>
      </c>
      <c r="H183" s="217">
        <f>Bestea!H183</f>
        <v>-1</v>
      </c>
      <c r="I183" s="250" t="e">
        <f>Bestea!I183</f>
        <v>#VALUE!</v>
      </c>
      <c r="J183" s="256" t="str">
        <f>Bestea!J183</f>
        <v/>
      </c>
      <c r="K183" s="218"/>
      <c r="L183" s="218"/>
      <c r="M183" s="218"/>
      <c r="N183" s="218"/>
      <c r="O183" s="218"/>
      <c r="P183" s="218"/>
      <c r="Q183" s="218"/>
      <c r="R183" s="218"/>
      <c r="S183" s="218"/>
      <c r="T183" s="234">
        <f>Bestea!T183</f>
        <v>2.4583333333333308</v>
      </c>
      <c r="U183" s="235">
        <f>Bestea!U183</f>
        <v>1.9435773384265099E-2</v>
      </c>
      <c r="V183" s="235" t="e">
        <f>Bestea!V183</f>
        <v>#VALUE!</v>
      </c>
      <c r="W183" s="235" t="e">
        <f>Bestea!W183</f>
        <v>#N/A</v>
      </c>
      <c r="X183" s="235" t="e">
        <f>Bestea!X183</f>
        <v>#VALUE!</v>
      </c>
      <c r="Y183" s="218"/>
      <c r="Z183" s="217">
        <f>Bestea!Z183</f>
        <v>-0.16666666666666879</v>
      </c>
      <c r="AA183" s="217">
        <f>Bestea!AA183</f>
        <v>0.30199999999999999</v>
      </c>
      <c r="AB183" s="217">
        <f>Bestea!AB183</f>
        <v>0.30199999999999999</v>
      </c>
      <c r="AC183" s="217" t="str">
        <f>Bestea!AC183</f>
        <v/>
      </c>
    </row>
    <row r="184" spans="2:29" x14ac:dyDescent="0.15">
      <c r="B184" s="218"/>
      <c r="C184" s="218"/>
      <c r="D184" s="219"/>
      <c r="E184" s="217"/>
      <c r="F184" s="219">
        <f>Bestea!F184</f>
        <v>0</v>
      </c>
      <c r="G184" s="219" t="e">
        <f>Bestea!G184</f>
        <v>#N/A</v>
      </c>
      <c r="H184" s="217">
        <f>Bestea!H184</f>
        <v>0</v>
      </c>
      <c r="I184" s="250" t="e">
        <f>Bestea!I184</f>
        <v>#VALUE!</v>
      </c>
      <c r="J184" s="256" t="str">
        <f>Bestea!J184</f>
        <v/>
      </c>
      <c r="K184" s="218"/>
      <c r="L184" s="218"/>
      <c r="M184" s="218"/>
      <c r="N184" s="218"/>
      <c r="O184" s="218"/>
      <c r="P184" s="218"/>
      <c r="Q184" s="218"/>
      <c r="R184" s="218"/>
      <c r="S184" s="218"/>
      <c r="T184" s="234">
        <f>Bestea!T184</f>
        <v>2.4999999999999973</v>
      </c>
      <c r="U184" s="235">
        <f>Bestea!U184</f>
        <v>1.7528300493568655E-2</v>
      </c>
      <c r="V184" s="235" t="e">
        <f>Bestea!V184</f>
        <v>#VALUE!</v>
      </c>
      <c r="W184" s="235" t="e">
        <f>Bestea!W184</f>
        <v>#N/A</v>
      </c>
      <c r="X184" s="235" t="e">
        <f>Bestea!X184</f>
        <v>#VALUE!</v>
      </c>
      <c r="Y184" s="218"/>
      <c r="Z184" s="217">
        <f>Bestea!Z184</f>
        <v>0.16666666666666449</v>
      </c>
      <c r="AA184" s="217">
        <f>Bestea!AA184</f>
        <v>0.30199999999999999</v>
      </c>
      <c r="AB184" s="217">
        <f>Bestea!AB184</f>
        <v>0.30199999999999999</v>
      </c>
      <c r="AC184" s="217" t="str">
        <f>Bestea!AC184</f>
        <v/>
      </c>
    </row>
    <row r="185" spans="2:29" x14ac:dyDescent="0.15">
      <c r="B185" s="218"/>
      <c r="C185" s="218"/>
      <c r="D185" s="219"/>
      <c r="E185" s="217"/>
      <c r="F185" s="219">
        <f>Bestea!F185</f>
        <v>1</v>
      </c>
      <c r="G185" s="219" t="e">
        <f>Bestea!G185</f>
        <v>#N/A</v>
      </c>
      <c r="H185" s="217">
        <f>Bestea!H185</f>
        <v>1</v>
      </c>
      <c r="I185" s="250" t="e">
        <f>Bestea!I185</f>
        <v>#VALUE!</v>
      </c>
      <c r="J185" s="256" t="str">
        <f>Bestea!J185</f>
        <v/>
      </c>
      <c r="K185" s="218"/>
      <c r="L185" s="218"/>
      <c r="M185" s="218"/>
      <c r="N185" s="218"/>
      <c r="O185" s="218"/>
      <c r="P185" s="218"/>
      <c r="Q185" s="218"/>
      <c r="R185" s="218"/>
      <c r="S185" s="218"/>
      <c r="T185" s="234">
        <f>Bestea!T185</f>
        <v>2.5416666666666639</v>
      </c>
      <c r="U185" s="235">
        <f>Bestea!U185</f>
        <v>1.5780610826231976E-2</v>
      </c>
      <c r="V185" s="235" t="e">
        <f>Bestea!V185</f>
        <v>#VALUE!</v>
      </c>
      <c r="W185" s="235" t="e">
        <f>Bestea!W185</f>
        <v>#N/A</v>
      </c>
      <c r="X185" s="235" t="e">
        <f>Bestea!X185</f>
        <v>#VALUE!</v>
      </c>
      <c r="Y185" s="218"/>
      <c r="Z185" s="217">
        <f>Bestea!Z185</f>
        <v>0.33333333333333115</v>
      </c>
      <c r="AA185" s="217">
        <f>Bestea!AA185</f>
        <v>0.30199999999999999</v>
      </c>
      <c r="AB185" s="217">
        <f>Bestea!AB185</f>
        <v>0.30199999999999999</v>
      </c>
      <c r="AC185" s="217" t="str">
        <f>Bestea!AC185</f>
        <v/>
      </c>
    </row>
    <row r="186" spans="2:29" x14ac:dyDescent="0.15">
      <c r="B186" s="218"/>
      <c r="C186" s="218"/>
      <c r="D186" s="219"/>
      <c r="E186" s="217"/>
      <c r="F186" s="219">
        <f>Bestea!F186</f>
        <v>2</v>
      </c>
      <c r="G186" s="219" t="e">
        <f>Bestea!G186</f>
        <v>#N/A</v>
      </c>
      <c r="H186" s="217">
        <f>Bestea!H186</f>
        <v>2</v>
      </c>
      <c r="I186" s="250" t="e">
        <f>Bestea!I186</f>
        <v>#VALUE!</v>
      </c>
      <c r="J186" s="256" t="str">
        <f>Bestea!J186</f>
        <v/>
      </c>
      <c r="K186" s="218"/>
      <c r="L186" s="218"/>
      <c r="M186" s="218"/>
      <c r="N186" s="218"/>
      <c r="O186" s="218"/>
      <c r="P186" s="218"/>
      <c r="Q186" s="218"/>
      <c r="R186" s="218"/>
      <c r="S186" s="218"/>
      <c r="T186" s="234">
        <f>Bestea!T186</f>
        <v>2.5833333333333304</v>
      </c>
      <c r="U186" s="235">
        <f>Bestea!U186</f>
        <v>1.4182533754437414E-2</v>
      </c>
      <c r="V186" s="235" t="e">
        <f>Bestea!V186</f>
        <v>#VALUE!</v>
      </c>
      <c r="W186" s="235" t="e">
        <f>Bestea!W186</f>
        <v>#N/A</v>
      </c>
      <c r="X186" s="235" t="e">
        <f>Bestea!X186</f>
        <v>#VALUE!</v>
      </c>
      <c r="Y186" s="218"/>
      <c r="Z186" s="217">
        <f>Bestea!Z186</f>
        <v>0.49999999999999789</v>
      </c>
      <c r="AA186" s="217">
        <f>Bestea!AA186</f>
        <v>0.30199999999999999</v>
      </c>
      <c r="AB186" s="217">
        <f>Bestea!AB186</f>
        <v>0.30199999999999999</v>
      </c>
      <c r="AC186" s="217" t="str">
        <f>Bestea!AC186</f>
        <v/>
      </c>
    </row>
    <row r="187" spans="2:29" x14ac:dyDescent="0.15">
      <c r="B187" s="218"/>
      <c r="C187" s="218"/>
      <c r="D187" s="219"/>
      <c r="E187" s="217"/>
      <c r="F187" s="219">
        <f>Bestea!F187</f>
        <v>3</v>
      </c>
      <c r="G187" s="219" t="e">
        <f>Bestea!G187</f>
        <v>#N/A</v>
      </c>
      <c r="H187" s="217">
        <f>Bestea!H187</f>
        <v>3</v>
      </c>
      <c r="I187" s="250" t="e">
        <f>Bestea!I187</f>
        <v>#VALUE!</v>
      </c>
      <c r="J187" s="256" t="str">
        <f>Bestea!J187</f>
        <v/>
      </c>
      <c r="K187" s="218"/>
      <c r="L187" s="218"/>
      <c r="M187" s="218"/>
      <c r="N187" s="218"/>
      <c r="O187" s="218"/>
      <c r="P187" s="218"/>
      <c r="Q187" s="218"/>
      <c r="R187" s="218"/>
      <c r="S187" s="218"/>
      <c r="T187" s="234">
        <f>Bestea!T187</f>
        <v>2.6249999999999969</v>
      </c>
      <c r="U187" s="235">
        <f>Bestea!U187</f>
        <v>1.2724181596831535E-2</v>
      </c>
      <c r="V187" s="235" t="e">
        <f>Bestea!V187</f>
        <v>#VALUE!</v>
      </c>
      <c r="W187" s="235" t="e">
        <f>Bestea!W187</f>
        <v>#N/A</v>
      </c>
      <c r="X187" s="235" t="e">
        <f>Bestea!X187</f>
        <v>#VALUE!</v>
      </c>
      <c r="Y187" s="218"/>
      <c r="Z187" s="217">
        <f>Bestea!Z187</f>
        <v>0.66666666666666441</v>
      </c>
      <c r="AA187" s="217">
        <f>Bestea!AA187</f>
        <v>0.30199999999999999</v>
      </c>
      <c r="AB187" s="217">
        <f>Bestea!AB187</f>
        <v>0.30199999999999999</v>
      </c>
      <c r="AC187" s="217" t="str">
        <f>Bestea!AC187</f>
        <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f>Bestea!T188</f>
        <v>2.6666666666666634</v>
      </c>
      <c r="U188" s="235">
        <f>Bestea!U188</f>
        <v>1.1395986023797539E-2</v>
      </c>
      <c r="V188" s="235" t="e">
        <f>Bestea!V188</f>
        <v>#VALUE!</v>
      </c>
      <c r="W188" s="235" t="e">
        <f>Bestea!W188</f>
        <v>#N/A</v>
      </c>
      <c r="X188" s="235" t="e">
        <f>Bestea!X188</f>
        <v>#VALUE!</v>
      </c>
      <c r="Y188" s="218"/>
      <c r="Z188" s="217">
        <f>Bestea!Z188</f>
        <v>-0.50000000000000222</v>
      </c>
      <c r="AA188" s="217">
        <f>Bestea!AA188</f>
        <v>0.32600000000000001</v>
      </c>
      <c r="AB188" s="217">
        <f>Bestea!AB188</f>
        <v>0.32600000000000001</v>
      </c>
      <c r="AC188" s="217" t="str">
        <f>Bestea!AC188</f>
        <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f>Bestea!T189</f>
        <v>2.7083333333333299</v>
      </c>
      <c r="U189" s="235">
        <f>Bestea!U189</f>
        <v>1.0188728126088738E-2</v>
      </c>
      <c r="V189" s="235" t="e">
        <f>Bestea!V189</f>
        <v>#VALUE!</v>
      </c>
      <c r="W189" s="235" t="e">
        <f>Bestea!W189</f>
        <v>#N/A</v>
      </c>
      <c r="X189" s="235" t="e">
        <f>Bestea!X189</f>
        <v>#VALUE!</v>
      </c>
      <c r="Y189" s="218"/>
      <c r="Z189" s="217">
        <f>Bestea!Z189</f>
        <v>-0.33333333333333548</v>
      </c>
      <c r="AA189" s="217">
        <f>Bestea!AA189</f>
        <v>0.32600000000000001</v>
      </c>
      <c r="AB189" s="217">
        <f>Bestea!AB189</f>
        <v>0.32600000000000001</v>
      </c>
      <c r="AC189" s="217" t="str">
        <f>Bestea!AC189</f>
        <v/>
      </c>
    </row>
    <row r="190" spans="2:29" x14ac:dyDescent="0.15">
      <c r="B190" s="218"/>
      <c r="D190" s="219"/>
      <c r="E190" s="217"/>
      <c r="F190" s="217"/>
      <c r="G190" s="219"/>
      <c r="H190" s="219"/>
      <c r="I190" s="219"/>
      <c r="J190" s="218"/>
      <c r="K190" s="218"/>
      <c r="L190" s="218"/>
      <c r="M190" s="218"/>
      <c r="Q190" s="218"/>
      <c r="R190" s="218"/>
      <c r="S190" s="218"/>
      <c r="T190" s="234">
        <f>Bestea!T190</f>
        <v>2.7499999999999964</v>
      </c>
      <c r="U190" s="235">
        <f>Bestea!U190</f>
        <v>9.0935625015911431E-3</v>
      </c>
      <c r="V190" s="235" t="e">
        <f>Bestea!V190</f>
        <v>#VALUE!</v>
      </c>
      <c r="W190" s="235" t="e">
        <f>Bestea!W190</f>
        <v>#N/A</v>
      </c>
      <c r="X190" s="235" t="e">
        <f>Bestea!X190</f>
        <v>#VALUE!</v>
      </c>
      <c r="Y190" s="218"/>
      <c r="Z190" s="217">
        <f>Bestea!Z190</f>
        <v>-0.16666666666666879</v>
      </c>
      <c r="AA190" s="217">
        <f>Bestea!AA190</f>
        <v>0.32600000000000001</v>
      </c>
      <c r="AB190" s="217">
        <f>Bestea!AB190</f>
        <v>0.32600000000000001</v>
      </c>
      <c r="AC190" s="217" t="str">
        <f>Bestea!AC190</f>
        <v/>
      </c>
    </row>
    <row r="191" spans="2:29" x14ac:dyDescent="0.15">
      <c r="B191" s="218"/>
      <c r="Q191" s="218"/>
      <c r="R191" s="218"/>
      <c r="S191" s="218"/>
      <c r="T191" s="234">
        <f>Bestea!T191</f>
        <v>2.791666666666663</v>
      </c>
      <c r="U191" s="235">
        <f>Bestea!U191</f>
        <v>8.1020357469785802E-3</v>
      </c>
      <c r="V191" s="235" t="e">
        <f>Bestea!V191</f>
        <v>#VALUE!</v>
      </c>
      <c r="W191" s="235" t="e">
        <f>Bestea!W191</f>
        <v>#N/A</v>
      </c>
      <c r="X191" s="235" t="e">
        <f>Bestea!X191</f>
        <v>#VALUE!</v>
      </c>
      <c r="Y191" s="218"/>
      <c r="Z191" s="217">
        <f>Bestea!Z191</f>
        <v>0.16666666666666449</v>
      </c>
      <c r="AA191" s="217">
        <f>Bestea!AA191</f>
        <v>0.32600000000000001</v>
      </c>
      <c r="AB191" s="217">
        <f>Bestea!AB191</f>
        <v>0.32600000000000001</v>
      </c>
      <c r="AC191" s="217" t="str">
        <f>Bestea!AC191</f>
        <v/>
      </c>
    </row>
    <row r="192" spans="2:29" x14ac:dyDescent="0.15">
      <c r="B192" s="218"/>
      <c r="Q192" s="218"/>
      <c r="R192" s="218"/>
      <c r="S192" s="218"/>
      <c r="T192" s="234">
        <f>Bestea!T192</f>
        <v>2.8333333333333295</v>
      </c>
      <c r="U192" s="235">
        <f>Bestea!U192</f>
        <v>7.2060997646093061E-3</v>
      </c>
      <c r="V192" s="235" t="e">
        <f>Bestea!V192</f>
        <v>#VALUE!</v>
      </c>
      <c r="W192" s="235" t="e">
        <f>Bestea!W192</f>
        <v>#N/A</v>
      </c>
      <c r="X192" s="235" t="e">
        <f>Bestea!X192</f>
        <v>#VALUE!</v>
      </c>
      <c r="Y192" s="218"/>
      <c r="Z192" s="217">
        <f>Bestea!Z192</f>
        <v>0.33333333333333115</v>
      </c>
      <c r="AA192" s="217">
        <f>Bestea!AA192</f>
        <v>0.32600000000000001</v>
      </c>
      <c r="AB192" s="217">
        <f>Bestea!AB192</f>
        <v>0.32600000000000001</v>
      </c>
      <c r="AC192" s="217" t="str">
        <f>Bestea!AC192</f>
        <v/>
      </c>
    </row>
    <row r="193" spans="2:29" x14ac:dyDescent="0.15">
      <c r="B193" s="218"/>
      <c r="Q193" s="218"/>
      <c r="R193" s="218"/>
      <c r="S193" s="218"/>
      <c r="T193" s="234">
        <f>Bestea!T193</f>
        <v>2.874999999999996</v>
      </c>
      <c r="U193" s="235">
        <f>Bestea!U193</f>
        <v>6.3981203107236302E-3</v>
      </c>
      <c r="V193" s="235" t="e">
        <f>Bestea!V193</f>
        <v>#VALUE!</v>
      </c>
      <c r="W193" s="235" t="e">
        <f>Bestea!W193</f>
        <v>#N/A</v>
      </c>
      <c r="X193" s="235" t="e">
        <f>Bestea!X193</f>
        <v>#VALUE!</v>
      </c>
      <c r="Y193" s="218"/>
      <c r="Z193" s="217">
        <f>Bestea!Z193</f>
        <v>0.49999999999999789</v>
      </c>
      <c r="AA193" s="217">
        <f>Bestea!AA193</f>
        <v>0.32600000000000001</v>
      </c>
      <c r="AB193" s="217">
        <f>Bestea!AB193</f>
        <v>0.32600000000000001</v>
      </c>
      <c r="AC193" s="217" t="str">
        <f>Bestea!AC193</f>
        <v/>
      </c>
    </row>
    <row r="194" spans="2:29" x14ac:dyDescent="0.15">
      <c r="B194" s="218"/>
      <c r="Q194" s="218"/>
      <c r="R194" s="218"/>
      <c r="S194" s="218"/>
      <c r="T194" s="234">
        <f>Bestea!T194</f>
        <v>2.9166666666666625</v>
      </c>
      <c r="U194" s="235">
        <f>Bestea!U194</f>
        <v>5.6708812194459562E-3</v>
      </c>
      <c r="V194" s="235" t="e">
        <f>Bestea!V194</f>
        <v>#VALUE!</v>
      </c>
      <c r="W194" s="235" t="e">
        <f>Bestea!W194</f>
        <v>#N/A</v>
      </c>
      <c r="X194" s="235" t="e">
        <f>Bestea!X194</f>
        <v>#VALUE!</v>
      </c>
      <c r="Y194" s="218"/>
      <c r="Z194" s="217">
        <f>Bestea!Z194</f>
        <v>-0.33333333333333548</v>
      </c>
      <c r="AA194" s="217">
        <f>Bestea!AA194</f>
        <v>0.35</v>
      </c>
      <c r="AB194" s="217">
        <f>Bestea!AB194</f>
        <v>0.35</v>
      </c>
      <c r="AC194" s="217" t="str">
        <f>Bestea!AC194</f>
        <v/>
      </c>
    </row>
    <row r="195" spans="2:29" x14ac:dyDescent="0.15">
      <c r="B195" s="218"/>
      <c r="Q195" s="218"/>
      <c r="R195" s="218"/>
      <c r="S195" s="218"/>
      <c r="T195" s="234">
        <f>Bestea!T195</f>
        <v>2.958333333333329</v>
      </c>
      <c r="U195" s="235">
        <f>Bestea!U195</f>
        <v>5.01758473893272E-3</v>
      </c>
      <c r="V195" s="235" t="e">
        <f>Bestea!V195</f>
        <v>#VALUE!</v>
      </c>
      <c r="W195" s="235" t="e">
        <f>Bestea!W195</f>
        <v>#N/A</v>
      </c>
      <c r="X195" s="235" t="e">
        <f>Bestea!X195</f>
        <v>#VALUE!</v>
      </c>
      <c r="Y195" s="218"/>
      <c r="Z195" s="217">
        <f>Bestea!Z195</f>
        <v>-0.16666666666666879</v>
      </c>
      <c r="AA195" s="217">
        <f>Bestea!AA195</f>
        <v>0.35</v>
      </c>
      <c r="AB195" s="217">
        <f>Bestea!AB195</f>
        <v>0.35</v>
      </c>
      <c r="AC195" s="217" t="str">
        <f>Bestea!AC195</f>
        <v/>
      </c>
    </row>
    <row r="196" spans="2:29" x14ac:dyDescent="0.15">
      <c r="B196" s="218"/>
      <c r="Q196" s="218"/>
      <c r="R196" s="218"/>
      <c r="S196" s="218"/>
      <c r="T196" s="234">
        <f>Bestea!T196</f>
        <v>2.9999999999999956</v>
      </c>
      <c r="U196" s="235">
        <f>Bestea!U196</f>
        <v>4.4318484119380665E-3</v>
      </c>
      <c r="V196" s="235" t="e">
        <f>Bestea!V196</f>
        <v>#VALUE!</v>
      </c>
      <c r="W196" s="235" t="e">
        <f>Bestea!W196</f>
        <v>#N/A</v>
      </c>
      <c r="X196" s="235" t="e">
        <f>Bestea!X196</f>
        <v>#VALUE!</v>
      </c>
      <c r="Y196" s="218"/>
      <c r="Z196" s="217">
        <f>Bestea!Z196</f>
        <v>0.16666666666666449</v>
      </c>
      <c r="AA196" s="217">
        <f>Bestea!AA196</f>
        <v>0.35</v>
      </c>
      <c r="AB196" s="217">
        <f>Bestea!AB196</f>
        <v>0.35</v>
      </c>
      <c r="AC196" s="217" t="str">
        <f>Bestea!AC196</f>
        <v/>
      </c>
    </row>
    <row r="197" spans="2:29" x14ac:dyDescent="0.15">
      <c r="B197" s="218"/>
      <c r="Q197" s="218"/>
      <c r="R197" s="218"/>
      <c r="S197" s="218"/>
      <c r="T197" s="218"/>
      <c r="U197" s="218"/>
      <c r="V197" s="219"/>
      <c r="W197" s="219"/>
      <c r="X197" s="219"/>
      <c r="Y197" s="218"/>
      <c r="Z197" s="217">
        <f>Bestea!Z197</f>
        <v>0.33333333333333115</v>
      </c>
      <c r="AA197" s="217">
        <f>Bestea!AA197</f>
        <v>0.35</v>
      </c>
      <c r="AB197" s="217">
        <f>Bestea!AB197</f>
        <v>0.35</v>
      </c>
      <c r="AC197" s="217" t="str">
        <f>Bestea!AC197</f>
        <v/>
      </c>
    </row>
    <row r="198" spans="2:29" x14ac:dyDescent="0.15">
      <c r="B198" s="218"/>
      <c r="Q198" s="218"/>
      <c r="R198" s="218"/>
      <c r="S198" s="218"/>
      <c r="T198" s="218"/>
      <c r="U198" s="218"/>
      <c r="V198" s="219"/>
      <c r="W198" s="219"/>
      <c r="X198" s="219"/>
      <c r="Y198" s="218"/>
      <c r="Z198" s="217">
        <f>Bestea!Z198</f>
        <v>-0.16666666666666879</v>
      </c>
      <c r="AA198" s="217">
        <f>Bestea!AA198</f>
        <v>0.374</v>
      </c>
      <c r="AB198" s="217">
        <f>Bestea!AB198</f>
        <v>0.374</v>
      </c>
      <c r="AC198" s="217" t="str">
        <f>Bestea!AC198</f>
        <v/>
      </c>
    </row>
    <row r="199" spans="2:29" x14ac:dyDescent="0.15">
      <c r="Q199" s="218"/>
      <c r="Z199" s="217">
        <f>Bestea!Z199</f>
        <v>0.16666666666666449</v>
      </c>
      <c r="AA199" s="217">
        <f>Bestea!AA199</f>
        <v>0.374</v>
      </c>
      <c r="AB199" s="217">
        <f>Bestea!AB199</f>
        <v>0.374</v>
      </c>
      <c r="AC199" s="217" t="str">
        <f>Bestea!AC199</f>
        <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99" priority="8">
      <formula>$A$2/$B$2&gt;=0.076</formula>
    </cfRule>
  </conditionalFormatting>
  <conditionalFormatting sqref="B1:B2">
    <cfRule type="expression" dxfId="98" priority="9">
      <formula>$A$2/$B$2&gt;=0.153</formula>
    </cfRule>
  </conditionalFormatting>
  <conditionalFormatting sqref="C1:C2">
    <cfRule type="expression" dxfId="97" priority="10">
      <formula>$A$2/$B$2&gt;=0.23</formula>
    </cfRule>
  </conditionalFormatting>
  <conditionalFormatting sqref="D1:D2">
    <cfRule type="expression" dxfId="96" priority="11">
      <formula>$A$2/$B$2&gt;=0.307</formula>
    </cfRule>
  </conditionalFormatting>
  <conditionalFormatting sqref="E1:E2">
    <cfRule type="expression" dxfId="95" priority="12">
      <formula>$A$2/$B$2&gt;=0.384</formula>
    </cfRule>
  </conditionalFormatting>
  <conditionalFormatting sqref="F1:F2">
    <cfRule type="expression" dxfId="94" priority="13">
      <formula>$A$2/$B$2&gt;=0.461</formula>
    </cfRule>
  </conditionalFormatting>
  <conditionalFormatting sqref="G1:G2">
    <cfRule type="expression" dxfId="93" priority="14">
      <formula>$A$2/$B$2&gt;=0.538</formula>
    </cfRule>
  </conditionalFormatting>
  <conditionalFormatting sqref="H1:H2">
    <cfRule type="expression" dxfId="92" priority="15">
      <formula>$A$2/$B$2&gt;=0.615</formula>
    </cfRule>
  </conditionalFormatting>
  <conditionalFormatting sqref="I1:P2">
    <cfRule type="expression" dxfId="91" priority="16">
      <formula>$A$2/$B$2&gt;=0.692</formula>
    </cfRule>
  </conditionalFormatting>
  <conditionalFormatting sqref="X1:AF1 X2:AO2 AH1:AK1 AM1:AO1">
    <cfRule type="expression" dxfId="90" priority="17">
      <formula>$A$2/$B$2&gt;=1</formula>
    </cfRule>
  </conditionalFormatting>
  <conditionalFormatting sqref="O1">
    <cfRule type="expression" dxfId="89" priority="7">
      <formula>$A$2/$B$2&gt;=0.846</formula>
    </cfRule>
  </conditionalFormatting>
  <conditionalFormatting sqref="AG1">
    <cfRule type="expression" dxfId="88" priority="6">
      <formula>$A$2/$B$2&gt;=0.846</formula>
    </cfRule>
  </conditionalFormatting>
  <conditionalFormatting sqref="AL1">
    <cfRule type="expression" dxfId="87" priority="5">
      <formula>$A$2/$B$2&gt;=0.846</formula>
    </cfRule>
  </conditionalFormatting>
  <conditionalFormatting sqref="L1">
    <cfRule type="expression" dxfId="86" priority="4">
      <formula>$A$2/$B$2&gt;=0.846</formula>
    </cfRule>
  </conditionalFormatting>
  <conditionalFormatting sqref="Q1:R2">
    <cfRule type="expression" dxfId="85" priority="3">
      <formula>$A$2/$B$2&gt;=0.846</formula>
    </cfRule>
  </conditionalFormatting>
  <conditionalFormatting sqref="P1">
    <cfRule type="expression" dxfId="84" priority="2">
      <formula>$P$1&lt;&gt;""</formula>
    </cfRule>
  </conditionalFormatting>
  <conditionalFormatting sqref="A1:O2 X1:AO2 P2:R2 Q1:R1">
    <cfRule type="expression" dxfId="83" priority="1">
      <formula>$P$1="Feedback OFF"</formula>
    </cfRule>
  </conditionalFormatting>
  <dataValidations count="17">
    <dataValidation type="list" allowBlank="1" showInputMessage="1" showErrorMessage="1" sqref="E24" xr:uid="{FFC892E8-CECE-9E46-A50E-70A4EE51F7C0}">
      <formula1>"s, σ"</formula1>
    </dataValidation>
    <dataValidation type="list" allowBlank="1" showInputMessage="1" showErrorMessage="1" sqref="I27" xr:uid="{92373B7C-2716-894B-B646-678F5CE2E5FE}">
      <formula1>"σ, SE = σ(x̅) = σ/√n, SE = σ̂(x̅) = s/√n"</formula1>
    </dataValidation>
    <dataValidation type="list" allowBlank="1" showInputMessage="1" showErrorMessage="1" sqref="M37" xr:uid="{52C7CB54-DD77-8A49-994B-EC6F47E13370}">
      <formula1>"t score, z score"</formula1>
    </dataValidation>
    <dataValidation type="list" allowBlank="1" showInputMessage="1" showErrorMessage="1" sqref="M40" xr:uid="{86A9CF5D-1BD5-1A49-B771-7507AE7AC7CC}">
      <formula1>"fail to reject H0, reject H0"</formula1>
    </dataValidation>
    <dataValidation type="list" allowBlank="1" showInputMessage="1" showErrorMessage="1" sqref="M39" xr:uid="{B8229701-B51A-B547-8C5A-18F5C2007530}">
      <formula1>"P(x̅ )  &lt;  α, P(x̅ )  &gt;  α"</formula1>
    </dataValidation>
    <dataValidation type="list" allowBlank="1" showInputMessage="1" showErrorMessage="1" sqref="M38" xr:uid="{E35C78BB-5510-A743-9C30-71942FF91A31}">
      <formula1>"test stat between critical values,  test stat  &lt;  CV-,  test stat  &gt;  CV+"</formula1>
    </dataValidation>
    <dataValidation type="list" allowBlank="1" showInputMessage="1" showErrorMessage="1" sqref="G33" xr:uid="{1DACE515-F9E9-1A47-AA48-8B1412823D3B}">
      <formula1>"left, right"</formula1>
    </dataValidation>
    <dataValidation type="list" allowBlank="1" showInputMessage="1" showErrorMessage="1" sqref="G29:G30" xr:uid="{96B6002B-0E32-734B-8753-26C2281E9B1B}">
      <formula1>"left, right, two left, two right"</formula1>
    </dataValidation>
    <dataValidation type="list" allowBlank="1" showInputMessage="1" showErrorMessage="1" sqref="E29:E30 E33" xr:uid="{559D017C-98C3-8D45-85B4-941937976D67}">
      <formula1>"normal pop, normal μ0,  T μ0"</formula1>
    </dataValidation>
    <dataValidation type="list" allowBlank="1" showInputMessage="1" showErrorMessage="1" sqref="K27" xr:uid="{982693B3-7434-B742-AE18-B05B39E4E17E}">
      <formula1>"z score, t score"</formula1>
    </dataValidation>
    <dataValidation type="list" allowBlank="1" showInputMessage="1" showErrorMessage="1" sqref="H39" xr:uid="{C07E082E-A7E2-0540-91A3-9366C397E64B}">
      <formula1>"σ, σ(x̅) = σ/√n, σ̂(x̅) = s/√n"</formula1>
    </dataValidation>
    <dataValidation type="list" allowBlank="1" showInputMessage="1" showErrorMessage="1" sqref="J50 J27" xr:uid="{31D06467-CC3F-364C-96F4-12E17ACDA69B}">
      <formula1>"x, x̅, r"</formula1>
    </dataValidation>
    <dataValidation type="list" allowBlank="1" showInputMessage="1" showErrorMessage="1" sqref="L27" xr:uid="{9DBE9041-D692-C448-9871-C7AFC60539DE}">
      <formula1>"P(x), P(x̅)"</formula1>
    </dataValidation>
    <dataValidation type="whole" allowBlank="1" showInputMessage="1" showErrorMessage="1" sqref="M54 O24" xr:uid="{C8D5008F-10EB-D04F-A222-77A6266508CB}">
      <formula1>0</formula1>
      <formula2>3</formula2>
    </dataValidation>
    <dataValidation type="list" allowBlank="1" showInputMessage="1" showErrorMessage="1" sqref="M41 H37:H38" xr:uid="{D560CBC2-36D1-0345-8B74-05A2C8E2E84E}">
      <formula1>$X$37:$X$40</formula1>
    </dataValidation>
    <dataValidation type="list" allowBlank="1" showInputMessage="1" sqref="F29:F30" xr:uid="{A519E5D3-34B5-8B4A-9199-2DD55C22F571}">
      <formula1>"Individual value x, critical value x̅"</formula1>
    </dataValidation>
    <dataValidation type="list" allowBlank="1" showInputMessage="1" showErrorMessage="1" sqref="P1" xr:uid="{A697674F-2F41-984A-B0D1-E3E3B378EE3C}">
      <formula1>"Feedback ON, Taunting ON, Feedback OFF"</formula1>
    </dataValidation>
  </dataValidations>
  <pageMargins left="0.7" right="0.7" top="0.75" bottom="0.75" header="0.3" footer="0.3"/>
  <pageSetup orientation="portrait" horizontalDpi="0" verticalDpi="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0D9A-D16F-8846-9C28-7074573E27B5}">
  <sheetPr>
    <tabColor rgb="FF4FADEA"/>
  </sheetPr>
  <dimension ref="B1:AC242"/>
  <sheetViews>
    <sheetView showGridLines="0" topLeftCell="G7" zoomScale="160" zoomScaleNormal="160" workbookViewId="0">
      <selection activeCell="Q3" sqref="Q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0" width="11.1640625" style="215" bestFit="1" customWidth="1"/>
    <col min="21" max="21" width="13.33203125" style="215" bestFit="1" customWidth="1"/>
    <col min="22" max="24" width="13.33203125" style="217" bestFit="1" customWidth="1"/>
    <col min="25" max="25" width="10.83203125" style="215"/>
    <col min="26" max="29" width="11" style="215" bestFit="1" customWidth="1"/>
    <col min="30" max="16384" width="10.83203125" style="215"/>
  </cols>
  <sheetData>
    <row r="1" spans="2:29" s="216" customFormat="1" x14ac:dyDescent="0.15">
      <c r="V1" s="217"/>
      <c r="W1" s="217"/>
      <c r="X1" s="217"/>
    </row>
    <row r="2" spans="2:29" s="216" customFormat="1" x14ac:dyDescent="0.15">
      <c r="V2" s="217"/>
      <c r="W2" s="217"/>
      <c r="X2" s="217"/>
    </row>
    <row r="4" spans="2:29" s="218" customFormat="1" x14ac:dyDescent="0.15">
      <c r="B4" s="215"/>
      <c r="G4" s="219"/>
      <c r="H4" s="219"/>
      <c r="V4" s="219"/>
      <c r="W4" s="219"/>
      <c r="X4" s="219"/>
      <c r="Z4" s="215"/>
      <c r="AA4" s="215"/>
      <c r="AB4" s="217">
        <v>0</v>
      </c>
      <c r="AC4" s="215"/>
    </row>
    <row r="5" spans="2:29" s="218" customFormat="1" x14ac:dyDescent="0.15">
      <c r="B5" s="215"/>
      <c r="G5" s="219"/>
      <c r="H5" s="219"/>
      <c r="K5" s="215"/>
      <c r="L5" s="215"/>
      <c r="M5" s="215"/>
      <c r="N5" s="215"/>
      <c r="Q5" s="226">
        <v>0</v>
      </c>
      <c r="T5" s="220"/>
      <c r="V5" s="219"/>
      <c r="W5" s="219"/>
      <c r="X5" s="219"/>
      <c r="Z5" s="217">
        <v>0</v>
      </c>
      <c r="AA5" s="217">
        <v>0</v>
      </c>
      <c r="AB5" s="217">
        <v>0</v>
      </c>
      <c r="AC5" s="217">
        <v>0</v>
      </c>
    </row>
    <row r="6" spans="2:29" s="218" customFormat="1" x14ac:dyDescent="0.15">
      <c r="B6" s="215"/>
      <c r="G6" s="219"/>
      <c r="H6" s="219"/>
      <c r="K6" s="215"/>
      <c r="L6" s="215"/>
      <c r="M6" s="215"/>
      <c r="N6" s="215"/>
      <c r="T6" s="220"/>
      <c r="V6" s="219"/>
      <c r="W6" s="219"/>
      <c r="X6" s="219"/>
      <c r="Z6" s="217">
        <v>0</v>
      </c>
      <c r="AA6" s="217">
        <v>0</v>
      </c>
      <c r="AB6" s="217">
        <v>0</v>
      </c>
      <c r="AC6" s="217">
        <v>0</v>
      </c>
    </row>
    <row r="7" spans="2:29" s="218" customFormat="1" x14ac:dyDescent="0.15">
      <c r="B7" s="215"/>
      <c r="G7" s="219"/>
      <c r="H7" s="219"/>
      <c r="K7" s="215"/>
      <c r="L7" s="215"/>
      <c r="M7" s="215"/>
      <c r="N7" s="215"/>
      <c r="V7" s="219"/>
      <c r="W7" s="219"/>
      <c r="X7" s="219"/>
      <c r="Z7" s="217">
        <v>0</v>
      </c>
      <c r="AA7" s="217">
        <v>0</v>
      </c>
      <c r="AB7" s="217">
        <v>0</v>
      </c>
      <c r="AC7" s="217">
        <v>0</v>
      </c>
    </row>
    <row r="8" spans="2:29" s="218" customFormat="1" x14ac:dyDescent="0.15">
      <c r="B8" s="215"/>
      <c r="G8" s="219"/>
      <c r="H8" s="219"/>
      <c r="K8" s="215"/>
      <c r="L8" s="215"/>
      <c r="M8" s="215"/>
      <c r="N8" s="215"/>
      <c r="O8" s="262">
        <v>0</v>
      </c>
      <c r="P8" s="262">
        <v>0</v>
      </c>
      <c r="V8" s="219"/>
      <c r="W8" s="219"/>
      <c r="X8" s="219"/>
      <c r="Z8" s="217">
        <v>0</v>
      </c>
      <c r="AA8" s="217">
        <v>0</v>
      </c>
      <c r="AB8" s="217">
        <v>0</v>
      </c>
      <c r="AC8" s="217">
        <v>0</v>
      </c>
    </row>
    <row r="9" spans="2:29" s="218" customFormat="1" x14ac:dyDescent="0.15">
      <c r="B9" s="215"/>
      <c r="G9" s="219"/>
      <c r="H9" s="219"/>
      <c r="K9" s="215"/>
      <c r="L9" s="215"/>
      <c r="M9" s="215"/>
      <c r="N9" s="215"/>
      <c r="O9" s="262">
        <v>0</v>
      </c>
      <c r="P9" s="262">
        <v>0</v>
      </c>
      <c r="T9" s="220"/>
      <c r="V9" s="219"/>
      <c r="W9" s="219"/>
      <c r="X9" s="219"/>
      <c r="Z9" s="217">
        <v>0</v>
      </c>
      <c r="AA9" s="217">
        <v>0</v>
      </c>
      <c r="AB9" s="217">
        <v>0</v>
      </c>
      <c r="AC9" s="217">
        <v>0</v>
      </c>
    </row>
    <row r="10" spans="2:29" s="218" customFormat="1" x14ac:dyDescent="0.15">
      <c r="B10" s="215"/>
      <c r="G10" s="219"/>
      <c r="H10" s="219"/>
      <c r="K10" s="215"/>
      <c r="L10" s="215"/>
      <c r="M10" s="215"/>
      <c r="N10" s="215"/>
      <c r="O10" s="262">
        <v>0</v>
      </c>
      <c r="P10" s="262">
        <v>0</v>
      </c>
      <c r="T10" s="220"/>
      <c r="V10" s="219"/>
      <c r="W10" s="219"/>
      <c r="X10" s="219"/>
      <c r="Z10" s="217">
        <v>0</v>
      </c>
      <c r="AA10" s="217">
        <v>0</v>
      </c>
      <c r="AB10" s="217">
        <v>0</v>
      </c>
      <c r="AC10" s="217">
        <v>0</v>
      </c>
    </row>
    <row r="11" spans="2:29" s="218" customFormat="1" x14ac:dyDescent="0.15">
      <c r="B11" s="215"/>
      <c r="C11" s="217"/>
      <c r="E11" s="217"/>
      <c r="F11" s="219"/>
      <c r="G11" s="219"/>
      <c r="H11" s="219"/>
      <c r="K11" s="215"/>
      <c r="L11" s="215"/>
      <c r="M11" s="215"/>
      <c r="N11" s="215"/>
      <c r="O11" s="262">
        <v>0</v>
      </c>
      <c r="P11" s="262">
        <v>0</v>
      </c>
      <c r="T11" s="220"/>
      <c r="V11" s="219"/>
      <c r="W11" s="219"/>
      <c r="X11" s="219"/>
      <c r="Z11" s="217">
        <v>0</v>
      </c>
      <c r="AA11" s="217">
        <v>0</v>
      </c>
      <c r="AB11" s="217">
        <v>0</v>
      </c>
      <c r="AC11" s="217">
        <v>0</v>
      </c>
    </row>
    <row r="12" spans="2:29" s="218" customFormat="1" ht="17" customHeight="1" x14ac:dyDescent="0.15">
      <c r="B12" s="215"/>
      <c r="C12" s="217"/>
      <c r="E12" s="217"/>
      <c r="F12" s="219"/>
      <c r="G12" s="219"/>
      <c r="H12" s="219"/>
      <c r="K12" s="215"/>
      <c r="L12" s="215"/>
      <c r="M12" s="215"/>
      <c r="N12" s="215"/>
      <c r="O12" s="262">
        <v>0</v>
      </c>
      <c r="P12" s="262">
        <v>0</v>
      </c>
      <c r="V12" s="219"/>
      <c r="W12" s="219"/>
      <c r="X12" s="219"/>
      <c r="Z12" s="217">
        <v>0</v>
      </c>
      <c r="AA12" s="217">
        <v>0</v>
      </c>
      <c r="AB12" s="217">
        <v>0</v>
      </c>
      <c r="AC12" s="217">
        <v>0</v>
      </c>
    </row>
    <row r="13" spans="2:29" s="218" customFormat="1" ht="17" customHeight="1" x14ac:dyDescent="0.15">
      <c r="B13" s="215"/>
      <c r="C13" s="217"/>
      <c r="E13" s="217"/>
      <c r="F13" s="219"/>
      <c r="G13" s="219"/>
      <c r="H13" s="219"/>
      <c r="K13" s="215"/>
      <c r="L13" s="215"/>
      <c r="M13" s="215"/>
      <c r="O13" s="262">
        <v>0</v>
      </c>
      <c r="P13" s="262">
        <v>0</v>
      </c>
      <c r="V13" s="219"/>
      <c r="W13" s="219"/>
      <c r="X13" s="219"/>
      <c r="Z13" s="217">
        <v>0</v>
      </c>
      <c r="AA13" s="217">
        <v>0</v>
      </c>
      <c r="AB13" s="217">
        <v>0</v>
      </c>
      <c r="AC13" s="217">
        <v>0</v>
      </c>
    </row>
    <row r="14" spans="2:29" s="218" customFormat="1" x14ac:dyDescent="0.15">
      <c r="B14" s="215"/>
      <c r="C14" s="217"/>
      <c r="E14" s="217"/>
      <c r="F14" s="219"/>
      <c r="G14" s="219"/>
      <c r="H14" s="219"/>
      <c r="K14" s="215"/>
      <c r="L14" s="215"/>
      <c r="M14" s="215"/>
      <c r="O14" s="262">
        <v>0</v>
      </c>
      <c r="P14" s="262">
        <v>0</v>
      </c>
      <c r="V14" s="219"/>
      <c r="W14" s="219"/>
      <c r="X14" s="219"/>
      <c r="Z14" s="217">
        <v>0</v>
      </c>
      <c r="AA14" s="217">
        <v>0</v>
      </c>
      <c r="AB14" s="217">
        <v>0</v>
      </c>
      <c r="AC14" s="217">
        <v>0</v>
      </c>
    </row>
    <row r="15" spans="2:29" s="218" customFormat="1" x14ac:dyDescent="0.15">
      <c r="B15" s="215"/>
      <c r="C15" s="217"/>
      <c r="E15" s="217"/>
      <c r="F15" s="219"/>
      <c r="G15" s="219"/>
      <c r="H15" s="219"/>
      <c r="K15" s="215"/>
      <c r="L15" s="215"/>
      <c r="M15" s="215"/>
      <c r="O15" s="262">
        <v>0</v>
      </c>
      <c r="P15" s="263">
        <v>0</v>
      </c>
      <c r="V15" s="219"/>
      <c r="W15" s="219"/>
      <c r="X15" s="219"/>
      <c r="Z15" s="217">
        <v>0</v>
      </c>
      <c r="AA15" s="217">
        <v>0</v>
      </c>
      <c r="AB15" s="217">
        <v>0</v>
      </c>
      <c r="AC15" s="217">
        <v>0</v>
      </c>
    </row>
    <row r="16" spans="2:29" s="218" customFormat="1" x14ac:dyDescent="0.15">
      <c r="B16" s="215"/>
      <c r="C16" s="217"/>
      <c r="E16" s="217"/>
      <c r="F16" s="219"/>
      <c r="G16" s="219"/>
      <c r="H16" s="219"/>
      <c r="K16" s="215"/>
      <c r="L16" s="215"/>
      <c r="M16" s="215"/>
      <c r="O16" s="262">
        <v>0</v>
      </c>
      <c r="P16" s="262">
        <v>0</v>
      </c>
      <c r="V16" s="219"/>
      <c r="W16" s="219"/>
      <c r="X16" s="219"/>
      <c r="Z16" s="217">
        <v>0</v>
      </c>
      <c r="AA16" s="217">
        <v>0</v>
      </c>
      <c r="AB16" s="217">
        <v>0</v>
      </c>
      <c r="AC16" s="217">
        <v>0</v>
      </c>
    </row>
    <row r="17" spans="2:29" s="218" customFormat="1" x14ac:dyDescent="0.15">
      <c r="B17" s="215"/>
      <c r="C17" s="217"/>
      <c r="G17" s="219"/>
      <c r="H17" s="219"/>
      <c r="K17" s="215"/>
      <c r="L17" s="215"/>
      <c r="M17" s="215"/>
      <c r="O17" s="262">
        <v>0</v>
      </c>
      <c r="P17" s="263">
        <v>0</v>
      </c>
      <c r="V17" s="219"/>
      <c r="W17" s="219"/>
      <c r="X17" s="219"/>
      <c r="Z17" s="217">
        <v>0</v>
      </c>
      <c r="AA17" s="217">
        <v>0</v>
      </c>
      <c r="AB17" s="217">
        <v>0</v>
      </c>
      <c r="AC17" s="217">
        <v>0</v>
      </c>
    </row>
    <row r="18" spans="2:29" s="218" customFormat="1" x14ac:dyDescent="0.15">
      <c r="B18" s="215"/>
      <c r="C18" s="217"/>
      <c r="D18" s="221">
        <v>0</v>
      </c>
      <c r="E18" s="221">
        <v>0</v>
      </c>
      <c r="G18" s="219"/>
      <c r="H18" s="219"/>
      <c r="K18" s="215"/>
      <c r="L18" s="215"/>
      <c r="M18" s="215"/>
      <c r="O18" s="262">
        <v>0</v>
      </c>
      <c r="P18" s="263">
        <v>0</v>
      </c>
      <c r="V18" s="219"/>
      <c r="W18" s="219"/>
      <c r="X18" s="219"/>
      <c r="Z18" s="217">
        <v>0</v>
      </c>
      <c r="AA18" s="217">
        <v>0</v>
      </c>
      <c r="AB18" s="217">
        <v>0</v>
      </c>
      <c r="AC18" s="217">
        <v>0</v>
      </c>
    </row>
    <row r="19" spans="2:29" s="218" customFormat="1" x14ac:dyDescent="0.15">
      <c r="B19" s="215"/>
      <c r="C19" s="217"/>
      <c r="D19" s="219">
        <v>0</v>
      </c>
      <c r="E19" s="219">
        <v>0</v>
      </c>
      <c r="F19" s="219"/>
      <c r="G19" s="219"/>
      <c r="H19" s="219"/>
      <c r="K19" s="215"/>
      <c r="L19" s="215"/>
      <c r="M19" s="215"/>
      <c r="O19" s="262">
        <v>0</v>
      </c>
      <c r="P19" s="262">
        <v>0</v>
      </c>
      <c r="T19" s="220"/>
      <c r="V19" s="219"/>
      <c r="W19" s="219"/>
      <c r="X19" s="219"/>
      <c r="Z19" s="217">
        <v>0</v>
      </c>
      <c r="AA19" s="217">
        <v>0</v>
      </c>
      <c r="AB19" s="217">
        <v>0</v>
      </c>
      <c r="AC19" s="217">
        <v>0</v>
      </c>
    </row>
    <row r="20" spans="2:29" s="218" customFormat="1" x14ac:dyDescent="0.15">
      <c r="B20" s="215"/>
      <c r="C20" s="217"/>
      <c r="F20" s="219"/>
      <c r="G20" s="219"/>
      <c r="H20" s="219"/>
      <c r="K20" s="215"/>
      <c r="L20" s="215"/>
      <c r="M20" s="215"/>
      <c r="O20" s="262">
        <v>0</v>
      </c>
      <c r="P20" s="262">
        <v>0</v>
      </c>
      <c r="T20" s="220"/>
      <c r="V20" s="219"/>
      <c r="W20" s="219"/>
      <c r="X20" s="219"/>
      <c r="Z20" s="217">
        <v>0</v>
      </c>
      <c r="AA20" s="217">
        <v>0</v>
      </c>
      <c r="AB20" s="217">
        <v>0</v>
      </c>
      <c r="AC20" s="217">
        <v>0</v>
      </c>
    </row>
    <row r="21" spans="2:29" s="218" customFormat="1" x14ac:dyDescent="0.15">
      <c r="B21" s="215"/>
      <c r="C21" s="217"/>
      <c r="D21" s="222">
        <v>0</v>
      </c>
      <c r="E21" s="217"/>
      <c r="F21" s="219"/>
      <c r="G21" s="219"/>
      <c r="H21" s="219"/>
      <c r="K21" s="215"/>
      <c r="L21" s="215"/>
      <c r="M21" s="215"/>
      <c r="O21" s="262">
        <v>0</v>
      </c>
      <c r="P21" s="262">
        <v>0</v>
      </c>
      <c r="T21" s="220"/>
      <c r="V21" s="219"/>
      <c r="W21" s="219"/>
      <c r="X21" s="219"/>
      <c r="Z21" s="217">
        <v>0</v>
      </c>
      <c r="AA21" s="217">
        <v>0</v>
      </c>
      <c r="AB21" s="217">
        <v>0</v>
      </c>
      <c r="AC21" s="217">
        <v>0</v>
      </c>
    </row>
    <row r="22" spans="2:29" s="218" customFormat="1" x14ac:dyDescent="0.15">
      <c r="B22" s="215"/>
      <c r="C22" s="217"/>
      <c r="D22" s="219">
        <v>0</v>
      </c>
      <c r="E22" s="219">
        <v>0</v>
      </c>
      <c r="F22" s="219"/>
      <c r="G22" s="219"/>
      <c r="H22" s="219"/>
      <c r="K22" s="215"/>
      <c r="L22" s="215"/>
      <c r="M22" s="215"/>
      <c r="O22" s="262">
        <v>0</v>
      </c>
      <c r="P22" s="262">
        <v>0</v>
      </c>
      <c r="T22" s="220"/>
      <c r="V22" s="219"/>
      <c r="W22" s="219"/>
      <c r="X22" s="219"/>
      <c r="Z22" s="217">
        <v>0</v>
      </c>
      <c r="AA22" s="217">
        <v>0</v>
      </c>
      <c r="AB22" s="217">
        <v>0</v>
      </c>
      <c r="AC22" s="217">
        <v>0</v>
      </c>
    </row>
    <row r="23" spans="2:29" s="218" customFormat="1" x14ac:dyDescent="0.15">
      <c r="B23" s="215"/>
      <c r="C23" s="217"/>
      <c r="D23" s="223">
        <v>1</v>
      </c>
      <c r="E23" s="234">
        <v>1</v>
      </c>
      <c r="G23" s="219"/>
      <c r="H23" s="219"/>
      <c r="K23" s="215"/>
      <c r="L23" s="215"/>
      <c r="M23" s="215"/>
      <c r="O23" s="262">
        <v>0</v>
      </c>
      <c r="P23" s="262">
        <v>0</v>
      </c>
      <c r="T23" s="220"/>
      <c r="V23" s="219"/>
      <c r="W23" s="219"/>
      <c r="X23" s="219"/>
      <c r="Z23" s="217">
        <v>0</v>
      </c>
      <c r="AA23" s="217">
        <v>0</v>
      </c>
      <c r="AB23" s="217">
        <v>0</v>
      </c>
      <c r="AC23" s="217">
        <v>0</v>
      </c>
    </row>
    <row r="24" spans="2:29" s="218" customFormat="1" x14ac:dyDescent="0.15">
      <c r="B24" s="215"/>
      <c r="C24" s="217"/>
      <c r="D24" s="219">
        <v>0</v>
      </c>
      <c r="E24" s="219">
        <v>1</v>
      </c>
      <c r="G24" s="219"/>
      <c r="H24" s="219"/>
      <c r="K24" s="215"/>
      <c r="L24" s="215"/>
      <c r="M24" s="215"/>
      <c r="O24" s="262">
        <v>0</v>
      </c>
      <c r="P24" s="262">
        <v>0</v>
      </c>
      <c r="T24" s="220"/>
      <c r="V24" s="219"/>
      <c r="W24" s="219"/>
      <c r="X24" s="219"/>
      <c r="Z24" s="217">
        <v>0</v>
      </c>
      <c r="AA24" s="217">
        <v>0</v>
      </c>
      <c r="AB24" s="217">
        <v>0</v>
      </c>
      <c r="AC24" s="217">
        <v>0</v>
      </c>
    </row>
    <row r="25" spans="2:29" s="218" customFormat="1" x14ac:dyDescent="0.15">
      <c r="B25" s="215"/>
      <c r="C25" s="217"/>
      <c r="D25" s="234">
        <v>1</v>
      </c>
      <c r="E25" s="234">
        <v>1</v>
      </c>
      <c r="F25" s="219"/>
      <c r="G25" s="219"/>
      <c r="H25" s="219"/>
      <c r="K25" s="215"/>
      <c r="L25" s="215"/>
      <c r="M25" s="215"/>
      <c r="T25" s="220"/>
      <c r="V25" s="219"/>
      <c r="W25" s="219"/>
      <c r="X25" s="219"/>
      <c r="Z25" s="217">
        <v>0</v>
      </c>
      <c r="AA25" s="217">
        <v>0</v>
      </c>
      <c r="AB25" s="217">
        <v>0</v>
      </c>
      <c r="AC25" s="217">
        <v>0</v>
      </c>
    </row>
    <row r="26" spans="2:29" s="218" customFormat="1" x14ac:dyDescent="0.15">
      <c r="B26" s="215"/>
      <c r="M26" s="215"/>
      <c r="T26" s="220"/>
      <c r="V26" s="219"/>
      <c r="W26" s="219"/>
      <c r="X26" s="219"/>
      <c r="Z26" s="217">
        <v>0</v>
      </c>
      <c r="AA26" s="217">
        <v>0</v>
      </c>
      <c r="AB26" s="217">
        <v>0</v>
      </c>
      <c r="AC26" s="217">
        <v>0</v>
      </c>
    </row>
    <row r="27" spans="2:29" s="218" customFormat="1" x14ac:dyDescent="0.15">
      <c r="B27" s="215"/>
      <c r="D27" s="222">
        <v>0</v>
      </c>
      <c r="G27" s="264">
        <v>0</v>
      </c>
      <c r="H27" s="264">
        <v>0</v>
      </c>
      <c r="I27" s="221">
        <v>1</v>
      </c>
      <c r="J27" s="221">
        <v>1</v>
      </c>
      <c r="K27" s="264">
        <v>1</v>
      </c>
      <c r="L27" s="264">
        <v>1</v>
      </c>
      <c r="N27" s="222">
        <v>0</v>
      </c>
      <c r="T27" s="220"/>
      <c r="V27" s="219"/>
      <c r="W27" s="219"/>
      <c r="X27" s="219"/>
      <c r="Z27" s="217">
        <v>0</v>
      </c>
      <c r="AA27" s="217">
        <v>0</v>
      </c>
      <c r="AB27" s="217">
        <v>0</v>
      </c>
      <c r="AC27" s="217">
        <v>0</v>
      </c>
    </row>
    <row r="28" spans="2:29" s="218" customFormat="1" x14ac:dyDescent="0.15">
      <c r="B28" s="215"/>
      <c r="D28" s="221">
        <v>0</v>
      </c>
      <c r="E28" s="264">
        <v>0</v>
      </c>
      <c r="F28" s="265">
        <v>0</v>
      </c>
      <c r="G28" s="262">
        <v>0</v>
      </c>
      <c r="H28" s="262">
        <v>0</v>
      </c>
      <c r="I28" s="262">
        <v>0</v>
      </c>
      <c r="J28" s="262">
        <v>0</v>
      </c>
      <c r="K28" s="262">
        <v>0</v>
      </c>
      <c r="L28" s="262">
        <v>0</v>
      </c>
      <c r="N28" s="218">
        <v>0</v>
      </c>
      <c r="O28" s="266">
        <v>1</v>
      </c>
      <c r="T28" s="215"/>
      <c r="V28" s="219"/>
      <c r="W28" s="219"/>
      <c r="X28" s="219"/>
      <c r="Z28" s="217">
        <v>0</v>
      </c>
      <c r="AA28" s="217">
        <v>0</v>
      </c>
      <c r="AB28" s="217">
        <v>0</v>
      </c>
      <c r="AC28" s="217">
        <v>0</v>
      </c>
    </row>
    <row r="29" spans="2:29" s="218" customFormat="1" x14ac:dyDescent="0.15">
      <c r="B29" s="215"/>
      <c r="C29" s="224">
        <v>0</v>
      </c>
      <c r="D29" s="219">
        <v>1</v>
      </c>
      <c r="E29" s="267">
        <v>1</v>
      </c>
      <c r="F29" s="268">
        <v>1</v>
      </c>
      <c r="G29" s="268">
        <v>1</v>
      </c>
      <c r="H29" s="269">
        <v>1</v>
      </c>
      <c r="I29" s="269">
        <v>1</v>
      </c>
      <c r="J29" s="269">
        <v>1</v>
      </c>
      <c r="K29" s="270">
        <v>1</v>
      </c>
      <c r="L29" s="254">
        <v>1</v>
      </c>
      <c r="N29" s="218">
        <v>0</v>
      </c>
      <c r="O29" s="266">
        <v>1</v>
      </c>
      <c r="T29" s="215"/>
      <c r="V29" s="219"/>
      <c r="W29" s="219"/>
      <c r="X29" s="219"/>
      <c r="Z29" s="217">
        <v>0</v>
      </c>
      <c r="AA29" s="217">
        <v>0</v>
      </c>
      <c r="AB29" s="217">
        <v>0</v>
      </c>
      <c r="AC29" s="217">
        <v>0</v>
      </c>
    </row>
    <row r="30" spans="2:29" x14ac:dyDescent="0.15">
      <c r="C30" s="224">
        <v>0</v>
      </c>
      <c r="D30" s="219">
        <v>1</v>
      </c>
      <c r="E30" s="267">
        <v>1</v>
      </c>
      <c r="F30" s="268">
        <v>1</v>
      </c>
      <c r="G30" s="268">
        <v>1</v>
      </c>
      <c r="H30" s="269">
        <v>1</v>
      </c>
      <c r="I30" s="269">
        <v>1</v>
      </c>
      <c r="J30" s="269">
        <v>1</v>
      </c>
      <c r="K30" s="270">
        <v>1</v>
      </c>
      <c r="L30" s="254">
        <v>1</v>
      </c>
      <c r="N30" s="218">
        <v>0</v>
      </c>
      <c r="O30" s="271">
        <v>1</v>
      </c>
      <c r="Z30" s="217">
        <v>0</v>
      </c>
      <c r="AA30" s="217">
        <v>0</v>
      </c>
      <c r="AB30" s="217">
        <v>0</v>
      </c>
      <c r="AC30" s="217">
        <v>0</v>
      </c>
    </row>
    <row r="31" spans="2:29" x14ac:dyDescent="0.15">
      <c r="C31" s="225"/>
      <c r="Z31" s="217">
        <v>0</v>
      </c>
      <c r="AA31" s="217">
        <v>0</v>
      </c>
      <c r="AB31" s="217">
        <v>0</v>
      </c>
      <c r="AC31" s="217">
        <v>0</v>
      </c>
    </row>
    <row r="32" spans="2:29" s="218" customFormat="1" x14ac:dyDescent="0.15">
      <c r="B32" s="215"/>
      <c r="C32" s="224"/>
      <c r="D32" s="226">
        <v>0</v>
      </c>
      <c r="E32" s="215"/>
      <c r="F32" s="215"/>
      <c r="G32" s="262">
        <v>0</v>
      </c>
      <c r="H32" s="262">
        <v>0</v>
      </c>
      <c r="I32" s="262">
        <v>0</v>
      </c>
      <c r="J32" s="262">
        <v>0</v>
      </c>
      <c r="K32" s="262">
        <v>0</v>
      </c>
      <c r="L32" s="262">
        <v>0</v>
      </c>
      <c r="T32" s="220"/>
      <c r="V32" s="219"/>
      <c r="W32" s="219"/>
      <c r="X32" s="219"/>
      <c r="Z32" s="217">
        <v>0</v>
      </c>
      <c r="AA32" s="217">
        <v>0</v>
      </c>
      <c r="AB32" s="217">
        <v>0</v>
      </c>
      <c r="AC32" s="217">
        <v>0</v>
      </c>
    </row>
    <row r="33" spans="2:29" s="218" customFormat="1" x14ac:dyDescent="0.15">
      <c r="B33" s="215"/>
      <c r="C33" s="224">
        <v>0</v>
      </c>
      <c r="D33" s="219">
        <v>1</v>
      </c>
      <c r="E33" s="267">
        <v>1</v>
      </c>
      <c r="F33" s="268">
        <v>0</v>
      </c>
      <c r="G33" s="268">
        <v>1</v>
      </c>
      <c r="H33" s="269">
        <v>1</v>
      </c>
      <c r="I33" s="269">
        <v>1</v>
      </c>
      <c r="J33" s="269">
        <v>1</v>
      </c>
      <c r="K33" s="270">
        <v>1</v>
      </c>
      <c r="L33" s="254">
        <v>1</v>
      </c>
      <c r="T33" s="220"/>
      <c r="V33" s="219"/>
      <c r="W33" s="219"/>
      <c r="X33" s="219"/>
      <c r="Z33" s="217">
        <v>0</v>
      </c>
      <c r="AA33" s="217">
        <v>0</v>
      </c>
      <c r="AB33" s="217">
        <v>0</v>
      </c>
      <c r="AC33" s="217">
        <v>0</v>
      </c>
    </row>
    <row r="34" spans="2:29" s="218" customFormat="1" x14ac:dyDescent="0.15">
      <c r="B34" s="215"/>
      <c r="C34" s="217"/>
      <c r="E34" s="227"/>
      <c r="M34" s="215"/>
      <c r="T34" s="220"/>
      <c r="V34" s="219"/>
      <c r="W34" s="219"/>
      <c r="X34" s="219"/>
      <c r="Z34" s="217">
        <v>0</v>
      </c>
      <c r="AA34" s="217">
        <v>0</v>
      </c>
      <c r="AB34" s="217">
        <v>0</v>
      </c>
      <c r="AC34" s="217">
        <v>0</v>
      </c>
    </row>
    <row r="35" spans="2:29" s="218" customFormat="1" ht="25" customHeight="1" x14ac:dyDescent="0.15">
      <c r="B35" s="215"/>
      <c r="K35" s="228"/>
      <c r="L35" s="229"/>
      <c r="M35" s="228"/>
      <c r="T35" s="220"/>
      <c r="V35" s="219"/>
      <c r="W35" s="219"/>
      <c r="X35" s="219"/>
      <c r="Z35" s="217">
        <v>0</v>
      </c>
      <c r="AA35" s="217">
        <v>0</v>
      </c>
      <c r="AB35" s="217">
        <v>0</v>
      </c>
      <c r="AC35" s="217">
        <v>0</v>
      </c>
    </row>
    <row r="36" spans="2:29" s="218" customFormat="1" ht="32" customHeight="1" x14ac:dyDescent="0.15">
      <c r="B36" s="215"/>
      <c r="E36" s="230">
        <v>0</v>
      </c>
      <c r="F36" s="230"/>
      <c r="J36" s="230">
        <v>0</v>
      </c>
      <c r="K36" s="230"/>
      <c r="O36" s="272">
        <v>0</v>
      </c>
      <c r="P36" s="272"/>
      <c r="Q36" s="272"/>
      <c r="R36" s="219"/>
      <c r="T36" s="220"/>
      <c r="V36" s="219"/>
      <c r="W36" s="219"/>
      <c r="X36" s="219"/>
      <c r="Z36" s="217">
        <v>0</v>
      </c>
      <c r="AA36" s="217">
        <v>0</v>
      </c>
      <c r="AB36" s="217">
        <v>0</v>
      </c>
      <c r="AC36" s="217">
        <v>0</v>
      </c>
    </row>
    <row r="37" spans="2:29" s="218" customFormat="1" ht="83" customHeight="1" x14ac:dyDescent="0.15">
      <c r="B37" s="215"/>
      <c r="E37" s="273">
        <v>0</v>
      </c>
      <c r="F37" s="274">
        <v>0</v>
      </c>
      <c r="G37" s="274"/>
      <c r="H37" s="275">
        <v>0</v>
      </c>
      <c r="J37" s="273">
        <v>0</v>
      </c>
      <c r="K37" s="274">
        <v>0</v>
      </c>
      <c r="L37" s="274"/>
      <c r="M37" s="245">
        <v>0</v>
      </c>
      <c r="O37" s="274">
        <v>0</v>
      </c>
      <c r="P37" s="274"/>
      <c r="Q37" s="274"/>
      <c r="R37" s="276">
        <v>1</v>
      </c>
      <c r="T37" s="220"/>
      <c r="V37" s="219"/>
      <c r="W37" s="219"/>
      <c r="X37" s="231">
        <v>0</v>
      </c>
      <c r="Z37" s="217">
        <v>0</v>
      </c>
      <c r="AA37" s="217">
        <v>0</v>
      </c>
      <c r="AB37" s="217">
        <v>0</v>
      </c>
      <c r="AC37" s="217">
        <v>0</v>
      </c>
    </row>
    <row r="38" spans="2:29" s="218" customFormat="1" ht="95" customHeight="1" x14ac:dyDescent="0.15">
      <c r="B38" s="215"/>
      <c r="C38" s="219"/>
      <c r="E38" s="273">
        <v>0</v>
      </c>
      <c r="F38" s="274">
        <v>0</v>
      </c>
      <c r="G38" s="274"/>
      <c r="H38" s="275">
        <v>0</v>
      </c>
      <c r="J38" s="273">
        <v>0</v>
      </c>
      <c r="K38" s="274">
        <v>0</v>
      </c>
      <c r="L38" s="274"/>
      <c r="M38" s="277">
        <v>0</v>
      </c>
      <c r="O38" s="274">
        <v>0</v>
      </c>
      <c r="P38" s="274"/>
      <c r="Q38" s="274"/>
      <c r="R38" s="276">
        <v>1</v>
      </c>
      <c r="T38" s="220"/>
      <c r="V38" s="219"/>
      <c r="W38" s="219"/>
      <c r="X38" s="231">
        <v>0</v>
      </c>
      <c r="Z38" s="217">
        <v>0</v>
      </c>
      <c r="AA38" s="217">
        <v>0</v>
      </c>
      <c r="AB38" s="217">
        <v>0</v>
      </c>
      <c r="AC38" s="217">
        <v>0</v>
      </c>
    </row>
    <row r="39" spans="2:29" s="218" customFormat="1" ht="90" customHeight="1" x14ac:dyDescent="0.15">
      <c r="B39" s="215"/>
      <c r="C39" s="219"/>
      <c r="E39" s="273">
        <v>0</v>
      </c>
      <c r="F39" s="274">
        <v>0</v>
      </c>
      <c r="G39" s="274"/>
      <c r="H39" s="245">
        <v>0</v>
      </c>
      <c r="J39" s="273">
        <v>0</v>
      </c>
      <c r="K39" s="274">
        <v>0</v>
      </c>
      <c r="L39" s="274"/>
      <c r="M39" s="245">
        <v>0</v>
      </c>
      <c r="O39" s="274">
        <v>0</v>
      </c>
      <c r="P39" s="274"/>
      <c r="Q39" s="274"/>
      <c r="R39" s="278">
        <v>1</v>
      </c>
      <c r="T39" s="220"/>
      <c r="V39" s="219"/>
      <c r="W39" s="219"/>
      <c r="X39" s="231">
        <v>0</v>
      </c>
      <c r="Z39" s="217">
        <v>0</v>
      </c>
      <c r="AA39" s="217">
        <v>0</v>
      </c>
      <c r="AB39" s="217">
        <v>0</v>
      </c>
      <c r="AC39" s="217">
        <v>0</v>
      </c>
    </row>
    <row r="40" spans="2:29" s="218" customFormat="1" ht="94" customHeight="1" x14ac:dyDescent="0.15">
      <c r="B40" s="215"/>
      <c r="C40" s="219"/>
      <c r="E40" s="215"/>
      <c r="F40" s="215"/>
      <c r="G40" s="215"/>
      <c r="H40" s="279">
        <v>5</v>
      </c>
      <c r="I40" s="218">
        <v>0</v>
      </c>
      <c r="J40" s="280">
        <v>0</v>
      </c>
      <c r="K40" s="274">
        <v>0</v>
      </c>
      <c r="L40" s="274"/>
      <c r="M40" s="275">
        <v>0</v>
      </c>
      <c r="O40" s="274">
        <v>0</v>
      </c>
      <c r="P40" s="274"/>
      <c r="Q40" s="274"/>
      <c r="R40" s="276">
        <v>1</v>
      </c>
      <c r="T40" s="220"/>
      <c r="V40" s="219"/>
      <c r="W40" s="219"/>
      <c r="X40" s="231">
        <v>0</v>
      </c>
      <c r="Z40" s="217">
        <v>0</v>
      </c>
      <c r="AA40" s="217">
        <v>0</v>
      </c>
      <c r="AB40" s="217">
        <v>0</v>
      </c>
      <c r="AC40" s="217">
        <v>0</v>
      </c>
    </row>
    <row r="41" spans="2:29" s="218" customFormat="1" ht="99" customHeight="1" x14ac:dyDescent="0.15">
      <c r="B41" s="215"/>
      <c r="C41" s="219"/>
      <c r="J41" s="273">
        <v>0</v>
      </c>
      <c r="K41" s="274">
        <v>0</v>
      </c>
      <c r="L41" s="274"/>
      <c r="M41" s="275">
        <v>0</v>
      </c>
      <c r="O41" s="274">
        <v>0</v>
      </c>
      <c r="P41" s="274"/>
      <c r="Q41" s="274"/>
      <c r="R41" s="276">
        <v>1</v>
      </c>
      <c r="T41" s="220"/>
      <c r="V41" s="219"/>
      <c r="W41" s="219"/>
      <c r="X41" s="219"/>
      <c r="Z41" s="217">
        <v>0</v>
      </c>
      <c r="AA41" s="217">
        <v>0</v>
      </c>
      <c r="AB41" s="217">
        <v>0</v>
      </c>
      <c r="AC41" s="217">
        <v>0</v>
      </c>
    </row>
    <row r="42" spans="2:29" s="218" customFormat="1" ht="34" customHeight="1" x14ac:dyDescent="0.15">
      <c r="B42" s="215"/>
      <c r="C42" s="219"/>
      <c r="M42" s="279">
        <v>5</v>
      </c>
      <c r="N42" s="218">
        <v>0</v>
      </c>
      <c r="T42" s="220"/>
      <c r="V42" s="219"/>
      <c r="W42" s="219"/>
      <c r="X42" s="219"/>
      <c r="Z42" s="217">
        <v>0</v>
      </c>
      <c r="AA42" s="217">
        <v>0</v>
      </c>
      <c r="AB42" s="217">
        <v>0</v>
      </c>
      <c r="AC42" s="217">
        <v>0</v>
      </c>
    </row>
    <row r="43" spans="2:29" s="218" customFormat="1" x14ac:dyDescent="0.15">
      <c r="B43" s="215"/>
      <c r="C43" s="219"/>
      <c r="E43" s="217"/>
      <c r="J43" s="217"/>
      <c r="T43" s="220"/>
      <c r="V43" s="219"/>
      <c r="W43" s="219"/>
      <c r="X43" s="219"/>
      <c r="Z43" s="217">
        <v>0</v>
      </c>
      <c r="AA43" s="217">
        <v>0</v>
      </c>
      <c r="AB43" s="217">
        <v>0</v>
      </c>
      <c r="AC43" s="217">
        <v>0</v>
      </c>
    </row>
    <row r="44" spans="2:29" s="218" customFormat="1" x14ac:dyDescent="0.15">
      <c r="B44" s="215"/>
      <c r="C44" s="219"/>
      <c r="T44" s="220"/>
      <c r="V44" s="219"/>
      <c r="W44" s="219"/>
      <c r="X44" s="219"/>
      <c r="Z44" s="217">
        <v>0</v>
      </c>
      <c r="AA44" s="217">
        <v>0</v>
      </c>
      <c r="AB44" s="217">
        <v>0</v>
      </c>
      <c r="AC44" s="217">
        <v>0</v>
      </c>
    </row>
    <row r="45" spans="2:29" s="218" customFormat="1" x14ac:dyDescent="0.15">
      <c r="B45" s="215"/>
      <c r="C45" s="219"/>
      <c r="G45" s="219"/>
      <c r="T45" s="220"/>
      <c r="V45" s="219"/>
      <c r="W45" s="219"/>
      <c r="X45" s="219"/>
      <c r="Z45" s="217">
        <v>0</v>
      </c>
      <c r="AA45" s="217">
        <v>0</v>
      </c>
      <c r="AB45" s="217">
        <v>0</v>
      </c>
      <c r="AC45" s="217">
        <v>0</v>
      </c>
    </row>
    <row r="46" spans="2:29" s="218" customFormat="1" x14ac:dyDescent="0.15">
      <c r="B46" s="215"/>
      <c r="C46" s="219"/>
      <c r="T46" s="220"/>
      <c r="V46" s="219"/>
      <c r="W46" s="219"/>
      <c r="X46" s="219"/>
      <c r="Z46" s="217">
        <v>0</v>
      </c>
      <c r="AA46" s="217">
        <v>0</v>
      </c>
      <c r="AB46" s="217">
        <v>0</v>
      </c>
      <c r="AC46" s="217">
        <v>0</v>
      </c>
    </row>
    <row r="47" spans="2:29" s="218" customFormat="1" x14ac:dyDescent="0.15">
      <c r="B47" s="215"/>
      <c r="C47" s="219"/>
      <c r="T47" s="220"/>
      <c r="V47" s="219"/>
      <c r="W47" s="219"/>
      <c r="X47" s="219"/>
      <c r="Z47" s="217">
        <v>0</v>
      </c>
      <c r="AA47" s="217">
        <v>0</v>
      </c>
      <c r="AB47" s="217">
        <v>0</v>
      </c>
      <c r="AC47" s="217">
        <v>0</v>
      </c>
    </row>
    <row r="48" spans="2:29" s="218" customFormat="1" x14ac:dyDescent="0.15">
      <c r="B48" s="215"/>
      <c r="D48" s="219"/>
      <c r="U48" s="220"/>
      <c r="V48" s="219"/>
      <c r="W48" s="219"/>
      <c r="X48" s="219"/>
      <c r="Z48" s="217">
        <v>0</v>
      </c>
      <c r="AA48" s="217">
        <v>0</v>
      </c>
      <c r="AB48" s="217">
        <v>0</v>
      </c>
      <c r="AC48" s="217">
        <v>0</v>
      </c>
    </row>
    <row r="49" spans="3:29" x14ac:dyDescent="0.15">
      <c r="C49" s="218"/>
      <c r="D49" s="232">
        <v>0</v>
      </c>
      <c r="F49" s="217"/>
      <c r="G49" s="219">
        <v>0</v>
      </c>
      <c r="H49" s="219">
        <v>0</v>
      </c>
      <c r="I49" s="219">
        <v>0</v>
      </c>
      <c r="J49" s="219">
        <v>0</v>
      </c>
      <c r="K49" s="219">
        <v>0</v>
      </c>
      <c r="L49" s="219">
        <v>0</v>
      </c>
      <c r="M49" s="218"/>
      <c r="N49" s="218">
        <v>0</v>
      </c>
      <c r="O49" s="266">
        <v>0</v>
      </c>
      <c r="R49" s="218"/>
      <c r="S49" s="218"/>
      <c r="T49" s="220"/>
      <c r="U49" s="218"/>
      <c r="V49" s="219">
        <v>0</v>
      </c>
      <c r="W49" s="217">
        <v>0</v>
      </c>
      <c r="X49" s="219">
        <v>0</v>
      </c>
      <c r="Y49" s="218"/>
      <c r="Z49" s="217">
        <v>0</v>
      </c>
      <c r="AA49" s="217">
        <v>0</v>
      </c>
      <c r="AB49" s="217">
        <v>0</v>
      </c>
      <c r="AC49" s="217">
        <v>0</v>
      </c>
    </row>
    <row r="50" spans="3:29" x14ac:dyDescent="0.15">
      <c r="C50" s="218"/>
      <c r="D50" s="264">
        <v>0</v>
      </c>
      <c r="E50" s="265">
        <v>0</v>
      </c>
      <c r="F50" s="265">
        <v>0</v>
      </c>
      <c r="G50" s="265">
        <v>0</v>
      </c>
      <c r="H50" s="264">
        <v>0</v>
      </c>
      <c r="I50" s="221">
        <v>0</v>
      </c>
      <c r="J50" s="221">
        <v>0</v>
      </c>
      <c r="K50" s="264">
        <v>0</v>
      </c>
      <c r="L50" s="264">
        <v>0</v>
      </c>
      <c r="N50" s="218">
        <v>0</v>
      </c>
      <c r="O50" s="266">
        <v>0</v>
      </c>
      <c r="R50" s="218">
        <v>0</v>
      </c>
      <c r="S50" s="218"/>
      <c r="T50" s="218"/>
      <c r="U50" s="218"/>
      <c r="V50" s="221">
        <v>0</v>
      </c>
      <c r="W50" s="243">
        <v>0</v>
      </c>
      <c r="X50" s="221">
        <v>0</v>
      </c>
      <c r="Y50" s="218"/>
      <c r="Z50" s="217">
        <v>0</v>
      </c>
      <c r="AA50" s="217">
        <v>0</v>
      </c>
      <c r="AB50" s="217">
        <v>0</v>
      </c>
      <c r="AC50" s="217">
        <v>0</v>
      </c>
    </row>
    <row r="51" spans="3:29" x14ac:dyDescent="0.15">
      <c r="C51" s="218"/>
      <c r="D51" s="219">
        <v>0</v>
      </c>
      <c r="E51" s="219">
        <v>0</v>
      </c>
      <c r="F51" s="219">
        <v>0</v>
      </c>
      <c r="G51" s="219">
        <v>0</v>
      </c>
      <c r="H51" s="212">
        <v>0</v>
      </c>
      <c r="I51" s="281">
        <v>0</v>
      </c>
      <c r="J51" s="212">
        <v>0</v>
      </c>
      <c r="K51" s="234">
        <v>0</v>
      </c>
      <c r="L51" s="236">
        <v>0</v>
      </c>
      <c r="N51" s="218">
        <v>0</v>
      </c>
      <c r="O51" s="266">
        <v>0</v>
      </c>
      <c r="R51" s="218"/>
      <c r="S51" s="218"/>
      <c r="T51" s="221">
        <v>0</v>
      </c>
      <c r="U51" s="233">
        <v>0</v>
      </c>
      <c r="V51" s="233">
        <v>0</v>
      </c>
      <c r="W51" s="233">
        <v>0</v>
      </c>
      <c r="X51" s="233">
        <v>0</v>
      </c>
      <c r="Y51" s="218"/>
      <c r="Z51" s="217">
        <v>0</v>
      </c>
      <c r="AA51" s="217">
        <v>0</v>
      </c>
      <c r="AB51" s="217">
        <v>0</v>
      </c>
      <c r="AC51" s="217">
        <v>0</v>
      </c>
    </row>
    <row r="52" spans="3:29" x14ac:dyDescent="0.15">
      <c r="C52" s="218"/>
      <c r="D52" s="219">
        <v>0</v>
      </c>
      <c r="E52" s="219">
        <v>0</v>
      </c>
      <c r="F52" s="219">
        <v>0</v>
      </c>
      <c r="G52" s="219">
        <v>0</v>
      </c>
      <c r="H52" s="212">
        <v>0</v>
      </c>
      <c r="I52" s="281">
        <v>0</v>
      </c>
      <c r="J52" s="212">
        <v>0</v>
      </c>
      <c r="K52" s="234">
        <v>0</v>
      </c>
      <c r="L52" s="236">
        <v>0</v>
      </c>
      <c r="M52" s="218"/>
      <c r="R52" s="218">
        <v>0</v>
      </c>
      <c r="S52" s="218">
        <v>0</v>
      </c>
      <c r="T52" s="234">
        <v>0</v>
      </c>
      <c r="U52" s="235">
        <v>0</v>
      </c>
      <c r="V52" s="235">
        <v>0</v>
      </c>
      <c r="W52" s="235">
        <v>0</v>
      </c>
      <c r="X52" s="235">
        <v>0</v>
      </c>
      <c r="Y52" s="218"/>
      <c r="Z52" s="217">
        <v>0</v>
      </c>
      <c r="AA52" s="217">
        <v>0</v>
      </c>
      <c r="AB52" s="217">
        <v>0</v>
      </c>
      <c r="AC52" s="217">
        <v>0</v>
      </c>
    </row>
    <row r="53" spans="3:29" ht="18" customHeight="1" x14ac:dyDescent="0.15">
      <c r="C53" s="218"/>
      <c r="D53" s="219"/>
      <c r="E53" s="219"/>
      <c r="F53" s="219"/>
      <c r="G53" s="219"/>
      <c r="H53" s="212"/>
      <c r="M53" s="218"/>
      <c r="R53" s="218">
        <v>0</v>
      </c>
      <c r="S53" s="218">
        <v>0</v>
      </c>
      <c r="T53" s="234">
        <v>0</v>
      </c>
      <c r="U53" s="235">
        <v>0</v>
      </c>
      <c r="V53" s="235">
        <v>0</v>
      </c>
      <c r="W53" s="235">
        <v>0</v>
      </c>
      <c r="X53" s="235">
        <v>0</v>
      </c>
      <c r="Y53" s="218"/>
      <c r="Z53" s="217">
        <v>0</v>
      </c>
      <c r="AA53" s="217">
        <v>0</v>
      </c>
      <c r="AB53" s="217">
        <v>0</v>
      </c>
      <c r="AC53" s="217">
        <v>0</v>
      </c>
    </row>
    <row r="54" spans="3:29" x14ac:dyDescent="0.15">
      <c r="C54" s="218"/>
      <c r="D54" s="219"/>
      <c r="G54" s="219">
        <v>0</v>
      </c>
      <c r="H54" s="219">
        <v>0</v>
      </c>
      <c r="I54" s="219">
        <v>0</v>
      </c>
      <c r="J54" s="219">
        <v>0</v>
      </c>
      <c r="K54" s="219">
        <v>0</v>
      </c>
      <c r="L54" s="219">
        <v>0</v>
      </c>
      <c r="M54" s="219"/>
      <c r="R54" s="218">
        <v>0</v>
      </c>
      <c r="S54" s="218">
        <v>0</v>
      </c>
      <c r="T54" s="234">
        <v>0</v>
      </c>
      <c r="U54" s="235">
        <v>0</v>
      </c>
      <c r="V54" s="235">
        <v>0</v>
      </c>
      <c r="W54" s="235">
        <v>0</v>
      </c>
      <c r="X54" s="235">
        <v>0</v>
      </c>
      <c r="Y54" s="218"/>
      <c r="Z54" s="217">
        <v>0</v>
      </c>
      <c r="AA54" s="217">
        <v>0</v>
      </c>
      <c r="AB54" s="217">
        <v>0</v>
      </c>
      <c r="AC54" s="217">
        <v>0</v>
      </c>
    </row>
    <row r="55" spans="3:29" x14ac:dyDescent="0.15">
      <c r="C55" s="218"/>
      <c r="D55" s="219">
        <v>0</v>
      </c>
      <c r="E55" s="219">
        <v>0</v>
      </c>
      <c r="F55" s="219">
        <v>0</v>
      </c>
      <c r="G55" s="219">
        <v>0</v>
      </c>
      <c r="H55" s="212">
        <v>0</v>
      </c>
      <c r="I55" s="281">
        <v>0</v>
      </c>
      <c r="J55" s="212">
        <v>0</v>
      </c>
      <c r="K55" s="234">
        <v>0</v>
      </c>
      <c r="L55" s="236">
        <v>0</v>
      </c>
      <c r="M55" s="218"/>
      <c r="R55" s="218"/>
      <c r="S55" s="218"/>
      <c r="T55" s="234">
        <v>0</v>
      </c>
      <c r="U55" s="235">
        <v>0</v>
      </c>
      <c r="V55" s="235">
        <v>0</v>
      </c>
      <c r="W55" s="235">
        <v>0</v>
      </c>
      <c r="X55" s="235">
        <v>0</v>
      </c>
      <c r="Y55" s="218"/>
      <c r="Z55" s="217">
        <v>0</v>
      </c>
      <c r="AA55" s="217">
        <v>0</v>
      </c>
      <c r="AB55" s="217">
        <v>0</v>
      </c>
      <c r="AC55" s="217">
        <v>0</v>
      </c>
    </row>
    <row r="56" spans="3:29" ht="15" customHeight="1" x14ac:dyDescent="0.15">
      <c r="C56" s="218"/>
      <c r="D56" s="219"/>
      <c r="E56" s="219"/>
      <c r="F56" s="219"/>
      <c r="M56" s="218"/>
      <c r="R56" s="218"/>
      <c r="S56" s="218"/>
      <c r="T56" s="234">
        <v>0</v>
      </c>
      <c r="U56" s="235">
        <v>0</v>
      </c>
      <c r="V56" s="235">
        <v>0</v>
      </c>
      <c r="W56" s="235">
        <v>0</v>
      </c>
      <c r="X56" s="235">
        <v>0</v>
      </c>
      <c r="Y56" s="218"/>
      <c r="Z56" s="217">
        <v>0</v>
      </c>
      <c r="AA56" s="217">
        <v>0</v>
      </c>
      <c r="AB56" s="217">
        <v>0</v>
      </c>
      <c r="AC56" s="217">
        <v>0</v>
      </c>
    </row>
    <row r="57" spans="3:29" x14ac:dyDescent="0.15">
      <c r="C57" s="218"/>
      <c r="D57" s="219"/>
      <c r="E57" s="219"/>
      <c r="F57" s="219"/>
      <c r="G57" s="219"/>
      <c r="H57" s="212"/>
      <c r="I57" s="212"/>
      <c r="J57" s="212"/>
      <c r="K57" s="234"/>
      <c r="L57" s="236"/>
      <c r="M57" s="218"/>
      <c r="O57" s="217">
        <v>0</v>
      </c>
      <c r="P57" s="217">
        <v>0</v>
      </c>
      <c r="R57" s="215">
        <v>0</v>
      </c>
      <c r="T57" s="234">
        <v>0</v>
      </c>
      <c r="U57" s="235">
        <v>0</v>
      </c>
      <c r="V57" s="235">
        <v>0</v>
      </c>
      <c r="W57" s="235">
        <v>0</v>
      </c>
      <c r="X57" s="235">
        <v>0</v>
      </c>
      <c r="Y57" s="218"/>
      <c r="Z57" s="217">
        <v>0</v>
      </c>
      <c r="AA57" s="217">
        <v>0</v>
      </c>
      <c r="AB57" s="217">
        <v>0</v>
      </c>
      <c r="AC57" s="217">
        <v>0</v>
      </c>
    </row>
    <row r="58" spans="3:29" x14ac:dyDescent="0.15">
      <c r="C58" s="218"/>
      <c r="D58" s="232">
        <v>0</v>
      </c>
      <c r="F58" s="219"/>
      <c r="G58" s="219">
        <v>0</v>
      </c>
      <c r="H58" s="219">
        <v>0</v>
      </c>
      <c r="I58" s="219">
        <v>0</v>
      </c>
      <c r="J58" s="219">
        <v>0</v>
      </c>
      <c r="K58" s="219">
        <v>0</v>
      </c>
      <c r="L58" s="219">
        <v>0</v>
      </c>
      <c r="M58" s="218"/>
      <c r="O58" s="217">
        <v>0</v>
      </c>
      <c r="P58" s="217">
        <v>0</v>
      </c>
      <c r="R58" s="219">
        <v>0</v>
      </c>
      <c r="T58" s="234">
        <v>0</v>
      </c>
      <c r="U58" s="235">
        <v>0</v>
      </c>
      <c r="V58" s="235">
        <v>0</v>
      </c>
      <c r="W58" s="235">
        <v>0</v>
      </c>
      <c r="X58" s="235">
        <v>0</v>
      </c>
      <c r="Y58" s="218"/>
      <c r="Z58" s="217">
        <v>0</v>
      </c>
      <c r="AA58" s="217">
        <v>0</v>
      </c>
      <c r="AB58" s="217">
        <v>0</v>
      </c>
      <c r="AC58" s="217">
        <v>0</v>
      </c>
    </row>
    <row r="59" spans="3:29" x14ac:dyDescent="0.15">
      <c r="C59" s="218"/>
      <c r="D59" s="221">
        <v>0</v>
      </c>
      <c r="E59" s="265">
        <v>0</v>
      </c>
      <c r="F59" s="265">
        <v>0</v>
      </c>
      <c r="G59" s="265">
        <v>0</v>
      </c>
      <c r="H59" s="264">
        <v>0</v>
      </c>
      <c r="I59" s="221">
        <v>0</v>
      </c>
      <c r="J59" s="264">
        <v>0</v>
      </c>
      <c r="K59" s="264">
        <v>0</v>
      </c>
      <c r="L59" s="264">
        <v>0</v>
      </c>
      <c r="O59" s="217">
        <v>0</v>
      </c>
      <c r="P59" s="217">
        <v>0</v>
      </c>
      <c r="R59" s="219">
        <v>0</v>
      </c>
      <c r="T59" s="234">
        <v>0</v>
      </c>
      <c r="U59" s="235">
        <v>0</v>
      </c>
      <c r="V59" s="235">
        <v>0</v>
      </c>
      <c r="W59" s="235">
        <v>0</v>
      </c>
      <c r="X59" s="235">
        <v>0</v>
      </c>
      <c r="Y59" s="218"/>
      <c r="Z59" s="217">
        <v>0</v>
      </c>
      <c r="AA59" s="217">
        <v>0</v>
      </c>
      <c r="AB59" s="217">
        <v>0</v>
      </c>
      <c r="AC59" s="217">
        <v>0</v>
      </c>
    </row>
    <row r="60" spans="3:29" x14ac:dyDescent="0.15">
      <c r="C60" s="218"/>
      <c r="D60" s="219">
        <v>0</v>
      </c>
      <c r="E60" s="219">
        <v>0</v>
      </c>
      <c r="F60" s="219">
        <v>0</v>
      </c>
      <c r="G60" s="219">
        <v>0</v>
      </c>
      <c r="H60" s="212">
        <v>0</v>
      </c>
      <c r="I60" s="281">
        <v>0</v>
      </c>
      <c r="J60" s="212">
        <v>0</v>
      </c>
      <c r="K60" s="282">
        <v>0</v>
      </c>
      <c r="L60" s="283">
        <v>0</v>
      </c>
      <c r="O60" s="217">
        <v>0</v>
      </c>
      <c r="P60" s="217">
        <v>0</v>
      </c>
      <c r="R60" s="219">
        <v>0</v>
      </c>
      <c r="T60" s="234">
        <v>0</v>
      </c>
      <c r="U60" s="235">
        <v>0</v>
      </c>
      <c r="V60" s="235">
        <v>0</v>
      </c>
      <c r="W60" s="235">
        <v>0</v>
      </c>
      <c r="X60" s="235">
        <v>0</v>
      </c>
      <c r="Y60" s="218"/>
      <c r="Z60" s="217">
        <v>0</v>
      </c>
      <c r="AA60" s="217">
        <v>0</v>
      </c>
      <c r="AB60" s="217">
        <v>0</v>
      </c>
      <c r="AC60" s="217">
        <v>0</v>
      </c>
    </row>
    <row r="61" spans="3:29" ht="55" customHeight="1" x14ac:dyDescent="0.15">
      <c r="C61" s="218"/>
      <c r="D61" s="219">
        <v>0</v>
      </c>
      <c r="E61" s="219">
        <v>0</v>
      </c>
      <c r="F61" s="219">
        <v>0</v>
      </c>
      <c r="G61" s="219">
        <v>0</v>
      </c>
      <c r="H61" s="212">
        <v>0</v>
      </c>
      <c r="I61" s="281">
        <v>0</v>
      </c>
      <c r="J61" s="212">
        <v>0</v>
      </c>
      <c r="K61" s="282">
        <v>0</v>
      </c>
      <c r="L61" s="283">
        <v>0</v>
      </c>
      <c r="M61" s="218"/>
      <c r="O61" s="217">
        <v>0</v>
      </c>
      <c r="P61" s="217">
        <v>0</v>
      </c>
      <c r="R61" s="219">
        <v>0</v>
      </c>
      <c r="T61" s="234">
        <v>0</v>
      </c>
      <c r="U61" s="235">
        <v>0</v>
      </c>
      <c r="V61" s="235">
        <v>0</v>
      </c>
      <c r="W61" s="235">
        <v>0</v>
      </c>
      <c r="X61" s="235">
        <v>0</v>
      </c>
      <c r="Y61" s="218"/>
      <c r="Z61" s="217">
        <v>0</v>
      </c>
      <c r="AA61" s="217">
        <v>0</v>
      </c>
      <c r="AB61" s="217">
        <v>0</v>
      </c>
      <c r="AC61" s="217">
        <v>0</v>
      </c>
    </row>
    <row r="62" spans="3:29" x14ac:dyDescent="0.15">
      <c r="C62" s="218"/>
      <c r="D62" s="219"/>
      <c r="M62" s="218"/>
      <c r="O62" s="217">
        <v>0</v>
      </c>
      <c r="P62" s="217">
        <v>0</v>
      </c>
      <c r="R62" s="219">
        <v>0</v>
      </c>
      <c r="T62" s="234">
        <v>0</v>
      </c>
      <c r="U62" s="235">
        <v>0</v>
      </c>
      <c r="V62" s="235">
        <v>0</v>
      </c>
      <c r="W62" s="235">
        <v>0</v>
      </c>
      <c r="X62" s="235">
        <v>0</v>
      </c>
      <c r="Y62" s="218"/>
      <c r="Z62" s="217">
        <v>0</v>
      </c>
      <c r="AA62" s="217">
        <v>0</v>
      </c>
      <c r="AB62" s="217">
        <v>0</v>
      </c>
      <c r="AC62" s="217">
        <v>0</v>
      </c>
    </row>
    <row r="63" spans="3:29" x14ac:dyDescent="0.15">
      <c r="C63" s="218"/>
      <c r="D63" s="219"/>
      <c r="G63" s="219">
        <v>0</v>
      </c>
      <c r="H63" s="219">
        <v>0</v>
      </c>
      <c r="I63" s="219">
        <v>0</v>
      </c>
      <c r="J63" s="219">
        <v>0</v>
      </c>
      <c r="K63" s="219">
        <v>0</v>
      </c>
      <c r="L63" s="219">
        <v>0</v>
      </c>
      <c r="M63" s="218"/>
      <c r="O63" s="217">
        <v>0</v>
      </c>
      <c r="P63" s="217">
        <v>0</v>
      </c>
      <c r="R63" s="219">
        <v>0</v>
      </c>
      <c r="T63" s="234">
        <v>0</v>
      </c>
      <c r="U63" s="235">
        <v>0</v>
      </c>
      <c r="V63" s="235">
        <v>0</v>
      </c>
      <c r="W63" s="235">
        <v>0</v>
      </c>
      <c r="X63" s="235">
        <v>0</v>
      </c>
      <c r="Y63" s="218"/>
      <c r="Z63" s="217">
        <v>0</v>
      </c>
      <c r="AA63" s="217">
        <v>0</v>
      </c>
      <c r="AB63" s="217">
        <v>0</v>
      </c>
      <c r="AC63" s="217">
        <v>0</v>
      </c>
    </row>
    <row r="64" spans="3:29" x14ac:dyDescent="0.15">
      <c r="C64" s="218"/>
      <c r="D64" s="219">
        <v>0</v>
      </c>
      <c r="E64" s="219">
        <v>0</v>
      </c>
      <c r="F64" s="219">
        <v>0</v>
      </c>
      <c r="G64" s="219">
        <v>0</v>
      </c>
      <c r="H64" s="212">
        <v>0</v>
      </c>
      <c r="I64" s="281">
        <v>0</v>
      </c>
      <c r="J64" s="212">
        <v>0</v>
      </c>
      <c r="K64" s="282">
        <v>0</v>
      </c>
      <c r="L64" s="283">
        <v>0</v>
      </c>
      <c r="M64" s="218"/>
      <c r="O64" s="217">
        <v>0</v>
      </c>
      <c r="P64" s="217">
        <v>0</v>
      </c>
      <c r="R64" s="219">
        <v>0</v>
      </c>
      <c r="T64" s="234">
        <v>0</v>
      </c>
      <c r="U64" s="235">
        <v>0</v>
      </c>
      <c r="V64" s="235">
        <v>0</v>
      </c>
      <c r="W64" s="235">
        <v>0</v>
      </c>
      <c r="X64" s="235">
        <v>0</v>
      </c>
      <c r="Y64" s="218"/>
      <c r="Z64" s="217">
        <v>0</v>
      </c>
      <c r="AA64" s="217">
        <v>0</v>
      </c>
      <c r="AB64" s="217">
        <v>0</v>
      </c>
      <c r="AC64" s="217">
        <v>0</v>
      </c>
    </row>
    <row r="65" spans="3:29" x14ac:dyDescent="0.15">
      <c r="C65" s="218"/>
      <c r="D65" s="219"/>
      <c r="E65" s="219"/>
      <c r="F65" s="219"/>
      <c r="M65" s="218"/>
      <c r="O65" s="217">
        <v>0</v>
      </c>
      <c r="P65" s="217">
        <v>0</v>
      </c>
      <c r="R65" s="219">
        <v>0</v>
      </c>
      <c r="T65" s="234">
        <v>0</v>
      </c>
      <c r="U65" s="235">
        <v>0</v>
      </c>
      <c r="V65" s="235">
        <v>0</v>
      </c>
      <c r="W65" s="235">
        <v>0</v>
      </c>
      <c r="X65" s="235">
        <v>0</v>
      </c>
      <c r="Y65" s="218"/>
      <c r="Z65" s="217">
        <v>0</v>
      </c>
      <c r="AA65" s="217">
        <v>0</v>
      </c>
      <c r="AB65" s="217">
        <v>0</v>
      </c>
      <c r="AC65" s="217">
        <v>0</v>
      </c>
    </row>
    <row r="66" spans="3:29" x14ac:dyDescent="0.15">
      <c r="C66" s="218"/>
      <c r="D66" s="219"/>
      <c r="E66" s="219"/>
      <c r="F66" s="219"/>
      <c r="G66" s="219"/>
      <c r="H66" s="212"/>
      <c r="I66" s="212"/>
      <c r="J66" s="212"/>
      <c r="K66" s="234"/>
      <c r="L66" s="236"/>
      <c r="M66" s="218"/>
      <c r="O66" s="217">
        <v>0</v>
      </c>
      <c r="P66" s="217">
        <v>0</v>
      </c>
      <c r="R66" s="217">
        <v>0</v>
      </c>
      <c r="T66" s="234">
        <v>0</v>
      </c>
      <c r="U66" s="235">
        <v>0</v>
      </c>
      <c r="V66" s="235">
        <v>0</v>
      </c>
      <c r="W66" s="235">
        <v>0</v>
      </c>
      <c r="X66" s="235">
        <v>0</v>
      </c>
      <c r="Y66" s="218"/>
      <c r="Z66" s="217">
        <v>0</v>
      </c>
      <c r="AA66" s="217">
        <v>0</v>
      </c>
      <c r="AB66" s="217">
        <v>0</v>
      </c>
      <c r="AC66" s="217">
        <v>0</v>
      </c>
    </row>
    <row r="67" spans="3:29" x14ac:dyDescent="0.15">
      <c r="C67" s="218"/>
      <c r="D67" s="232">
        <v>0</v>
      </c>
      <c r="F67" s="219"/>
      <c r="J67" s="219">
        <v>0</v>
      </c>
      <c r="K67" s="219">
        <v>0</v>
      </c>
      <c r="L67" s="219">
        <v>0</v>
      </c>
      <c r="M67" s="218"/>
      <c r="O67" s="217">
        <v>0</v>
      </c>
      <c r="P67" s="217">
        <v>0</v>
      </c>
      <c r="R67" s="217">
        <v>0</v>
      </c>
      <c r="T67" s="234">
        <v>0</v>
      </c>
      <c r="U67" s="235">
        <v>0</v>
      </c>
      <c r="V67" s="235">
        <v>0</v>
      </c>
      <c r="W67" s="235">
        <v>0</v>
      </c>
      <c r="X67" s="235">
        <v>0</v>
      </c>
      <c r="Y67" s="218"/>
      <c r="Z67" s="217">
        <v>0</v>
      </c>
      <c r="AA67" s="217">
        <v>0</v>
      </c>
      <c r="AB67" s="217">
        <v>0</v>
      </c>
      <c r="AC67" s="217">
        <v>0</v>
      </c>
    </row>
    <row r="68" spans="3:29" x14ac:dyDescent="0.15">
      <c r="C68" s="218"/>
      <c r="D68" s="221">
        <v>0</v>
      </c>
      <c r="E68" s="265">
        <v>0</v>
      </c>
      <c r="F68" s="265">
        <v>0</v>
      </c>
      <c r="G68" s="265">
        <v>0</v>
      </c>
      <c r="H68" s="264">
        <v>0</v>
      </c>
      <c r="I68" s="221">
        <v>0</v>
      </c>
      <c r="J68" s="221">
        <v>0</v>
      </c>
      <c r="K68" s="221">
        <v>0</v>
      </c>
      <c r="L68" s="221">
        <v>0</v>
      </c>
      <c r="O68" s="217">
        <v>0</v>
      </c>
      <c r="P68" s="217">
        <v>0</v>
      </c>
      <c r="Q68" s="218"/>
      <c r="R68" s="217">
        <v>0</v>
      </c>
      <c r="T68" s="234">
        <v>0</v>
      </c>
      <c r="U68" s="235">
        <v>0</v>
      </c>
      <c r="V68" s="235">
        <v>0</v>
      </c>
      <c r="W68" s="235">
        <v>0</v>
      </c>
      <c r="X68" s="235">
        <v>0</v>
      </c>
      <c r="Y68" s="218"/>
      <c r="Z68" s="217">
        <v>0</v>
      </c>
      <c r="AA68" s="217">
        <v>0</v>
      </c>
      <c r="AB68" s="217">
        <v>0</v>
      </c>
      <c r="AC68" s="217">
        <v>0</v>
      </c>
    </row>
    <row r="69" spans="3:29" x14ac:dyDescent="0.15">
      <c r="C69" s="218"/>
      <c r="D69" s="219">
        <v>0</v>
      </c>
      <c r="E69" s="219">
        <v>0</v>
      </c>
      <c r="F69" s="219">
        <v>0</v>
      </c>
      <c r="G69" s="219">
        <v>0</v>
      </c>
      <c r="H69" s="284">
        <v>0</v>
      </c>
      <c r="I69" s="285">
        <v>0</v>
      </c>
      <c r="J69" s="284">
        <v>0</v>
      </c>
      <c r="K69" s="286">
        <v>0</v>
      </c>
      <c r="L69" s="287">
        <v>0</v>
      </c>
      <c r="O69" s="217">
        <v>0</v>
      </c>
      <c r="P69" s="217">
        <v>0</v>
      </c>
      <c r="Q69" s="218"/>
      <c r="R69" s="217">
        <v>0</v>
      </c>
      <c r="S69" s="218"/>
      <c r="T69" s="234">
        <v>0</v>
      </c>
      <c r="U69" s="235">
        <v>0</v>
      </c>
      <c r="V69" s="235">
        <v>0</v>
      </c>
      <c r="W69" s="235">
        <v>0</v>
      </c>
      <c r="X69" s="235">
        <v>0</v>
      </c>
      <c r="Y69" s="218"/>
      <c r="Z69" s="217">
        <v>0</v>
      </c>
      <c r="AA69" s="217">
        <v>0</v>
      </c>
      <c r="AB69" s="217">
        <v>0</v>
      </c>
      <c r="AC69" s="217">
        <v>0</v>
      </c>
    </row>
    <row r="70" spans="3:29" x14ac:dyDescent="0.15">
      <c r="C70" s="218"/>
      <c r="D70" s="219">
        <v>0</v>
      </c>
      <c r="E70" s="219">
        <v>0</v>
      </c>
      <c r="F70" s="219">
        <v>0</v>
      </c>
      <c r="G70" s="219">
        <v>0</v>
      </c>
      <c r="H70" s="284">
        <v>0</v>
      </c>
      <c r="I70" s="285">
        <v>0</v>
      </c>
      <c r="J70" s="284">
        <v>0</v>
      </c>
      <c r="K70" s="286">
        <v>0</v>
      </c>
      <c r="L70" s="287">
        <v>0</v>
      </c>
      <c r="M70" s="218"/>
      <c r="O70" s="217">
        <v>0</v>
      </c>
      <c r="P70" s="217">
        <v>0</v>
      </c>
      <c r="Q70" s="218"/>
      <c r="R70" s="217">
        <v>0</v>
      </c>
      <c r="S70" s="218"/>
      <c r="T70" s="234">
        <v>0</v>
      </c>
      <c r="U70" s="235">
        <v>0</v>
      </c>
      <c r="V70" s="235">
        <v>0</v>
      </c>
      <c r="W70" s="235">
        <v>0</v>
      </c>
      <c r="X70" s="235">
        <v>0</v>
      </c>
      <c r="Y70" s="218"/>
      <c r="Z70" s="217">
        <v>0</v>
      </c>
      <c r="AA70" s="217">
        <v>0</v>
      </c>
      <c r="AB70" s="217">
        <v>0</v>
      </c>
      <c r="AC70" s="217">
        <v>0</v>
      </c>
    </row>
    <row r="71" spans="3:29" x14ac:dyDescent="0.15">
      <c r="C71" s="218"/>
      <c r="D71" s="219"/>
      <c r="G71" s="217">
        <v>0</v>
      </c>
      <c r="M71" s="218"/>
      <c r="O71" s="217">
        <v>0</v>
      </c>
      <c r="P71" s="217">
        <v>0</v>
      </c>
      <c r="Q71" s="218"/>
      <c r="R71" s="217">
        <v>0</v>
      </c>
      <c r="T71" s="234">
        <v>0</v>
      </c>
      <c r="U71" s="235">
        <v>0</v>
      </c>
      <c r="V71" s="235">
        <v>0</v>
      </c>
      <c r="W71" s="235">
        <v>0</v>
      </c>
      <c r="X71" s="235">
        <v>0</v>
      </c>
      <c r="Y71" s="218"/>
      <c r="Z71" s="217">
        <v>0</v>
      </c>
      <c r="AA71" s="217">
        <v>0</v>
      </c>
      <c r="AB71" s="217">
        <v>0</v>
      </c>
      <c r="AC71" s="217">
        <v>0</v>
      </c>
    </row>
    <row r="72" spans="3:29" x14ac:dyDescent="0.15">
      <c r="C72" s="218"/>
      <c r="D72" s="219"/>
      <c r="G72" s="219">
        <v>0</v>
      </c>
      <c r="H72" s="219">
        <v>0</v>
      </c>
      <c r="I72" s="219">
        <v>0</v>
      </c>
      <c r="J72" s="219">
        <v>0</v>
      </c>
      <c r="K72" s="219">
        <v>0</v>
      </c>
      <c r="L72" s="219">
        <v>0</v>
      </c>
      <c r="M72" s="218"/>
      <c r="O72" s="217">
        <v>0</v>
      </c>
      <c r="P72" s="217">
        <v>0</v>
      </c>
      <c r="Q72" s="218"/>
      <c r="T72" s="234">
        <v>0</v>
      </c>
      <c r="U72" s="235">
        <v>0</v>
      </c>
      <c r="V72" s="235">
        <v>0</v>
      </c>
      <c r="W72" s="235">
        <v>0</v>
      </c>
      <c r="X72" s="235">
        <v>0</v>
      </c>
      <c r="Y72" s="218"/>
      <c r="Z72" s="217">
        <v>0</v>
      </c>
      <c r="AA72" s="217">
        <v>0</v>
      </c>
      <c r="AB72" s="217">
        <v>0</v>
      </c>
      <c r="AC72" s="217">
        <v>0</v>
      </c>
    </row>
    <row r="73" spans="3:29" x14ac:dyDescent="0.15">
      <c r="C73" s="218"/>
      <c r="D73" s="219">
        <v>0</v>
      </c>
      <c r="E73" s="219">
        <v>0</v>
      </c>
      <c r="F73" s="219">
        <v>0</v>
      </c>
      <c r="G73" s="219">
        <v>0</v>
      </c>
      <c r="H73" s="284">
        <v>0</v>
      </c>
      <c r="I73" s="285">
        <v>0</v>
      </c>
      <c r="J73" s="284">
        <v>0</v>
      </c>
      <c r="K73" s="286">
        <v>0</v>
      </c>
      <c r="L73" s="287">
        <v>0</v>
      </c>
      <c r="M73" s="218"/>
      <c r="O73" s="217">
        <v>0</v>
      </c>
      <c r="P73" s="217">
        <v>0</v>
      </c>
      <c r="Q73" s="218"/>
      <c r="T73" s="234">
        <v>0</v>
      </c>
      <c r="U73" s="235">
        <v>0</v>
      </c>
      <c r="V73" s="235">
        <v>0</v>
      </c>
      <c r="W73" s="235">
        <v>0</v>
      </c>
      <c r="X73" s="235">
        <v>0</v>
      </c>
      <c r="Y73" s="218"/>
      <c r="Z73" s="217">
        <v>0</v>
      </c>
      <c r="AA73" s="217">
        <v>0</v>
      </c>
      <c r="AB73" s="217">
        <v>0</v>
      </c>
      <c r="AC73" s="217">
        <v>0</v>
      </c>
    </row>
    <row r="74" spans="3:29" x14ac:dyDescent="0.15">
      <c r="C74" s="218"/>
      <c r="D74" s="219"/>
      <c r="E74" s="219"/>
      <c r="F74" s="219"/>
      <c r="M74" s="218"/>
      <c r="P74" s="218"/>
      <c r="Q74" s="218"/>
      <c r="T74" s="234">
        <v>0</v>
      </c>
      <c r="U74" s="235">
        <v>0</v>
      </c>
      <c r="V74" s="235">
        <v>0</v>
      </c>
      <c r="W74" s="235">
        <v>0</v>
      </c>
      <c r="X74" s="235">
        <v>0</v>
      </c>
      <c r="Y74" s="218"/>
      <c r="Z74" s="217">
        <v>0</v>
      </c>
      <c r="AA74" s="217">
        <v>0</v>
      </c>
      <c r="AB74" s="217">
        <v>0</v>
      </c>
      <c r="AC74" s="217">
        <v>0</v>
      </c>
    </row>
    <row r="75" spans="3:29" x14ac:dyDescent="0.15">
      <c r="C75" s="218"/>
      <c r="D75" s="219"/>
      <c r="E75" s="231"/>
      <c r="F75" s="227">
        <v>0</v>
      </c>
      <c r="G75" s="213">
        <v>0</v>
      </c>
      <c r="H75" s="213"/>
      <c r="I75" s="212"/>
      <c r="K75" s="234"/>
      <c r="L75" s="236"/>
      <c r="M75" s="218"/>
      <c r="P75" s="218"/>
      <c r="Q75" s="218"/>
      <c r="T75" s="234">
        <v>0</v>
      </c>
      <c r="U75" s="235">
        <v>0</v>
      </c>
      <c r="V75" s="235">
        <v>0</v>
      </c>
      <c r="W75" s="235">
        <v>0</v>
      </c>
      <c r="X75" s="235">
        <v>0</v>
      </c>
      <c r="Y75" s="218"/>
      <c r="Z75" s="217">
        <v>0</v>
      </c>
      <c r="AA75" s="217">
        <v>0</v>
      </c>
      <c r="AB75" s="217">
        <v>0</v>
      </c>
      <c r="AC75" s="217">
        <v>0</v>
      </c>
    </row>
    <row r="76" spans="3:29" x14ac:dyDescent="0.15">
      <c r="C76" s="218"/>
      <c r="D76" s="233">
        <v>0</v>
      </c>
      <c r="E76" s="219">
        <v>0</v>
      </c>
      <c r="F76" s="237">
        <v>0</v>
      </c>
      <c r="G76" s="238">
        <v>0</v>
      </c>
      <c r="J76" s="239">
        <v>0</v>
      </c>
      <c r="K76" s="219">
        <v>0</v>
      </c>
      <c r="L76" s="219">
        <v>0</v>
      </c>
      <c r="M76" s="236">
        <v>0</v>
      </c>
      <c r="P76" s="218"/>
      <c r="Q76" s="218"/>
      <c r="T76" s="234">
        <v>0</v>
      </c>
      <c r="U76" s="235">
        <v>0</v>
      </c>
      <c r="V76" s="235">
        <v>0</v>
      </c>
      <c r="W76" s="235">
        <v>0</v>
      </c>
      <c r="X76" s="235">
        <v>0</v>
      </c>
      <c r="Y76" s="218"/>
      <c r="Z76" s="217">
        <v>0</v>
      </c>
      <c r="AA76" s="217">
        <v>0</v>
      </c>
      <c r="AB76" s="217">
        <v>0</v>
      </c>
      <c r="AC76" s="217">
        <v>0</v>
      </c>
    </row>
    <row r="77" spans="3:29" x14ac:dyDescent="0.15">
      <c r="C77" s="218"/>
      <c r="D77" s="219"/>
      <c r="E77" s="219">
        <v>0</v>
      </c>
      <c r="F77" s="219">
        <v>0</v>
      </c>
      <c r="G77" s="218">
        <v>0</v>
      </c>
      <c r="H77" s="280">
        <v>0</v>
      </c>
      <c r="J77" s="217"/>
      <c r="K77" s="217">
        <v>0</v>
      </c>
      <c r="L77" s="217">
        <v>0</v>
      </c>
      <c r="M77" s="217">
        <v>0</v>
      </c>
      <c r="P77" s="218"/>
      <c r="Q77" s="218"/>
      <c r="T77" s="234">
        <v>0</v>
      </c>
      <c r="U77" s="235">
        <v>0</v>
      </c>
      <c r="V77" s="235">
        <v>0</v>
      </c>
      <c r="W77" s="235">
        <v>0</v>
      </c>
      <c r="X77" s="235">
        <v>0</v>
      </c>
      <c r="Y77" s="218"/>
      <c r="Z77" s="217">
        <v>0</v>
      </c>
      <c r="AA77" s="217">
        <v>0</v>
      </c>
      <c r="AB77" s="217">
        <v>0</v>
      </c>
      <c r="AC77" s="217">
        <v>0</v>
      </c>
    </row>
    <row r="78" spans="3:29" x14ac:dyDescent="0.15">
      <c r="C78" s="218"/>
      <c r="D78" s="218"/>
      <c r="E78" s="219">
        <v>0</v>
      </c>
      <c r="F78" s="240">
        <v>0</v>
      </c>
      <c r="G78" s="218">
        <v>0</v>
      </c>
      <c r="H78" s="218"/>
      <c r="L78" s="217"/>
      <c r="Q78" s="218"/>
      <c r="T78" s="234">
        <v>0</v>
      </c>
      <c r="U78" s="235">
        <v>0</v>
      </c>
      <c r="V78" s="235">
        <v>0</v>
      </c>
      <c r="W78" s="235">
        <v>0</v>
      </c>
      <c r="X78" s="235">
        <v>0</v>
      </c>
      <c r="Y78" s="218"/>
      <c r="Z78" s="217">
        <v>0</v>
      </c>
      <c r="AA78" s="217">
        <v>0</v>
      </c>
      <c r="AB78" s="217">
        <v>0</v>
      </c>
      <c r="AC78" s="217">
        <v>0</v>
      </c>
    </row>
    <row r="79" spans="3:29" x14ac:dyDescent="0.15">
      <c r="C79" s="218"/>
      <c r="Q79" s="218"/>
      <c r="T79" s="234">
        <v>0</v>
      </c>
      <c r="U79" s="235">
        <v>0</v>
      </c>
      <c r="V79" s="235">
        <v>0</v>
      </c>
      <c r="W79" s="235">
        <v>0</v>
      </c>
      <c r="X79" s="235">
        <v>0</v>
      </c>
      <c r="Y79" s="218"/>
      <c r="Z79" s="217">
        <v>0</v>
      </c>
      <c r="AA79" s="217">
        <v>0</v>
      </c>
      <c r="AB79" s="217">
        <v>0</v>
      </c>
      <c r="AC79" s="217">
        <v>0</v>
      </c>
    </row>
    <row r="80" spans="3:29" x14ac:dyDescent="0.15">
      <c r="C80" s="218"/>
      <c r="Q80" s="218"/>
      <c r="T80" s="234">
        <v>0</v>
      </c>
      <c r="U80" s="235">
        <v>0</v>
      </c>
      <c r="V80" s="235">
        <v>0</v>
      </c>
      <c r="W80" s="235">
        <v>0</v>
      </c>
      <c r="X80" s="235">
        <v>0</v>
      </c>
      <c r="Y80" s="218"/>
      <c r="Z80" s="217">
        <v>0</v>
      </c>
      <c r="AA80" s="217">
        <v>0</v>
      </c>
      <c r="AB80" s="217">
        <v>0</v>
      </c>
      <c r="AC80" s="217">
        <v>0</v>
      </c>
    </row>
    <row r="81" spans="3:29" x14ac:dyDescent="0.15">
      <c r="C81" s="218"/>
      <c r="D81" s="241">
        <v>0</v>
      </c>
      <c r="E81" s="217"/>
      <c r="I81" s="219"/>
      <c r="J81" s="218"/>
      <c r="K81" s="218"/>
      <c r="L81" s="242"/>
      <c r="Q81" s="218"/>
      <c r="T81" s="234">
        <v>0</v>
      </c>
      <c r="U81" s="235">
        <v>0</v>
      </c>
      <c r="V81" s="235">
        <v>0</v>
      </c>
      <c r="W81" s="235">
        <v>0</v>
      </c>
      <c r="X81" s="235">
        <v>0</v>
      </c>
      <c r="Y81" s="218"/>
      <c r="Z81" s="217">
        <v>0</v>
      </c>
      <c r="AA81" s="217">
        <v>0</v>
      </c>
      <c r="AB81" s="217">
        <v>0</v>
      </c>
      <c r="AC81" s="217">
        <v>0</v>
      </c>
    </row>
    <row r="82" spans="3:29" x14ac:dyDescent="0.15">
      <c r="C82" s="218"/>
      <c r="D82" s="221">
        <v>0</v>
      </c>
      <c r="E82" s="243">
        <v>0</v>
      </c>
      <c r="F82" s="243">
        <v>0</v>
      </c>
      <c r="G82" s="221">
        <v>0</v>
      </c>
      <c r="H82" s="221">
        <v>0</v>
      </c>
      <c r="I82" s="244">
        <v>0</v>
      </c>
      <c r="J82" s="244">
        <v>0</v>
      </c>
      <c r="K82" s="244">
        <v>0</v>
      </c>
      <c r="L82" s="244">
        <v>0</v>
      </c>
      <c r="Q82" s="218"/>
      <c r="T82" s="234">
        <v>0</v>
      </c>
      <c r="U82" s="235">
        <v>0</v>
      </c>
      <c r="V82" s="235">
        <v>0</v>
      </c>
      <c r="W82" s="235">
        <v>0</v>
      </c>
      <c r="X82" s="235">
        <v>0</v>
      </c>
      <c r="Y82" s="218"/>
      <c r="Z82" s="217">
        <v>0</v>
      </c>
      <c r="AA82" s="217">
        <v>0</v>
      </c>
      <c r="AB82" s="217">
        <v>0</v>
      </c>
      <c r="AC82" s="217">
        <v>0</v>
      </c>
    </row>
    <row r="83" spans="3:29" x14ac:dyDescent="0.15">
      <c r="C83" s="218"/>
      <c r="D83" s="249">
        <v>0</v>
      </c>
      <c r="E83" s="247">
        <v>0</v>
      </c>
      <c r="F83" s="245">
        <v>0</v>
      </c>
      <c r="G83" s="288">
        <v>0</v>
      </c>
      <c r="H83" s="277">
        <v>0</v>
      </c>
      <c r="I83" s="247">
        <v>0</v>
      </c>
      <c r="J83" s="245">
        <v>0</v>
      </c>
      <c r="K83" s="245">
        <v>0</v>
      </c>
      <c r="L83" s="277">
        <v>0</v>
      </c>
      <c r="N83" s="218"/>
      <c r="Q83" s="218"/>
      <c r="R83" s="218"/>
      <c r="S83" s="218"/>
      <c r="T83" s="234">
        <v>0</v>
      </c>
      <c r="U83" s="235">
        <v>0</v>
      </c>
      <c r="V83" s="235">
        <v>0</v>
      </c>
      <c r="W83" s="235">
        <v>0</v>
      </c>
      <c r="X83" s="235">
        <v>0</v>
      </c>
      <c r="Y83" s="218"/>
      <c r="Z83" s="217">
        <v>0</v>
      </c>
      <c r="AA83" s="217">
        <v>0</v>
      </c>
      <c r="AB83" s="217">
        <v>0</v>
      </c>
      <c r="AC83" s="217">
        <v>0</v>
      </c>
    </row>
    <row r="84" spans="3:29" x14ac:dyDescent="0.15">
      <c r="C84" s="218"/>
      <c r="D84" s="245"/>
      <c r="E84" s="218"/>
      <c r="F84" s="218"/>
      <c r="G84" s="218"/>
      <c r="H84" s="218"/>
      <c r="I84" s="219"/>
      <c r="J84" s="218"/>
      <c r="K84" s="218"/>
      <c r="L84" s="218"/>
      <c r="N84" s="218"/>
      <c r="O84" s="218"/>
      <c r="P84" s="218"/>
      <c r="Q84" s="218"/>
      <c r="R84" s="218"/>
      <c r="S84" s="218"/>
      <c r="T84" s="234">
        <v>0</v>
      </c>
      <c r="U84" s="235">
        <v>0</v>
      </c>
      <c r="V84" s="235">
        <v>0</v>
      </c>
      <c r="W84" s="235">
        <v>0</v>
      </c>
      <c r="X84" s="235">
        <v>0</v>
      </c>
      <c r="Y84" s="218"/>
      <c r="Z84" s="217">
        <v>0</v>
      </c>
      <c r="AA84" s="217">
        <v>0</v>
      </c>
      <c r="AB84" s="217">
        <v>0</v>
      </c>
      <c r="AC84" s="217">
        <v>0</v>
      </c>
    </row>
    <row r="85" spans="3:29" x14ac:dyDescent="0.15">
      <c r="C85" s="218"/>
      <c r="D85" s="219"/>
      <c r="E85" s="217"/>
      <c r="F85" s="217"/>
      <c r="G85" s="245">
        <v>0</v>
      </c>
      <c r="H85" s="277">
        <v>0</v>
      </c>
      <c r="I85" s="219"/>
      <c r="J85" s="218"/>
      <c r="K85" s="219"/>
      <c r="L85" s="277">
        <v>0</v>
      </c>
      <c r="N85" s="218"/>
      <c r="O85" s="218"/>
      <c r="P85" s="218"/>
      <c r="Q85" s="218"/>
      <c r="R85" s="218"/>
      <c r="S85" s="218"/>
      <c r="T85" s="234">
        <v>0</v>
      </c>
      <c r="U85" s="235">
        <v>0</v>
      </c>
      <c r="V85" s="235">
        <v>0</v>
      </c>
      <c r="W85" s="235">
        <v>0</v>
      </c>
      <c r="X85" s="235">
        <v>0</v>
      </c>
      <c r="Y85" s="218"/>
      <c r="Z85" s="217">
        <v>0</v>
      </c>
      <c r="AA85" s="217">
        <v>0</v>
      </c>
      <c r="AB85" s="217">
        <v>0</v>
      </c>
      <c r="AC85" s="217">
        <v>0</v>
      </c>
    </row>
    <row r="86" spans="3:29" x14ac:dyDescent="0.15">
      <c r="C86" s="218"/>
      <c r="D86" s="219"/>
      <c r="E86" s="217"/>
      <c r="F86" s="217"/>
      <c r="G86" s="245">
        <v>0</v>
      </c>
      <c r="H86" s="277">
        <v>0</v>
      </c>
      <c r="I86" s="219"/>
      <c r="J86" s="218"/>
      <c r="K86" s="219"/>
      <c r="L86" s="277">
        <v>0</v>
      </c>
      <c r="N86" s="218"/>
      <c r="O86" s="218"/>
      <c r="P86" s="218"/>
      <c r="Q86" s="218"/>
      <c r="R86" s="218"/>
      <c r="S86" s="218"/>
      <c r="T86" s="234">
        <v>0</v>
      </c>
      <c r="U86" s="235">
        <v>0</v>
      </c>
      <c r="V86" s="235">
        <v>0</v>
      </c>
      <c r="W86" s="235">
        <v>0</v>
      </c>
      <c r="X86" s="235">
        <v>0</v>
      </c>
      <c r="Y86" s="218"/>
      <c r="Z86" s="217">
        <v>0</v>
      </c>
      <c r="AA86" s="217">
        <v>0</v>
      </c>
      <c r="AB86" s="217">
        <v>0</v>
      </c>
      <c r="AC86" s="217">
        <v>0</v>
      </c>
    </row>
    <row r="87" spans="3:29" x14ac:dyDescent="0.15">
      <c r="C87" s="218"/>
      <c r="D87" s="218"/>
      <c r="E87" s="218"/>
      <c r="F87" s="218"/>
      <c r="G87" s="245">
        <v>0</v>
      </c>
      <c r="H87" s="277">
        <v>0</v>
      </c>
      <c r="I87" s="218"/>
      <c r="J87" s="218"/>
      <c r="K87" s="218"/>
      <c r="L87" s="277">
        <v>0</v>
      </c>
      <c r="N87" s="218"/>
      <c r="O87" s="218"/>
      <c r="P87" s="218"/>
      <c r="Q87" s="218"/>
      <c r="R87" s="218"/>
      <c r="S87" s="218"/>
      <c r="T87" s="234">
        <v>0</v>
      </c>
      <c r="U87" s="235">
        <v>0</v>
      </c>
      <c r="V87" s="235">
        <v>0</v>
      </c>
      <c r="W87" s="235">
        <v>0</v>
      </c>
      <c r="X87" s="235">
        <v>0</v>
      </c>
      <c r="Y87" s="218"/>
      <c r="Z87" s="217">
        <v>0</v>
      </c>
      <c r="AA87" s="217">
        <v>0</v>
      </c>
      <c r="AB87" s="217">
        <v>0</v>
      </c>
      <c r="AC87" s="217">
        <v>0</v>
      </c>
    </row>
    <row r="88" spans="3:29" x14ac:dyDescent="0.15">
      <c r="C88" s="218"/>
      <c r="N88" s="218"/>
      <c r="O88" s="218"/>
      <c r="P88" s="218"/>
      <c r="Q88" s="218"/>
      <c r="R88" s="218"/>
      <c r="S88" s="218"/>
      <c r="T88" s="234">
        <v>0</v>
      </c>
      <c r="U88" s="235">
        <v>0</v>
      </c>
      <c r="V88" s="235">
        <v>0</v>
      </c>
      <c r="W88" s="235">
        <v>0</v>
      </c>
      <c r="X88" s="235">
        <v>0</v>
      </c>
      <c r="Y88" s="218"/>
      <c r="Z88" s="217">
        <v>0</v>
      </c>
      <c r="AA88" s="217">
        <v>0</v>
      </c>
      <c r="AB88" s="217">
        <v>0</v>
      </c>
      <c r="AC88" s="217">
        <v>0</v>
      </c>
    </row>
    <row r="89" spans="3:29" x14ac:dyDescent="0.15">
      <c r="C89" s="218"/>
      <c r="N89" s="218"/>
      <c r="O89" s="218"/>
      <c r="P89" s="218"/>
      <c r="Q89" s="218"/>
      <c r="R89" s="218"/>
      <c r="S89" s="218"/>
      <c r="T89" s="234">
        <v>0</v>
      </c>
      <c r="U89" s="235">
        <v>0</v>
      </c>
      <c r="V89" s="235">
        <v>0</v>
      </c>
      <c r="W89" s="235">
        <v>0</v>
      </c>
      <c r="X89" s="235">
        <v>0</v>
      </c>
      <c r="Y89" s="218"/>
      <c r="Z89" s="217">
        <v>0</v>
      </c>
      <c r="AA89" s="217">
        <v>0</v>
      </c>
      <c r="AB89" s="217">
        <v>0</v>
      </c>
      <c r="AC89" s="217">
        <v>0</v>
      </c>
    </row>
    <row r="90" spans="3:29" x14ac:dyDescent="0.15">
      <c r="C90" s="218"/>
      <c r="D90" s="241">
        <v>0</v>
      </c>
      <c r="E90" s="217"/>
      <c r="I90" s="219"/>
      <c r="J90" s="218"/>
      <c r="K90" s="234"/>
      <c r="L90" s="236"/>
      <c r="M90" s="218"/>
      <c r="N90" s="218"/>
      <c r="O90" s="218"/>
      <c r="P90" s="218"/>
      <c r="Q90" s="218"/>
      <c r="R90" s="218"/>
      <c r="S90" s="218"/>
      <c r="T90" s="234">
        <v>0</v>
      </c>
      <c r="U90" s="235">
        <v>0</v>
      </c>
      <c r="V90" s="235">
        <v>0</v>
      </c>
      <c r="W90" s="235">
        <v>0</v>
      </c>
      <c r="X90" s="235">
        <v>0</v>
      </c>
      <c r="Y90" s="218"/>
      <c r="Z90" s="217">
        <v>0</v>
      </c>
      <c r="AA90" s="217">
        <v>0</v>
      </c>
      <c r="AB90" s="217">
        <v>0</v>
      </c>
      <c r="AC90" s="217">
        <v>0</v>
      </c>
    </row>
    <row r="91" spans="3:29" x14ac:dyDescent="0.15">
      <c r="C91" s="218"/>
      <c r="D91" s="221">
        <v>0</v>
      </c>
      <c r="E91" s="243">
        <v>0</v>
      </c>
      <c r="F91" s="243">
        <v>0</v>
      </c>
      <c r="G91" s="221">
        <v>0</v>
      </c>
      <c r="H91" s="244">
        <v>0</v>
      </c>
      <c r="I91" s="244">
        <v>0</v>
      </c>
      <c r="J91" s="221">
        <v>0</v>
      </c>
      <c r="K91" s="234"/>
      <c r="L91" s="236"/>
      <c r="M91" s="218"/>
      <c r="N91" s="218"/>
      <c r="O91" s="218"/>
      <c r="P91" s="218"/>
      <c r="Q91" s="218"/>
      <c r="R91" s="218"/>
      <c r="S91" s="218"/>
      <c r="T91" s="234">
        <v>0</v>
      </c>
      <c r="U91" s="235">
        <v>0</v>
      </c>
      <c r="V91" s="235">
        <v>0</v>
      </c>
      <c r="W91" s="235">
        <v>0</v>
      </c>
      <c r="X91" s="235">
        <v>0</v>
      </c>
      <c r="Y91" s="218"/>
      <c r="Z91" s="217">
        <v>0</v>
      </c>
      <c r="AA91" s="217">
        <v>0</v>
      </c>
      <c r="AB91" s="217">
        <v>0</v>
      </c>
      <c r="AC91" s="217">
        <v>0</v>
      </c>
    </row>
    <row r="92" spans="3:29" x14ac:dyDescent="0.15">
      <c r="C92" s="218"/>
      <c r="D92" s="219">
        <v>0</v>
      </c>
      <c r="E92" s="217">
        <v>0</v>
      </c>
      <c r="F92" s="219">
        <v>0</v>
      </c>
      <c r="G92" s="219">
        <v>0</v>
      </c>
      <c r="H92" s="219">
        <v>0</v>
      </c>
      <c r="I92" s="277">
        <v>0</v>
      </c>
      <c r="J92" s="289">
        <v>0</v>
      </c>
      <c r="N92" s="218"/>
      <c r="O92" s="218"/>
      <c r="P92" s="218"/>
      <c r="Q92" s="218"/>
      <c r="R92" s="218"/>
      <c r="S92" s="218"/>
      <c r="T92" s="234">
        <v>0</v>
      </c>
      <c r="U92" s="235">
        <v>0</v>
      </c>
      <c r="V92" s="235">
        <v>0</v>
      </c>
      <c r="W92" s="235">
        <v>0</v>
      </c>
      <c r="X92" s="235">
        <v>0</v>
      </c>
      <c r="Y92" s="218"/>
      <c r="Z92" s="217">
        <v>0</v>
      </c>
      <c r="AA92" s="217">
        <v>0</v>
      </c>
      <c r="AB92" s="217">
        <v>0</v>
      </c>
      <c r="AC92" s="217">
        <v>0</v>
      </c>
    </row>
    <row r="93" spans="3:29" x14ac:dyDescent="0.15">
      <c r="C93" s="218"/>
      <c r="D93" s="219"/>
      <c r="E93" s="217"/>
      <c r="F93" s="219"/>
      <c r="G93" s="219"/>
      <c r="H93" s="218"/>
      <c r="I93" s="245">
        <v>0</v>
      </c>
      <c r="J93" s="218"/>
      <c r="N93" s="218"/>
      <c r="O93" s="218"/>
      <c r="P93" s="218"/>
      <c r="Q93" s="218"/>
      <c r="R93" s="218"/>
      <c r="S93" s="218"/>
      <c r="T93" s="234">
        <v>0</v>
      </c>
      <c r="U93" s="235">
        <v>0</v>
      </c>
      <c r="V93" s="235">
        <v>0</v>
      </c>
      <c r="W93" s="235">
        <v>0</v>
      </c>
      <c r="X93" s="235">
        <v>0</v>
      </c>
      <c r="Y93" s="218"/>
      <c r="Z93" s="217">
        <v>0</v>
      </c>
      <c r="AA93" s="217">
        <v>0</v>
      </c>
      <c r="AB93" s="217">
        <v>0</v>
      </c>
      <c r="AC93" s="217">
        <v>0</v>
      </c>
    </row>
    <row r="94" spans="3:29" x14ac:dyDescent="0.15">
      <c r="C94" s="218"/>
      <c r="D94" s="219"/>
      <c r="F94" s="217"/>
      <c r="G94" s="219"/>
      <c r="H94" s="218"/>
      <c r="I94" s="245">
        <v>0</v>
      </c>
      <c r="J94" s="218"/>
      <c r="N94" s="218"/>
      <c r="O94" s="218"/>
      <c r="P94" s="218"/>
      <c r="Q94" s="218"/>
      <c r="R94" s="218"/>
      <c r="S94" s="218"/>
      <c r="T94" s="234">
        <v>0</v>
      </c>
      <c r="U94" s="235">
        <v>0</v>
      </c>
      <c r="V94" s="235">
        <v>0</v>
      </c>
      <c r="W94" s="235">
        <v>0</v>
      </c>
      <c r="X94" s="235">
        <v>0</v>
      </c>
      <c r="Y94" s="218"/>
      <c r="Z94" s="217">
        <v>0</v>
      </c>
      <c r="AA94" s="217">
        <v>0</v>
      </c>
      <c r="AB94" s="217">
        <v>0</v>
      </c>
      <c r="AC94" s="217">
        <v>0</v>
      </c>
    </row>
    <row r="95" spans="3:29" x14ac:dyDescent="0.15">
      <c r="C95" s="218"/>
      <c r="D95" s="219"/>
      <c r="F95" s="217"/>
      <c r="G95" s="219"/>
      <c r="H95" s="218"/>
      <c r="I95" s="245">
        <v>0</v>
      </c>
      <c r="J95" s="218"/>
      <c r="N95" s="218"/>
      <c r="O95" s="218"/>
      <c r="P95" s="218"/>
      <c r="Q95" s="218"/>
      <c r="R95" s="218"/>
      <c r="S95" s="218"/>
      <c r="T95" s="234">
        <v>0</v>
      </c>
      <c r="U95" s="235">
        <v>0</v>
      </c>
      <c r="V95" s="235">
        <v>0</v>
      </c>
      <c r="W95" s="235">
        <v>0</v>
      </c>
      <c r="X95" s="235">
        <v>0</v>
      </c>
      <c r="Y95" s="218"/>
      <c r="Z95" s="217">
        <v>0</v>
      </c>
      <c r="AA95" s="217">
        <v>0</v>
      </c>
      <c r="AB95" s="217">
        <v>0</v>
      </c>
      <c r="AC95" s="217">
        <v>0</v>
      </c>
    </row>
    <row r="96" spans="3:29" x14ac:dyDescent="0.15">
      <c r="C96" s="218"/>
      <c r="D96" s="219"/>
      <c r="F96" s="217"/>
      <c r="G96" s="219"/>
      <c r="H96" s="218"/>
      <c r="I96" s="245">
        <v>0</v>
      </c>
      <c r="J96" s="218"/>
      <c r="N96" s="218"/>
      <c r="O96" s="218"/>
      <c r="P96" s="218"/>
      <c r="Q96" s="218"/>
      <c r="R96" s="218"/>
      <c r="S96" s="218"/>
      <c r="T96" s="234">
        <v>0</v>
      </c>
      <c r="U96" s="235">
        <v>0</v>
      </c>
      <c r="V96" s="235">
        <v>0</v>
      </c>
      <c r="W96" s="235">
        <v>0</v>
      </c>
      <c r="X96" s="235">
        <v>0</v>
      </c>
      <c r="Y96" s="218"/>
      <c r="Z96" s="217">
        <v>0</v>
      </c>
      <c r="AA96" s="217">
        <v>0</v>
      </c>
      <c r="AB96" s="217">
        <v>0</v>
      </c>
      <c r="AC96" s="217">
        <v>0</v>
      </c>
    </row>
    <row r="97" spans="3:29" x14ac:dyDescent="0.15">
      <c r="C97" s="218"/>
      <c r="D97" s="219"/>
      <c r="F97" s="217"/>
      <c r="G97" s="219"/>
      <c r="H97" s="218"/>
      <c r="I97" s="245">
        <v>0</v>
      </c>
      <c r="J97" s="218"/>
      <c r="N97" s="218"/>
      <c r="O97" s="218"/>
      <c r="P97" s="218"/>
      <c r="Q97" s="218"/>
      <c r="R97" s="218"/>
      <c r="S97" s="218"/>
      <c r="T97" s="234">
        <v>0</v>
      </c>
      <c r="U97" s="235">
        <v>0</v>
      </c>
      <c r="V97" s="235">
        <v>0</v>
      </c>
      <c r="W97" s="235">
        <v>0</v>
      </c>
      <c r="X97" s="235">
        <v>0</v>
      </c>
      <c r="Y97" s="218"/>
      <c r="Z97" s="217">
        <v>0</v>
      </c>
      <c r="AA97" s="217">
        <v>0</v>
      </c>
      <c r="AB97" s="217">
        <v>0</v>
      </c>
      <c r="AC97" s="217">
        <v>0</v>
      </c>
    </row>
    <row r="98" spans="3:29" x14ac:dyDescent="0.15">
      <c r="C98" s="218"/>
      <c r="D98" s="219"/>
      <c r="E98" s="217"/>
      <c r="F98" s="217"/>
      <c r="G98" s="219"/>
      <c r="H98" s="218"/>
      <c r="I98" s="245">
        <v>0</v>
      </c>
      <c r="J98" s="218"/>
      <c r="N98" s="218"/>
      <c r="O98" s="218"/>
      <c r="P98" s="218"/>
      <c r="Q98" s="218"/>
      <c r="R98" s="218"/>
      <c r="S98" s="218"/>
      <c r="T98" s="234">
        <v>0</v>
      </c>
      <c r="U98" s="235">
        <v>0</v>
      </c>
      <c r="V98" s="235">
        <v>0</v>
      </c>
      <c r="W98" s="235">
        <v>0</v>
      </c>
      <c r="X98" s="235">
        <v>0</v>
      </c>
      <c r="Y98" s="218"/>
      <c r="Z98" s="217">
        <v>0</v>
      </c>
      <c r="AA98" s="217">
        <v>0</v>
      </c>
      <c r="AB98" s="217">
        <v>0</v>
      </c>
      <c r="AC98" s="217">
        <v>0</v>
      </c>
    </row>
    <row r="99" spans="3:29" x14ac:dyDescent="0.15">
      <c r="C99" s="218"/>
      <c r="D99" s="219"/>
      <c r="E99" s="217"/>
      <c r="F99" s="217"/>
      <c r="G99" s="219"/>
      <c r="H99" s="218"/>
      <c r="I99" s="245">
        <v>0</v>
      </c>
      <c r="J99" s="218"/>
      <c r="N99" s="218"/>
      <c r="O99" s="218"/>
      <c r="P99" s="218"/>
      <c r="Q99" s="218"/>
      <c r="R99" s="218"/>
      <c r="S99" s="218"/>
      <c r="T99" s="234">
        <v>0</v>
      </c>
      <c r="U99" s="235">
        <v>0</v>
      </c>
      <c r="V99" s="235">
        <v>0</v>
      </c>
      <c r="W99" s="235">
        <v>0</v>
      </c>
      <c r="X99" s="235">
        <v>0</v>
      </c>
      <c r="Y99" s="218"/>
      <c r="Z99" s="217">
        <v>0</v>
      </c>
      <c r="AA99" s="217">
        <v>0</v>
      </c>
      <c r="AB99" s="217">
        <v>0</v>
      </c>
      <c r="AC99" s="217">
        <v>0</v>
      </c>
    </row>
    <row r="100" spans="3:29" x14ac:dyDescent="0.15">
      <c r="C100" s="218"/>
      <c r="D100" s="219"/>
      <c r="E100" s="217"/>
      <c r="F100" s="217"/>
      <c r="G100" s="219"/>
      <c r="H100" s="218"/>
      <c r="I100" s="245">
        <v>0</v>
      </c>
      <c r="J100" s="218"/>
      <c r="N100" s="218"/>
      <c r="O100" s="218"/>
      <c r="P100" s="218"/>
      <c r="Q100" s="218"/>
      <c r="R100" s="218"/>
      <c r="S100" s="218"/>
      <c r="T100" s="234">
        <v>0</v>
      </c>
      <c r="U100" s="235">
        <v>0</v>
      </c>
      <c r="V100" s="235">
        <v>0</v>
      </c>
      <c r="W100" s="235">
        <v>0</v>
      </c>
      <c r="X100" s="235">
        <v>0</v>
      </c>
      <c r="Y100" s="218"/>
      <c r="Z100" s="217">
        <v>0</v>
      </c>
      <c r="AA100" s="217">
        <v>0</v>
      </c>
      <c r="AB100" s="217">
        <v>0</v>
      </c>
      <c r="AC100" s="217">
        <v>0</v>
      </c>
    </row>
    <row r="101" spans="3:29" x14ac:dyDescent="0.15">
      <c r="C101" s="218"/>
      <c r="D101" s="219"/>
      <c r="E101" s="217"/>
      <c r="F101" s="217"/>
      <c r="G101" s="219"/>
      <c r="H101" s="218"/>
      <c r="I101" s="245">
        <v>0</v>
      </c>
      <c r="J101" s="218"/>
      <c r="N101" s="218"/>
      <c r="O101" s="218"/>
      <c r="P101" s="218"/>
      <c r="Q101" s="218"/>
      <c r="R101" s="218"/>
      <c r="S101" s="218"/>
      <c r="T101" s="234">
        <v>0</v>
      </c>
      <c r="U101" s="235">
        <v>0</v>
      </c>
      <c r="V101" s="235">
        <v>0</v>
      </c>
      <c r="W101" s="235">
        <v>0</v>
      </c>
      <c r="X101" s="235">
        <v>0</v>
      </c>
      <c r="Y101" s="218"/>
      <c r="Z101" s="217">
        <v>0</v>
      </c>
      <c r="AA101" s="217">
        <v>0</v>
      </c>
      <c r="AB101" s="217">
        <v>0</v>
      </c>
      <c r="AC101" s="217">
        <v>0</v>
      </c>
    </row>
    <row r="102" spans="3:29" x14ac:dyDescent="0.15">
      <c r="C102" s="218"/>
      <c r="M102" s="218"/>
      <c r="N102" s="218"/>
      <c r="O102" s="218"/>
      <c r="P102" s="218"/>
      <c r="Q102" s="218"/>
      <c r="R102" s="218"/>
      <c r="S102" s="218"/>
      <c r="T102" s="234">
        <v>0</v>
      </c>
      <c r="U102" s="235">
        <v>0</v>
      </c>
      <c r="V102" s="235">
        <v>0</v>
      </c>
      <c r="W102" s="235">
        <v>0</v>
      </c>
      <c r="X102" s="235">
        <v>0</v>
      </c>
      <c r="Y102" s="218"/>
      <c r="Z102" s="217">
        <v>0</v>
      </c>
      <c r="AA102" s="217">
        <v>0</v>
      </c>
      <c r="AB102" s="217">
        <v>0</v>
      </c>
      <c r="AC102" s="217">
        <v>0</v>
      </c>
    </row>
    <row r="103" spans="3:29" x14ac:dyDescent="0.15">
      <c r="C103" s="218"/>
      <c r="M103" s="218"/>
      <c r="N103" s="218"/>
      <c r="O103" s="218"/>
      <c r="P103" s="218"/>
      <c r="Q103" s="218"/>
      <c r="R103" s="218"/>
      <c r="S103" s="218"/>
      <c r="T103" s="234">
        <v>0</v>
      </c>
      <c r="U103" s="235">
        <v>0</v>
      </c>
      <c r="V103" s="235">
        <v>0</v>
      </c>
      <c r="W103" s="235">
        <v>0</v>
      </c>
      <c r="X103" s="235">
        <v>0</v>
      </c>
      <c r="Y103" s="218"/>
      <c r="Z103" s="217">
        <v>0</v>
      </c>
      <c r="AA103" s="217">
        <v>0</v>
      </c>
      <c r="AB103" s="217">
        <v>0</v>
      </c>
      <c r="AC103" s="217">
        <v>0</v>
      </c>
    </row>
    <row r="104" spans="3:29" x14ac:dyDescent="0.15">
      <c r="C104" s="218"/>
      <c r="D104" s="222">
        <v>0</v>
      </c>
      <c r="E104" s="245"/>
      <c r="F104" s="245"/>
      <c r="G104" s="245">
        <v>0</v>
      </c>
      <c r="H104" s="214"/>
      <c r="I104" s="245"/>
      <c r="J104" s="245">
        <v>0</v>
      </c>
      <c r="K104" s="245">
        <v>0</v>
      </c>
      <c r="L104" s="245">
        <v>0</v>
      </c>
      <c r="M104" s="246"/>
      <c r="N104" s="218"/>
      <c r="O104" s="218"/>
      <c r="P104" s="218"/>
      <c r="Q104" s="218"/>
      <c r="R104" s="218"/>
      <c r="S104" s="218"/>
      <c r="T104" s="234">
        <v>0</v>
      </c>
      <c r="U104" s="235">
        <v>0</v>
      </c>
      <c r="V104" s="235">
        <v>0</v>
      </c>
      <c r="W104" s="235">
        <v>0</v>
      </c>
      <c r="X104" s="235">
        <v>0</v>
      </c>
      <c r="Y104" s="218"/>
      <c r="Z104" s="217">
        <v>0</v>
      </c>
      <c r="AA104" s="217">
        <v>0</v>
      </c>
      <c r="AB104" s="217">
        <v>0</v>
      </c>
      <c r="AC104" s="217">
        <v>0</v>
      </c>
    </row>
    <row r="105" spans="3:29" ht="24" customHeight="1" x14ac:dyDescent="0.15">
      <c r="C105" s="218"/>
      <c r="D105" s="245"/>
      <c r="E105" s="247"/>
      <c r="F105" s="248">
        <v>0</v>
      </c>
      <c r="G105" s="244">
        <v>0</v>
      </c>
      <c r="H105" s="245">
        <v>0</v>
      </c>
      <c r="I105" s="246">
        <v>0</v>
      </c>
      <c r="J105" s="214">
        <v>0</v>
      </c>
      <c r="K105" s="214">
        <v>0</v>
      </c>
      <c r="L105" s="249">
        <v>0</v>
      </c>
      <c r="M105" s="244">
        <v>0</v>
      </c>
      <c r="N105" s="218"/>
      <c r="O105" s="218"/>
      <c r="P105" s="218"/>
      <c r="Q105" s="218"/>
      <c r="R105" s="218"/>
      <c r="S105" s="218"/>
      <c r="T105" s="234">
        <v>0</v>
      </c>
      <c r="U105" s="235">
        <v>0</v>
      </c>
      <c r="V105" s="235">
        <v>0</v>
      </c>
      <c r="W105" s="235">
        <v>0</v>
      </c>
      <c r="X105" s="235">
        <v>0</v>
      </c>
      <c r="Y105" s="218"/>
      <c r="Z105" s="217">
        <v>0</v>
      </c>
      <c r="AA105" s="217">
        <v>0</v>
      </c>
      <c r="AB105" s="217">
        <v>0</v>
      </c>
      <c r="AC105" s="217">
        <v>0</v>
      </c>
    </row>
    <row r="106" spans="3:29" ht="24" customHeight="1" x14ac:dyDescent="0.15">
      <c r="C106" s="218"/>
      <c r="D106" s="239">
        <v>0</v>
      </c>
      <c r="E106" s="288">
        <v>0</v>
      </c>
      <c r="F106" s="290">
        <v>0</v>
      </c>
      <c r="G106" s="290">
        <v>0</v>
      </c>
      <c r="H106" s="291">
        <v>0</v>
      </c>
      <c r="I106" s="291">
        <v>0</v>
      </c>
      <c r="J106" s="247">
        <v>0</v>
      </c>
      <c r="K106" s="291">
        <v>0</v>
      </c>
      <c r="L106" s="291">
        <v>0</v>
      </c>
      <c r="M106" s="275">
        <v>0</v>
      </c>
      <c r="N106" s="218"/>
      <c r="O106" s="218"/>
      <c r="P106" s="218"/>
      <c r="Q106" s="218"/>
      <c r="R106" s="218"/>
      <c r="S106" s="218"/>
      <c r="T106" s="234">
        <v>0</v>
      </c>
      <c r="U106" s="235">
        <v>0</v>
      </c>
      <c r="V106" s="235">
        <v>0</v>
      </c>
      <c r="W106" s="235">
        <v>0</v>
      </c>
      <c r="X106" s="235">
        <v>0</v>
      </c>
      <c r="Y106" s="218"/>
      <c r="Z106" s="217">
        <v>0</v>
      </c>
      <c r="AA106" s="217">
        <v>0</v>
      </c>
      <c r="AB106" s="217">
        <v>0</v>
      </c>
      <c r="AC106" s="217">
        <v>0</v>
      </c>
    </row>
    <row r="107" spans="3:29" ht="24" customHeight="1" x14ac:dyDescent="0.15">
      <c r="C107" s="218"/>
      <c r="D107" s="239">
        <v>0</v>
      </c>
      <c r="E107" s="288">
        <v>0</v>
      </c>
      <c r="F107" s="290">
        <v>0</v>
      </c>
      <c r="G107" s="290">
        <v>0</v>
      </c>
      <c r="H107" s="291">
        <v>0</v>
      </c>
      <c r="I107" s="291">
        <v>0</v>
      </c>
      <c r="J107" s="247">
        <v>0</v>
      </c>
      <c r="K107" s="291">
        <v>0</v>
      </c>
      <c r="L107" s="291">
        <v>0</v>
      </c>
      <c r="M107" s="275">
        <v>0</v>
      </c>
      <c r="N107" s="218"/>
      <c r="O107" s="218"/>
      <c r="P107" s="218"/>
      <c r="Q107" s="218"/>
      <c r="R107" s="218"/>
      <c r="S107" s="218"/>
      <c r="T107" s="234">
        <v>0</v>
      </c>
      <c r="U107" s="235">
        <v>0</v>
      </c>
      <c r="V107" s="235">
        <v>0</v>
      </c>
      <c r="W107" s="235">
        <v>0</v>
      </c>
      <c r="X107" s="235">
        <v>0</v>
      </c>
      <c r="Y107" s="218"/>
      <c r="Z107" s="217">
        <v>0</v>
      </c>
      <c r="AA107" s="217">
        <v>0</v>
      </c>
      <c r="AB107" s="217">
        <v>0</v>
      </c>
      <c r="AC107" s="217">
        <v>0</v>
      </c>
    </row>
    <row r="108" spans="3:29" x14ac:dyDescent="0.15">
      <c r="C108" s="218"/>
      <c r="D108" s="219"/>
      <c r="E108" s="219"/>
      <c r="F108" s="219"/>
      <c r="G108" s="219"/>
      <c r="H108" s="212"/>
      <c r="I108" s="212"/>
      <c r="J108" s="212"/>
      <c r="K108" s="234"/>
      <c r="L108" s="236"/>
      <c r="M108" s="218"/>
      <c r="N108" s="218"/>
      <c r="O108" s="218"/>
      <c r="P108" s="218"/>
      <c r="Q108" s="218"/>
      <c r="R108" s="218"/>
      <c r="S108" s="218"/>
      <c r="T108" s="234">
        <v>0</v>
      </c>
      <c r="U108" s="235">
        <v>0</v>
      </c>
      <c r="V108" s="235">
        <v>0</v>
      </c>
      <c r="W108" s="235">
        <v>0</v>
      </c>
      <c r="X108" s="235">
        <v>0</v>
      </c>
      <c r="Y108" s="218"/>
      <c r="Z108" s="217">
        <v>0</v>
      </c>
      <c r="AA108" s="217">
        <v>0</v>
      </c>
      <c r="AB108" s="217">
        <v>0</v>
      </c>
      <c r="AC108" s="217">
        <v>0</v>
      </c>
    </row>
    <row r="109" spans="3:29" x14ac:dyDescent="0.15">
      <c r="C109" s="218"/>
      <c r="D109" s="241">
        <v>0</v>
      </c>
      <c r="E109" s="219"/>
      <c r="F109" s="219"/>
      <c r="G109" s="219">
        <v>0</v>
      </c>
      <c r="H109" s="212"/>
      <c r="I109" s="212"/>
      <c r="J109" s="219">
        <v>0</v>
      </c>
      <c r="K109" s="219">
        <v>0</v>
      </c>
      <c r="L109" s="219">
        <v>0</v>
      </c>
      <c r="M109" s="218"/>
      <c r="N109" s="218"/>
      <c r="O109" s="218"/>
      <c r="P109" s="218"/>
      <c r="Q109" s="218"/>
      <c r="R109" s="218"/>
      <c r="S109" s="218"/>
      <c r="T109" s="234">
        <v>0</v>
      </c>
      <c r="U109" s="235">
        <v>0</v>
      </c>
      <c r="V109" s="235">
        <v>0</v>
      </c>
      <c r="W109" s="235">
        <v>0</v>
      </c>
      <c r="X109" s="235">
        <v>0</v>
      </c>
      <c r="Y109" s="218"/>
      <c r="Z109" s="217">
        <v>0</v>
      </c>
      <c r="AA109" s="217">
        <v>0</v>
      </c>
      <c r="AB109" s="217">
        <v>0</v>
      </c>
      <c r="AC109" s="217">
        <v>0</v>
      </c>
    </row>
    <row r="110" spans="3:29" x14ac:dyDescent="0.15">
      <c r="C110" s="218"/>
      <c r="D110" s="219"/>
      <c r="E110" s="219"/>
      <c r="F110" s="248">
        <v>0</v>
      </c>
      <c r="G110" s="244">
        <v>0</v>
      </c>
      <c r="H110" s="245">
        <v>0</v>
      </c>
      <c r="I110" s="246">
        <v>0</v>
      </c>
      <c r="J110" s="214">
        <v>0</v>
      </c>
      <c r="K110" s="214">
        <v>0</v>
      </c>
      <c r="L110" s="249">
        <v>0</v>
      </c>
      <c r="M110" s="221">
        <v>0</v>
      </c>
      <c r="N110" s="218"/>
      <c r="O110" s="218"/>
      <c r="P110" s="218"/>
      <c r="Q110" s="218"/>
      <c r="R110" s="218"/>
      <c r="S110" s="218"/>
      <c r="T110" s="234">
        <v>0</v>
      </c>
      <c r="U110" s="235">
        <v>0</v>
      </c>
      <c r="V110" s="235">
        <v>0</v>
      </c>
      <c r="W110" s="235">
        <v>0</v>
      </c>
      <c r="X110" s="235">
        <v>0</v>
      </c>
      <c r="Y110" s="218"/>
      <c r="Z110" s="217">
        <v>0</v>
      </c>
      <c r="AA110" s="217">
        <v>0</v>
      </c>
      <c r="AB110" s="217">
        <v>0</v>
      </c>
      <c r="AC110" s="217">
        <v>0</v>
      </c>
    </row>
    <row r="111" spans="3:29" x14ac:dyDescent="0.15">
      <c r="C111" s="218"/>
      <c r="D111" s="239">
        <v>0</v>
      </c>
      <c r="E111" s="280">
        <v>0</v>
      </c>
      <c r="F111" s="290">
        <v>0</v>
      </c>
      <c r="G111" s="290">
        <v>0</v>
      </c>
      <c r="H111" s="291">
        <v>0</v>
      </c>
      <c r="I111" s="291">
        <v>0</v>
      </c>
      <c r="J111" s="247">
        <v>0</v>
      </c>
      <c r="K111" s="291">
        <v>0</v>
      </c>
      <c r="L111" s="291">
        <v>0</v>
      </c>
      <c r="M111" s="275">
        <v>0</v>
      </c>
      <c r="N111" s="218"/>
      <c r="O111" s="218"/>
      <c r="P111" s="218"/>
      <c r="Q111" s="218"/>
      <c r="R111" s="218"/>
      <c r="S111" s="218"/>
      <c r="T111" s="234">
        <v>0</v>
      </c>
      <c r="U111" s="235">
        <v>0</v>
      </c>
      <c r="V111" s="235">
        <v>0</v>
      </c>
      <c r="W111" s="235">
        <v>0</v>
      </c>
      <c r="X111" s="235">
        <v>0</v>
      </c>
      <c r="Y111" s="218"/>
      <c r="Z111" s="217">
        <v>0</v>
      </c>
      <c r="AA111" s="217">
        <v>0</v>
      </c>
      <c r="AB111" s="217">
        <v>0</v>
      </c>
      <c r="AC111" s="217">
        <v>0</v>
      </c>
    </row>
    <row r="112" spans="3:29" x14ac:dyDescent="0.15">
      <c r="C112" s="218"/>
      <c r="D112" s="219"/>
      <c r="E112" s="217"/>
      <c r="F112" s="217"/>
      <c r="G112" s="219"/>
      <c r="H112" s="219"/>
      <c r="I112" s="219"/>
      <c r="J112" s="218"/>
      <c r="K112" s="218"/>
      <c r="L112" s="218"/>
      <c r="M112" s="218"/>
      <c r="N112" s="218"/>
      <c r="O112" s="218"/>
      <c r="P112" s="218"/>
      <c r="Q112" s="218"/>
      <c r="R112" s="218"/>
      <c r="S112" s="218"/>
      <c r="T112" s="234">
        <v>0</v>
      </c>
      <c r="U112" s="235">
        <v>0</v>
      </c>
      <c r="V112" s="235">
        <v>0</v>
      </c>
      <c r="W112" s="235">
        <v>0</v>
      </c>
      <c r="X112" s="235">
        <v>0</v>
      </c>
      <c r="Y112" s="218"/>
      <c r="Z112" s="217">
        <v>0</v>
      </c>
      <c r="AA112" s="217">
        <v>0</v>
      </c>
      <c r="AB112" s="217">
        <v>0</v>
      </c>
      <c r="AC112" s="217">
        <v>0</v>
      </c>
    </row>
    <row r="113" spans="3:29" x14ac:dyDescent="0.15">
      <c r="C113" s="218"/>
      <c r="D113" s="219"/>
      <c r="E113" s="217"/>
      <c r="F113" s="217"/>
      <c r="G113" s="219"/>
      <c r="H113" s="219"/>
      <c r="I113" s="219"/>
      <c r="J113" s="218"/>
      <c r="K113" s="218"/>
      <c r="L113" s="218"/>
      <c r="M113" s="218"/>
      <c r="N113" s="218"/>
      <c r="O113" s="218"/>
      <c r="P113" s="218"/>
      <c r="Q113" s="218"/>
      <c r="R113" s="218"/>
      <c r="S113" s="218"/>
      <c r="T113" s="234">
        <v>0</v>
      </c>
      <c r="U113" s="235">
        <v>0</v>
      </c>
      <c r="V113" s="235">
        <v>0</v>
      </c>
      <c r="W113" s="235">
        <v>0</v>
      </c>
      <c r="X113" s="235">
        <v>0</v>
      </c>
      <c r="Y113" s="218"/>
      <c r="Z113" s="217">
        <v>0</v>
      </c>
      <c r="AA113" s="217">
        <v>0</v>
      </c>
      <c r="AB113" s="217">
        <v>0</v>
      </c>
      <c r="AC113" s="217">
        <v>0</v>
      </c>
    </row>
    <row r="114" spans="3:29" x14ac:dyDescent="0.15">
      <c r="C114" s="218"/>
      <c r="D114" s="241">
        <v>0</v>
      </c>
      <c r="E114" s="217"/>
      <c r="F114" s="217"/>
      <c r="G114" s="219"/>
      <c r="H114" s="219"/>
      <c r="I114" s="219"/>
      <c r="J114" s="218"/>
      <c r="K114" s="226">
        <v>0</v>
      </c>
      <c r="Q114" s="218"/>
      <c r="S114" s="218"/>
      <c r="T114" s="234">
        <v>0</v>
      </c>
      <c r="U114" s="235">
        <v>0</v>
      </c>
      <c r="V114" s="235">
        <v>0</v>
      </c>
      <c r="W114" s="235">
        <v>0</v>
      </c>
      <c r="X114" s="235">
        <v>0</v>
      </c>
      <c r="Y114" s="218"/>
      <c r="Z114" s="217">
        <v>0</v>
      </c>
      <c r="AA114" s="217">
        <v>0</v>
      </c>
      <c r="AB114" s="217">
        <v>0</v>
      </c>
      <c r="AC114" s="217">
        <v>0</v>
      </c>
    </row>
    <row r="115" spans="3:29" x14ac:dyDescent="0.15">
      <c r="C115" s="218"/>
      <c r="D115" s="221">
        <v>0</v>
      </c>
      <c r="E115" s="243">
        <v>0</v>
      </c>
      <c r="F115" s="221">
        <v>0</v>
      </c>
      <c r="G115" s="221">
        <v>0</v>
      </c>
      <c r="H115" s="221">
        <v>0</v>
      </c>
      <c r="I115" s="221">
        <v>0</v>
      </c>
      <c r="J115" s="218"/>
      <c r="K115" s="217">
        <v>0</v>
      </c>
      <c r="L115" s="250">
        <v>0</v>
      </c>
      <c r="M115" s="219"/>
      <c r="S115" s="218"/>
      <c r="T115" s="234">
        <v>0</v>
      </c>
      <c r="U115" s="235">
        <v>0</v>
      </c>
      <c r="V115" s="235">
        <v>0</v>
      </c>
      <c r="W115" s="235">
        <v>0</v>
      </c>
      <c r="X115" s="235">
        <v>0</v>
      </c>
      <c r="Y115" s="218"/>
      <c r="Z115" s="217">
        <v>0</v>
      </c>
      <c r="AA115" s="217">
        <v>0</v>
      </c>
      <c r="AB115" s="217">
        <v>0</v>
      </c>
      <c r="AC115" s="217">
        <v>0</v>
      </c>
    </row>
    <row r="116" spans="3:29" x14ac:dyDescent="0.15">
      <c r="C116" s="218"/>
      <c r="D116" s="251">
        <v>0</v>
      </c>
      <c r="E116" s="217">
        <v>0</v>
      </c>
      <c r="F116" s="219">
        <v>0</v>
      </c>
      <c r="G116" s="219">
        <v>0</v>
      </c>
      <c r="H116" s="217"/>
      <c r="I116" s="221"/>
      <c r="J116" s="218"/>
      <c r="K116" s="217"/>
      <c r="L116" s="217"/>
      <c r="M116" s="221">
        <v>0</v>
      </c>
      <c r="S116" s="218"/>
      <c r="T116" s="234">
        <v>0</v>
      </c>
      <c r="U116" s="235">
        <v>0</v>
      </c>
      <c r="V116" s="235">
        <v>0</v>
      </c>
      <c r="W116" s="235">
        <v>0</v>
      </c>
      <c r="X116" s="235">
        <v>0</v>
      </c>
      <c r="Y116" s="218"/>
      <c r="Z116" s="217">
        <v>0</v>
      </c>
      <c r="AA116" s="217">
        <v>0</v>
      </c>
      <c r="AB116" s="217">
        <v>0</v>
      </c>
      <c r="AC116" s="217">
        <v>0</v>
      </c>
    </row>
    <row r="117" spans="3:29" x14ac:dyDescent="0.15">
      <c r="C117" s="218"/>
      <c r="D117" s="219"/>
      <c r="E117" s="217"/>
      <c r="F117" s="219">
        <v>0</v>
      </c>
      <c r="G117" s="219">
        <v>0</v>
      </c>
      <c r="H117" s="217">
        <v>0</v>
      </c>
      <c r="I117" s="235">
        <v>0</v>
      </c>
      <c r="J117" s="218"/>
      <c r="K117" s="217">
        <v>0</v>
      </c>
      <c r="L117" s="250">
        <v>0</v>
      </c>
      <c r="M117" s="234">
        <v>0</v>
      </c>
      <c r="S117" s="218"/>
      <c r="T117" s="234">
        <v>0</v>
      </c>
      <c r="U117" s="235">
        <v>0</v>
      </c>
      <c r="V117" s="235">
        <v>0</v>
      </c>
      <c r="W117" s="235">
        <v>0</v>
      </c>
      <c r="X117" s="235">
        <v>0</v>
      </c>
      <c r="Y117" s="218"/>
      <c r="Z117" s="217">
        <v>0</v>
      </c>
      <c r="AA117" s="217">
        <v>0</v>
      </c>
      <c r="AB117" s="217">
        <v>0</v>
      </c>
      <c r="AC117" s="217">
        <v>0</v>
      </c>
    </row>
    <row r="118" spans="3:29" x14ac:dyDescent="0.15">
      <c r="C118" s="218"/>
      <c r="D118" s="219"/>
      <c r="E118" s="217"/>
      <c r="F118" s="219">
        <v>0</v>
      </c>
      <c r="G118" s="219">
        <v>0</v>
      </c>
      <c r="H118" s="217">
        <v>0</v>
      </c>
      <c r="I118" s="235">
        <v>0</v>
      </c>
      <c r="J118" s="218"/>
      <c r="K118" s="217">
        <v>0</v>
      </c>
      <c r="L118" s="250">
        <v>0</v>
      </c>
      <c r="M118" s="234">
        <v>0</v>
      </c>
      <c r="N118" s="217"/>
      <c r="O118" s="217"/>
      <c r="S118" s="218"/>
      <c r="T118" s="234">
        <v>0</v>
      </c>
      <c r="U118" s="235">
        <v>0</v>
      </c>
      <c r="V118" s="235">
        <v>0</v>
      </c>
      <c r="W118" s="235">
        <v>0</v>
      </c>
      <c r="X118" s="235">
        <v>0</v>
      </c>
      <c r="Y118" s="218"/>
      <c r="Z118" s="217">
        <v>0</v>
      </c>
      <c r="AA118" s="217">
        <v>0</v>
      </c>
      <c r="AB118" s="217">
        <v>0</v>
      </c>
      <c r="AC118" s="217">
        <v>0</v>
      </c>
    </row>
    <row r="119" spans="3:29" x14ac:dyDescent="0.15">
      <c r="C119" s="218"/>
      <c r="D119" s="219"/>
      <c r="E119" s="217"/>
      <c r="F119" s="219">
        <v>0</v>
      </c>
      <c r="G119" s="219">
        <v>0</v>
      </c>
      <c r="H119" s="217">
        <v>0</v>
      </c>
      <c r="I119" s="235">
        <v>0</v>
      </c>
      <c r="J119" s="218"/>
      <c r="K119" s="217"/>
      <c r="L119" s="217"/>
      <c r="M119" s="217"/>
      <c r="N119" s="217"/>
      <c r="O119" s="217"/>
      <c r="Q119" s="218"/>
      <c r="R119" s="218"/>
      <c r="S119" s="218"/>
      <c r="T119" s="234">
        <v>0</v>
      </c>
      <c r="U119" s="235">
        <v>0</v>
      </c>
      <c r="V119" s="235">
        <v>0</v>
      </c>
      <c r="W119" s="235">
        <v>0</v>
      </c>
      <c r="X119" s="235">
        <v>0</v>
      </c>
      <c r="Y119" s="218"/>
      <c r="Z119" s="217">
        <v>0</v>
      </c>
      <c r="AA119" s="217">
        <v>0</v>
      </c>
      <c r="AB119" s="217">
        <v>0</v>
      </c>
      <c r="AC119" s="217">
        <v>0</v>
      </c>
    </row>
    <row r="120" spans="3:29" x14ac:dyDescent="0.15">
      <c r="C120" s="218"/>
      <c r="D120" s="219"/>
      <c r="E120" s="217"/>
      <c r="F120" s="219">
        <v>0</v>
      </c>
      <c r="G120" s="219">
        <v>0</v>
      </c>
      <c r="H120" s="217">
        <v>0</v>
      </c>
      <c r="I120" s="235">
        <v>0</v>
      </c>
      <c r="J120" s="218"/>
      <c r="K120" s="217">
        <v>0</v>
      </c>
      <c r="L120" s="217">
        <v>0</v>
      </c>
      <c r="M120" s="217">
        <v>0</v>
      </c>
      <c r="N120" s="217">
        <v>0</v>
      </c>
      <c r="O120" s="217">
        <v>0</v>
      </c>
      <c r="Q120" s="218"/>
      <c r="R120" s="218"/>
      <c r="S120" s="218"/>
      <c r="T120" s="234">
        <v>0</v>
      </c>
      <c r="U120" s="235">
        <v>0</v>
      </c>
      <c r="V120" s="235">
        <v>0</v>
      </c>
      <c r="W120" s="235">
        <v>0</v>
      </c>
      <c r="X120" s="235">
        <v>0</v>
      </c>
      <c r="Y120" s="218"/>
      <c r="Z120" s="217">
        <v>0</v>
      </c>
      <c r="AA120" s="217">
        <v>0</v>
      </c>
      <c r="AB120" s="217">
        <v>0</v>
      </c>
      <c r="AC120" s="217">
        <v>0</v>
      </c>
    </row>
    <row r="121" spans="3:29" x14ac:dyDescent="0.15">
      <c r="C121" s="218"/>
      <c r="D121" s="219"/>
      <c r="E121" s="217"/>
      <c r="F121" s="219">
        <v>0</v>
      </c>
      <c r="G121" s="219">
        <v>0</v>
      </c>
      <c r="H121" s="217">
        <v>0</v>
      </c>
      <c r="I121" s="235">
        <v>0</v>
      </c>
      <c r="J121" s="218"/>
      <c r="K121" s="217">
        <v>0</v>
      </c>
      <c r="L121" s="217">
        <v>0</v>
      </c>
      <c r="M121" s="250">
        <v>0</v>
      </c>
      <c r="N121" s="217">
        <v>0</v>
      </c>
      <c r="O121" s="250">
        <v>0</v>
      </c>
      <c r="Q121" s="218"/>
      <c r="R121" s="218"/>
      <c r="S121" s="218"/>
      <c r="T121" s="234">
        <v>0</v>
      </c>
      <c r="U121" s="235">
        <v>0</v>
      </c>
      <c r="V121" s="235">
        <v>0</v>
      </c>
      <c r="W121" s="235">
        <v>0</v>
      </c>
      <c r="X121" s="235">
        <v>0</v>
      </c>
      <c r="Y121" s="218"/>
      <c r="Z121" s="217">
        <v>0</v>
      </c>
      <c r="AA121" s="217">
        <v>0</v>
      </c>
      <c r="AB121" s="217">
        <v>0</v>
      </c>
      <c r="AC121" s="217">
        <v>0</v>
      </c>
    </row>
    <row r="122" spans="3:29" x14ac:dyDescent="0.15">
      <c r="C122" s="218"/>
      <c r="D122" s="219"/>
      <c r="E122" s="217"/>
      <c r="F122" s="219">
        <v>0</v>
      </c>
      <c r="G122" s="219">
        <v>0</v>
      </c>
      <c r="H122" s="217">
        <v>0</v>
      </c>
      <c r="I122" s="235">
        <v>0</v>
      </c>
      <c r="J122" s="218"/>
      <c r="K122" s="217"/>
      <c r="L122" s="217"/>
      <c r="M122" s="250">
        <v>0</v>
      </c>
      <c r="N122" s="217">
        <v>0</v>
      </c>
      <c r="O122" s="252">
        <v>0</v>
      </c>
      <c r="Q122" s="218"/>
      <c r="R122" s="218"/>
      <c r="S122" s="218"/>
      <c r="T122" s="234">
        <v>0</v>
      </c>
      <c r="U122" s="235">
        <v>0</v>
      </c>
      <c r="V122" s="235">
        <v>0</v>
      </c>
      <c r="W122" s="235">
        <v>0</v>
      </c>
      <c r="X122" s="235">
        <v>0</v>
      </c>
      <c r="Y122" s="218"/>
      <c r="Z122" s="217">
        <v>0</v>
      </c>
      <c r="AA122" s="217">
        <v>0</v>
      </c>
      <c r="AB122" s="217">
        <v>0</v>
      </c>
      <c r="AC122" s="217">
        <v>0</v>
      </c>
    </row>
    <row r="123" spans="3:29" x14ac:dyDescent="0.15">
      <c r="C123" s="218"/>
      <c r="D123" s="219"/>
      <c r="E123" s="217"/>
      <c r="F123" s="219">
        <v>0</v>
      </c>
      <c r="G123" s="219">
        <v>0</v>
      </c>
      <c r="H123" s="217">
        <v>0</v>
      </c>
      <c r="I123" s="235">
        <v>0</v>
      </c>
      <c r="J123" s="218"/>
      <c r="Q123" s="218"/>
      <c r="R123" s="218"/>
      <c r="S123" s="218"/>
      <c r="T123" s="234">
        <v>0</v>
      </c>
      <c r="U123" s="235">
        <v>0</v>
      </c>
      <c r="V123" s="235">
        <v>0</v>
      </c>
      <c r="W123" s="235">
        <v>0</v>
      </c>
      <c r="X123" s="235">
        <v>0</v>
      </c>
      <c r="Y123" s="218"/>
      <c r="Z123" s="217">
        <v>0</v>
      </c>
      <c r="AA123" s="217">
        <v>0</v>
      </c>
      <c r="AB123" s="217">
        <v>0</v>
      </c>
      <c r="AC123" s="217">
        <v>0</v>
      </c>
    </row>
    <row r="124" spans="3:29" x14ac:dyDescent="0.15">
      <c r="C124" s="218"/>
      <c r="D124" s="219"/>
      <c r="E124" s="217"/>
      <c r="F124" s="217"/>
      <c r="G124" s="219"/>
      <c r="H124" s="219"/>
      <c r="I124" s="219"/>
      <c r="J124" s="218"/>
      <c r="R124" s="218"/>
      <c r="S124" s="218"/>
      <c r="T124" s="234">
        <v>0</v>
      </c>
      <c r="U124" s="235">
        <v>0</v>
      </c>
      <c r="V124" s="235">
        <v>0</v>
      </c>
      <c r="W124" s="235">
        <v>0</v>
      </c>
      <c r="X124" s="235">
        <v>0</v>
      </c>
      <c r="Y124" s="218"/>
      <c r="Z124" s="217">
        <v>0</v>
      </c>
      <c r="AA124" s="217">
        <v>0</v>
      </c>
      <c r="AB124" s="217">
        <v>0</v>
      </c>
      <c r="AC124" s="217">
        <v>0</v>
      </c>
    </row>
    <row r="125" spans="3:29" x14ac:dyDescent="0.15">
      <c r="C125" s="218"/>
      <c r="D125" s="241">
        <v>0</v>
      </c>
      <c r="E125" s="217"/>
      <c r="F125" s="217"/>
      <c r="G125" s="219"/>
      <c r="H125" s="219"/>
      <c r="I125" s="219"/>
      <c r="J125" s="218"/>
      <c r="R125" s="218"/>
      <c r="S125" s="218"/>
      <c r="T125" s="234">
        <v>0</v>
      </c>
      <c r="U125" s="235">
        <v>0</v>
      </c>
      <c r="V125" s="235">
        <v>0</v>
      </c>
      <c r="W125" s="235">
        <v>0</v>
      </c>
      <c r="X125" s="235">
        <v>0</v>
      </c>
      <c r="Y125" s="218"/>
      <c r="Z125" s="217">
        <v>0</v>
      </c>
      <c r="AA125" s="217">
        <v>0</v>
      </c>
      <c r="AB125" s="217">
        <v>0</v>
      </c>
      <c r="AC125" s="217">
        <v>0</v>
      </c>
    </row>
    <row r="126" spans="3:29" x14ac:dyDescent="0.15">
      <c r="C126" s="218"/>
      <c r="D126" s="221">
        <v>0</v>
      </c>
      <c r="E126" s="243">
        <v>0</v>
      </c>
      <c r="F126" s="233">
        <v>0</v>
      </c>
      <c r="G126" s="221">
        <v>0</v>
      </c>
      <c r="H126" s="233">
        <v>0</v>
      </c>
      <c r="I126" s="219"/>
      <c r="J126" s="218"/>
      <c r="K126" s="218"/>
      <c r="L126" s="218"/>
      <c r="M126" s="218"/>
      <c r="N126" s="218"/>
      <c r="O126" s="218"/>
      <c r="P126" s="218"/>
      <c r="R126" s="218"/>
      <c r="S126" s="218"/>
      <c r="T126" s="234">
        <v>0</v>
      </c>
      <c r="U126" s="235">
        <v>0</v>
      </c>
      <c r="V126" s="235">
        <v>0</v>
      </c>
      <c r="W126" s="235">
        <v>0</v>
      </c>
      <c r="X126" s="235">
        <v>0</v>
      </c>
      <c r="Y126" s="218"/>
      <c r="Z126" s="217">
        <v>0</v>
      </c>
      <c r="AA126" s="217">
        <v>0</v>
      </c>
      <c r="AB126" s="217">
        <v>0</v>
      </c>
      <c r="AC126" s="217">
        <v>0</v>
      </c>
    </row>
    <row r="127" spans="3:29" x14ac:dyDescent="0.15">
      <c r="C127" s="218"/>
      <c r="D127" s="219">
        <v>0</v>
      </c>
      <c r="E127" s="217">
        <v>0</v>
      </c>
      <c r="F127" s="219">
        <v>0</v>
      </c>
      <c r="G127" s="219">
        <v>0</v>
      </c>
      <c r="H127" s="236">
        <v>0</v>
      </c>
      <c r="I127" s="219"/>
      <c r="J127" s="218"/>
      <c r="K127" s="218"/>
      <c r="L127" s="218"/>
      <c r="M127" s="218"/>
      <c r="N127" s="218"/>
      <c r="O127" s="218"/>
      <c r="P127" s="218"/>
      <c r="R127" s="218"/>
      <c r="S127" s="218"/>
      <c r="T127" s="234">
        <v>0</v>
      </c>
      <c r="U127" s="235">
        <v>0</v>
      </c>
      <c r="V127" s="235">
        <v>0</v>
      </c>
      <c r="W127" s="235">
        <v>0</v>
      </c>
      <c r="X127" s="235">
        <v>0</v>
      </c>
      <c r="Y127" s="218"/>
      <c r="Z127" s="217">
        <v>0</v>
      </c>
      <c r="AA127" s="217">
        <v>0</v>
      </c>
      <c r="AB127" s="217">
        <v>0</v>
      </c>
      <c r="AC127" s="217">
        <v>0</v>
      </c>
    </row>
    <row r="128" spans="3:29" x14ac:dyDescent="0.15">
      <c r="C128" s="218"/>
      <c r="D128" s="219"/>
      <c r="E128" s="217"/>
      <c r="F128" s="219">
        <v>0</v>
      </c>
      <c r="G128" s="219">
        <v>0</v>
      </c>
      <c r="H128" s="236">
        <v>0</v>
      </c>
      <c r="I128" s="219"/>
      <c r="J128" s="218"/>
      <c r="K128" s="218"/>
      <c r="L128" s="218"/>
      <c r="M128" s="218"/>
      <c r="N128" s="218"/>
      <c r="O128" s="218"/>
      <c r="P128" s="218"/>
      <c r="R128" s="218"/>
      <c r="S128" s="218"/>
      <c r="T128" s="234">
        <v>0</v>
      </c>
      <c r="U128" s="235">
        <v>0</v>
      </c>
      <c r="V128" s="235">
        <v>0</v>
      </c>
      <c r="W128" s="235">
        <v>0</v>
      </c>
      <c r="X128" s="235">
        <v>0</v>
      </c>
      <c r="Y128" s="218"/>
      <c r="Z128" s="217">
        <v>0</v>
      </c>
      <c r="AA128" s="217">
        <v>0</v>
      </c>
      <c r="AB128" s="217">
        <v>0</v>
      </c>
      <c r="AC128" s="217">
        <v>0</v>
      </c>
    </row>
    <row r="129" spans="3:29" x14ac:dyDescent="0.15">
      <c r="C129" s="218"/>
      <c r="D129" s="219"/>
      <c r="E129" s="217"/>
      <c r="F129" s="219">
        <v>0</v>
      </c>
      <c r="G129" s="219">
        <v>0</v>
      </c>
      <c r="H129" s="236">
        <v>0</v>
      </c>
      <c r="I129" s="219"/>
      <c r="J129" s="218"/>
      <c r="K129" s="218"/>
      <c r="L129" s="218"/>
      <c r="M129" s="218"/>
      <c r="N129" s="218"/>
      <c r="O129" s="218"/>
      <c r="P129" s="218"/>
      <c r="R129" s="218"/>
      <c r="S129" s="218"/>
      <c r="T129" s="234">
        <v>0</v>
      </c>
      <c r="U129" s="235">
        <v>0</v>
      </c>
      <c r="V129" s="235">
        <v>0</v>
      </c>
      <c r="W129" s="235">
        <v>0</v>
      </c>
      <c r="X129" s="235">
        <v>0</v>
      </c>
      <c r="Y129" s="218"/>
      <c r="Z129" s="217">
        <v>0</v>
      </c>
      <c r="AA129" s="217">
        <v>0</v>
      </c>
      <c r="AB129" s="217">
        <v>0</v>
      </c>
      <c r="AC129" s="217">
        <v>0</v>
      </c>
    </row>
    <row r="130" spans="3:29" x14ac:dyDescent="0.15">
      <c r="C130" s="218"/>
      <c r="D130" s="219"/>
      <c r="E130" s="217"/>
      <c r="F130" s="219">
        <v>0</v>
      </c>
      <c r="G130" s="219">
        <v>0</v>
      </c>
      <c r="H130" s="236">
        <v>0</v>
      </c>
      <c r="I130" s="219"/>
      <c r="J130" s="218"/>
      <c r="K130" s="218"/>
      <c r="L130" s="218"/>
      <c r="M130" s="218"/>
      <c r="N130" s="218"/>
      <c r="O130" s="218"/>
      <c r="P130" s="218"/>
      <c r="R130" s="218"/>
      <c r="S130" s="218"/>
      <c r="T130" s="234">
        <v>0</v>
      </c>
      <c r="U130" s="235">
        <v>0</v>
      </c>
      <c r="V130" s="235">
        <v>0</v>
      </c>
      <c r="W130" s="235">
        <v>0</v>
      </c>
      <c r="X130" s="235">
        <v>0</v>
      </c>
      <c r="Y130" s="218"/>
      <c r="Z130" s="217">
        <v>0</v>
      </c>
      <c r="AA130" s="217">
        <v>0</v>
      </c>
      <c r="AB130" s="217">
        <v>0</v>
      </c>
      <c r="AC130" s="217">
        <v>0</v>
      </c>
    </row>
    <row r="131" spans="3:29" x14ac:dyDescent="0.15">
      <c r="C131" s="218"/>
      <c r="D131" s="219"/>
      <c r="E131" s="217"/>
      <c r="F131" s="219">
        <v>0</v>
      </c>
      <c r="G131" s="219">
        <v>0</v>
      </c>
      <c r="H131" s="236">
        <v>0</v>
      </c>
      <c r="I131" s="219"/>
      <c r="J131" s="218"/>
      <c r="K131" s="218"/>
      <c r="L131" s="218"/>
      <c r="M131" s="218"/>
      <c r="N131" s="218"/>
      <c r="O131" s="218"/>
      <c r="P131" s="218"/>
      <c r="R131" s="218"/>
      <c r="S131" s="218"/>
      <c r="T131" s="234">
        <v>0</v>
      </c>
      <c r="U131" s="235">
        <v>0</v>
      </c>
      <c r="V131" s="235">
        <v>0</v>
      </c>
      <c r="W131" s="235">
        <v>0</v>
      </c>
      <c r="X131" s="235">
        <v>0</v>
      </c>
      <c r="Y131" s="218"/>
      <c r="Z131" s="217">
        <v>0</v>
      </c>
      <c r="AA131" s="217">
        <v>0</v>
      </c>
      <c r="AB131" s="217">
        <v>0</v>
      </c>
      <c r="AC131" s="217">
        <v>0</v>
      </c>
    </row>
    <row r="132" spans="3:29" x14ac:dyDescent="0.15">
      <c r="C132" s="218"/>
      <c r="D132" s="219"/>
      <c r="E132" s="217"/>
      <c r="F132" s="219">
        <v>0</v>
      </c>
      <c r="G132" s="219">
        <v>0</v>
      </c>
      <c r="H132" s="236">
        <v>0</v>
      </c>
      <c r="I132" s="219"/>
      <c r="J132" s="218"/>
      <c r="K132" s="218"/>
      <c r="L132" s="218"/>
      <c r="M132" s="218"/>
      <c r="N132" s="218"/>
      <c r="O132" s="218"/>
      <c r="P132" s="218"/>
      <c r="R132" s="218"/>
      <c r="S132" s="218"/>
      <c r="T132" s="234">
        <v>0</v>
      </c>
      <c r="U132" s="235">
        <v>0</v>
      </c>
      <c r="V132" s="235">
        <v>0</v>
      </c>
      <c r="W132" s="235">
        <v>0</v>
      </c>
      <c r="X132" s="235">
        <v>0</v>
      </c>
      <c r="Y132" s="218"/>
      <c r="Z132" s="217">
        <v>0</v>
      </c>
      <c r="AA132" s="217">
        <v>0</v>
      </c>
      <c r="AB132" s="217">
        <v>0</v>
      </c>
      <c r="AC132" s="217">
        <v>0</v>
      </c>
    </row>
    <row r="133" spans="3:29" x14ac:dyDescent="0.15">
      <c r="C133" s="218"/>
      <c r="D133" s="219"/>
      <c r="E133" s="217"/>
      <c r="F133" s="219">
        <v>0</v>
      </c>
      <c r="G133" s="219">
        <v>0</v>
      </c>
      <c r="H133" s="236">
        <v>0</v>
      </c>
      <c r="I133" s="219"/>
      <c r="J133" s="218"/>
      <c r="K133" s="218"/>
      <c r="L133" s="218"/>
      <c r="M133" s="218"/>
      <c r="N133" s="218"/>
      <c r="O133" s="218"/>
      <c r="P133" s="218"/>
      <c r="R133" s="218"/>
      <c r="S133" s="218"/>
      <c r="T133" s="234">
        <v>0</v>
      </c>
      <c r="U133" s="235">
        <v>0</v>
      </c>
      <c r="V133" s="235">
        <v>0</v>
      </c>
      <c r="W133" s="235">
        <v>0</v>
      </c>
      <c r="X133" s="235">
        <v>0</v>
      </c>
      <c r="Y133" s="218"/>
      <c r="Z133" s="217">
        <v>0</v>
      </c>
      <c r="AA133" s="217">
        <v>0</v>
      </c>
      <c r="AB133" s="217">
        <v>0</v>
      </c>
      <c r="AC133" s="217">
        <v>0</v>
      </c>
    </row>
    <row r="134" spans="3:29" x14ac:dyDescent="0.15">
      <c r="C134" s="218"/>
      <c r="D134" s="219"/>
      <c r="E134" s="217"/>
      <c r="F134" s="219">
        <v>0</v>
      </c>
      <c r="G134" s="219">
        <v>0</v>
      </c>
      <c r="H134" s="236">
        <v>0</v>
      </c>
      <c r="I134" s="219"/>
      <c r="J134" s="218"/>
      <c r="K134" s="218"/>
      <c r="L134" s="218"/>
      <c r="M134" s="218"/>
      <c r="N134" s="218"/>
      <c r="O134" s="218"/>
      <c r="P134" s="218"/>
      <c r="R134" s="218"/>
      <c r="S134" s="218"/>
      <c r="T134" s="234">
        <v>0</v>
      </c>
      <c r="U134" s="235">
        <v>0</v>
      </c>
      <c r="V134" s="235">
        <v>0</v>
      </c>
      <c r="W134" s="235">
        <v>0</v>
      </c>
      <c r="X134" s="235">
        <v>0</v>
      </c>
      <c r="Y134" s="218"/>
      <c r="Z134" s="217">
        <v>0</v>
      </c>
      <c r="AA134" s="217">
        <v>0</v>
      </c>
      <c r="AB134" s="217">
        <v>0</v>
      </c>
      <c r="AC134" s="217">
        <v>0</v>
      </c>
    </row>
    <row r="135" spans="3:29" x14ac:dyDescent="0.15">
      <c r="C135" s="218"/>
      <c r="D135" s="219"/>
      <c r="E135" s="217"/>
      <c r="F135" s="217"/>
      <c r="G135" s="219"/>
      <c r="H135" s="219"/>
      <c r="I135" s="219"/>
      <c r="J135" s="218"/>
      <c r="K135" s="218"/>
      <c r="L135" s="218"/>
      <c r="M135" s="218"/>
      <c r="N135" s="218"/>
      <c r="O135" s="218"/>
      <c r="P135" s="218"/>
      <c r="R135" s="218"/>
      <c r="S135" s="218"/>
      <c r="T135" s="234">
        <v>0</v>
      </c>
      <c r="U135" s="235">
        <v>0</v>
      </c>
      <c r="V135" s="235">
        <v>0</v>
      </c>
      <c r="W135" s="235">
        <v>0</v>
      </c>
      <c r="X135" s="235">
        <v>0</v>
      </c>
      <c r="Y135" s="218"/>
      <c r="Z135" s="217">
        <v>0</v>
      </c>
      <c r="AA135" s="217">
        <v>0</v>
      </c>
      <c r="AB135" s="217">
        <v>0</v>
      </c>
      <c r="AC135" s="217">
        <v>0</v>
      </c>
    </row>
    <row r="136" spans="3:29" x14ac:dyDescent="0.15">
      <c r="C136" s="218"/>
      <c r="D136" s="241">
        <v>0</v>
      </c>
      <c r="E136" s="217"/>
      <c r="F136" s="217"/>
      <c r="G136" s="219"/>
      <c r="H136" s="219"/>
      <c r="I136" s="219"/>
      <c r="J136" s="218"/>
      <c r="K136" s="218"/>
      <c r="L136" s="218"/>
      <c r="M136" s="218"/>
      <c r="N136" s="218"/>
      <c r="O136" s="218"/>
      <c r="P136" s="218"/>
      <c r="Q136" s="218"/>
      <c r="R136" s="218"/>
      <c r="S136" s="218"/>
      <c r="T136" s="234">
        <v>0</v>
      </c>
      <c r="U136" s="235">
        <v>0</v>
      </c>
      <c r="V136" s="235">
        <v>0</v>
      </c>
      <c r="W136" s="235">
        <v>0</v>
      </c>
      <c r="X136" s="235">
        <v>0</v>
      </c>
      <c r="Y136" s="218"/>
      <c r="Z136" s="217">
        <v>0</v>
      </c>
      <c r="AA136" s="217">
        <v>0</v>
      </c>
      <c r="AB136" s="217">
        <v>0</v>
      </c>
      <c r="AC136" s="217">
        <v>0</v>
      </c>
    </row>
    <row r="137" spans="3:29" x14ac:dyDescent="0.15">
      <c r="C137" s="218"/>
      <c r="D137" s="221">
        <v>0</v>
      </c>
      <c r="E137" s="243">
        <v>0</v>
      </c>
      <c r="F137" s="221">
        <v>0</v>
      </c>
      <c r="G137" s="233">
        <v>0</v>
      </c>
      <c r="H137" s="221">
        <v>0</v>
      </c>
      <c r="I137" s="221">
        <v>0</v>
      </c>
      <c r="J137" s="218"/>
      <c r="K137" s="218"/>
      <c r="L137" s="218"/>
      <c r="M137" s="218"/>
      <c r="N137" s="218"/>
      <c r="O137" s="218"/>
      <c r="P137" s="218"/>
      <c r="Q137" s="218"/>
      <c r="R137" s="218"/>
      <c r="S137" s="218"/>
      <c r="T137" s="234">
        <v>0</v>
      </c>
      <c r="U137" s="235">
        <v>0</v>
      </c>
      <c r="V137" s="235">
        <v>0</v>
      </c>
      <c r="W137" s="235">
        <v>0</v>
      </c>
      <c r="X137" s="235">
        <v>0</v>
      </c>
      <c r="Y137" s="218"/>
      <c r="Z137" s="217">
        <v>0</v>
      </c>
      <c r="AA137" s="217">
        <v>0</v>
      </c>
      <c r="AB137" s="217">
        <v>0</v>
      </c>
      <c r="AC137" s="217">
        <v>0</v>
      </c>
    </row>
    <row r="138" spans="3:29" x14ac:dyDescent="0.15">
      <c r="C138" s="218"/>
      <c r="D138" s="253">
        <v>0</v>
      </c>
      <c r="E138" s="217">
        <v>0</v>
      </c>
      <c r="F138" s="219">
        <v>0</v>
      </c>
      <c r="G138" s="219">
        <v>0</v>
      </c>
      <c r="H138" s="254">
        <v>0</v>
      </c>
      <c r="I138" s="255">
        <v>0</v>
      </c>
      <c r="J138" s="218"/>
      <c r="K138" s="218"/>
      <c r="L138" s="218"/>
      <c r="M138" s="218"/>
      <c r="N138" s="218"/>
      <c r="O138" s="218"/>
      <c r="P138" s="218"/>
      <c r="Q138" s="218"/>
      <c r="R138" s="218"/>
      <c r="S138" s="218"/>
      <c r="T138" s="234">
        <v>0</v>
      </c>
      <c r="U138" s="235">
        <v>0</v>
      </c>
      <c r="V138" s="235">
        <v>0</v>
      </c>
      <c r="W138" s="235">
        <v>0</v>
      </c>
      <c r="X138" s="235">
        <v>0</v>
      </c>
      <c r="Y138" s="218"/>
      <c r="Z138" s="217">
        <v>0</v>
      </c>
      <c r="AA138" s="217">
        <v>0</v>
      </c>
      <c r="AB138" s="217">
        <v>0</v>
      </c>
      <c r="AC138" s="217">
        <v>0</v>
      </c>
    </row>
    <row r="139" spans="3:29" x14ac:dyDescent="0.15">
      <c r="C139" s="218"/>
      <c r="D139" s="219"/>
      <c r="E139" s="217"/>
      <c r="F139" s="219">
        <v>0</v>
      </c>
      <c r="G139" s="219">
        <v>0</v>
      </c>
      <c r="H139" s="254">
        <v>0</v>
      </c>
      <c r="I139" s="255">
        <v>0</v>
      </c>
      <c r="J139" s="218"/>
      <c r="K139" s="218"/>
      <c r="L139" s="218"/>
      <c r="M139" s="218"/>
      <c r="N139" s="218"/>
      <c r="O139" s="218"/>
      <c r="P139" s="218"/>
      <c r="Q139" s="218"/>
      <c r="R139" s="218"/>
      <c r="S139" s="218"/>
      <c r="T139" s="234">
        <v>0</v>
      </c>
      <c r="U139" s="235">
        <v>0</v>
      </c>
      <c r="V139" s="235">
        <v>0</v>
      </c>
      <c r="W139" s="235">
        <v>0</v>
      </c>
      <c r="X139" s="235">
        <v>0</v>
      </c>
      <c r="Y139" s="218"/>
      <c r="Z139" s="217">
        <v>0</v>
      </c>
      <c r="AA139" s="217">
        <v>0</v>
      </c>
      <c r="AB139" s="217">
        <v>0</v>
      </c>
      <c r="AC139" s="217">
        <v>0</v>
      </c>
    </row>
    <row r="140" spans="3:29" x14ac:dyDescent="0.15">
      <c r="C140" s="218"/>
      <c r="D140" s="219"/>
      <c r="E140" s="217"/>
      <c r="F140" s="219">
        <v>0</v>
      </c>
      <c r="G140" s="219">
        <v>0</v>
      </c>
      <c r="H140" s="254">
        <v>0</v>
      </c>
      <c r="I140" s="255">
        <v>0</v>
      </c>
      <c r="J140" s="218"/>
      <c r="K140" s="218"/>
      <c r="L140" s="218"/>
      <c r="M140" s="218"/>
      <c r="N140" s="218"/>
      <c r="O140" s="218"/>
      <c r="P140" s="218"/>
      <c r="Q140" s="218"/>
      <c r="R140" s="218"/>
      <c r="S140" s="218"/>
      <c r="T140" s="234">
        <v>0</v>
      </c>
      <c r="U140" s="235">
        <v>0</v>
      </c>
      <c r="V140" s="235">
        <v>0</v>
      </c>
      <c r="W140" s="235">
        <v>0</v>
      </c>
      <c r="X140" s="235">
        <v>0</v>
      </c>
      <c r="Y140" s="218"/>
      <c r="Z140" s="217">
        <v>0</v>
      </c>
      <c r="AA140" s="217">
        <v>0</v>
      </c>
      <c r="AB140" s="217">
        <v>0</v>
      </c>
      <c r="AC140" s="217">
        <v>0</v>
      </c>
    </row>
    <row r="141" spans="3:29" x14ac:dyDescent="0.15">
      <c r="C141" s="218"/>
      <c r="D141" s="219"/>
      <c r="E141" s="217"/>
      <c r="F141" s="219">
        <v>0</v>
      </c>
      <c r="G141" s="219">
        <v>0</v>
      </c>
      <c r="H141" s="254">
        <v>0</v>
      </c>
      <c r="I141" s="255">
        <v>0</v>
      </c>
      <c r="J141" s="218"/>
      <c r="K141" s="218"/>
      <c r="L141" s="218"/>
      <c r="M141" s="218"/>
      <c r="N141" s="218"/>
      <c r="O141" s="218"/>
      <c r="P141" s="218"/>
      <c r="Q141" s="218"/>
      <c r="R141" s="218"/>
      <c r="S141" s="218"/>
      <c r="T141" s="234">
        <v>0</v>
      </c>
      <c r="U141" s="235">
        <v>0</v>
      </c>
      <c r="V141" s="235">
        <v>0</v>
      </c>
      <c r="W141" s="235">
        <v>0</v>
      </c>
      <c r="X141" s="235">
        <v>0</v>
      </c>
      <c r="Y141" s="218"/>
      <c r="Z141" s="217">
        <v>0</v>
      </c>
      <c r="AA141" s="217">
        <v>0</v>
      </c>
      <c r="AB141" s="217">
        <v>0</v>
      </c>
      <c r="AC141" s="217">
        <v>0</v>
      </c>
    </row>
    <row r="142" spans="3:29" x14ac:dyDescent="0.15">
      <c r="C142" s="218"/>
      <c r="D142" s="219"/>
      <c r="E142" s="217"/>
      <c r="F142" s="219">
        <v>0</v>
      </c>
      <c r="G142" s="219">
        <v>0</v>
      </c>
      <c r="H142" s="254">
        <v>0</v>
      </c>
      <c r="I142" s="255">
        <v>0</v>
      </c>
      <c r="J142" s="218"/>
      <c r="K142" s="218"/>
      <c r="L142" s="218"/>
      <c r="M142" s="218"/>
      <c r="N142" s="218"/>
      <c r="O142" s="218"/>
      <c r="P142" s="218"/>
      <c r="Q142" s="218"/>
      <c r="R142" s="218"/>
      <c r="S142" s="218"/>
      <c r="T142" s="234">
        <v>0</v>
      </c>
      <c r="U142" s="235">
        <v>0</v>
      </c>
      <c r="V142" s="235">
        <v>0</v>
      </c>
      <c r="W142" s="235">
        <v>0</v>
      </c>
      <c r="X142" s="235">
        <v>0</v>
      </c>
      <c r="Y142" s="218"/>
      <c r="Z142" s="217">
        <v>0</v>
      </c>
      <c r="AA142" s="217">
        <v>0</v>
      </c>
      <c r="AB142" s="217">
        <v>0</v>
      </c>
      <c r="AC142" s="217">
        <v>0</v>
      </c>
    </row>
    <row r="143" spans="3:29" x14ac:dyDescent="0.15">
      <c r="C143" s="218"/>
      <c r="D143" s="219"/>
      <c r="E143" s="217"/>
      <c r="F143" s="219">
        <v>0</v>
      </c>
      <c r="G143" s="219">
        <v>0</v>
      </c>
      <c r="H143" s="254">
        <v>0</v>
      </c>
      <c r="I143" s="255">
        <v>0</v>
      </c>
      <c r="J143" s="218"/>
      <c r="K143" s="218"/>
      <c r="L143" s="218"/>
      <c r="M143" s="218"/>
      <c r="N143" s="218"/>
      <c r="O143" s="218"/>
      <c r="P143" s="218"/>
      <c r="Q143" s="218"/>
      <c r="R143" s="218"/>
      <c r="S143" s="218"/>
      <c r="T143" s="234">
        <v>0</v>
      </c>
      <c r="U143" s="235">
        <v>0</v>
      </c>
      <c r="V143" s="235">
        <v>0</v>
      </c>
      <c r="W143" s="235">
        <v>0</v>
      </c>
      <c r="X143" s="235">
        <v>0</v>
      </c>
      <c r="Y143" s="218"/>
      <c r="Z143" s="217">
        <v>0</v>
      </c>
      <c r="AA143" s="217">
        <v>0</v>
      </c>
      <c r="AB143" s="217">
        <v>0</v>
      </c>
      <c r="AC143" s="217">
        <v>0</v>
      </c>
    </row>
    <row r="144" spans="3:29" x14ac:dyDescent="0.15">
      <c r="C144" s="218"/>
      <c r="D144" s="219"/>
      <c r="E144" s="217"/>
      <c r="F144" s="219">
        <v>0</v>
      </c>
      <c r="G144" s="219">
        <v>0</v>
      </c>
      <c r="H144" s="254">
        <v>0</v>
      </c>
      <c r="I144" s="255">
        <v>0</v>
      </c>
      <c r="J144" s="218"/>
      <c r="K144" s="218"/>
      <c r="L144" s="218"/>
      <c r="M144" s="218"/>
      <c r="N144" s="218"/>
      <c r="O144" s="218"/>
      <c r="P144" s="218"/>
      <c r="Q144" s="218"/>
      <c r="R144" s="218"/>
      <c r="S144" s="218"/>
      <c r="T144" s="234">
        <v>0</v>
      </c>
      <c r="U144" s="235">
        <v>0</v>
      </c>
      <c r="V144" s="235">
        <v>0</v>
      </c>
      <c r="W144" s="235">
        <v>0</v>
      </c>
      <c r="X144" s="235">
        <v>0</v>
      </c>
      <c r="Y144" s="218"/>
      <c r="Z144" s="217">
        <v>0</v>
      </c>
      <c r="AA144" s="217">
        <v>0</v>
      </c>
      <c r="AB144" s="217">
        <v>0</v>
      </c>
      <c r="AC144" s="217">
        <v>0</v>
      </c>
    </row>
    <row r="145" spans="3:29" x14ac:dyDescent="0.15">
      <c r="C145" s="218"/>
      <c r="D145" s="219"/>
      <c r="E145" s="217"/>
      <c r="F145" s="217"/>
      <c r="G145" s="219"/>
      <c r="H145" s="219"/>
      <c r="I145" s="219"/>
      <c r="J145" s="218"/>
      <c r="K145" s="218"/>
      <c r="L145" s="218"/>
      <c r="M145" s="218"/>
      <c r="N145" s="218"/>
      <c r="O145" s="218"/>
      <c r="P145" s="218"/>
      <c r="Q145" s="218"/>
      <c r="R145" s="218"/>
      <c r="S145" s="218"/>
      <c r="T145" s="234">
        <v>0</v>
      </c>
      <c r="U145" s="235">
        <v>0</v>
      </c>
      <c r="V145" s="235">
        <v>0</v>
      </c>
      <c r="W145" s="235">
        <v>0</v>
      </c>
      <c r="X145" s="235">
        <v>0</v>
      </c>
      <c r="Y145" s="218"/>
      <c r="Z145" s="217">
        <v>0</v>
      </c>
      <c r="AA145" s="217">
        <v>0</v>
      </c>
      <c r="AB145" s="217">
        <v>0</v>
      </c>
      <c r="AC145" s="217">
        <v>0</v>
      </c>
    </row>
    <row r="146" spans="3:29" x14ac:dyDescent="0.15">
      <c r="C146" s="218"/>
      <c r="D146" s="241">
        <v>0</v>
      </c>
      <c r="E146" s="217"/>
      <c r="F146" s="217"/>
      <c r="G146" s="219"/>
      <c r="H146" s="219"/>
      <c r="I146" s="219"/>
      <c r="J146" s="218"/>
      <c r="K146" s="218"/>
      <c r="L146" s="218"/>
      <c r="M146" s="218"/>
      <c r="N146" s="218"/>
      <c r="O146" s="218"/>
      <c r="P146" s="218"/>
      <c r="Q146" s="218"/>
      <c r="R146" s="218"/>
      <c r="S146" s="218"/>
      <c r="T146" s="234">
        <v>0</v>
      </c>
      <c r="U146" s="235">
        <v>0</v>
      </c>
      <c r="V146" s="235">
        <v>0</v>
      </c>
      <c r="W146" s="235">
        <v>0</v>
      </c>
      <c r="X146" s="235">
        <v>0</v>
      </c>
      <c r="Y146" s="218"/>
      <c r="Z146" s="217">
        <v>0</v>
      </c>
      <c r="AA146" s="217">
        <v>0</v>
      </c>
      <c r="AB146" s="217">
        <v>0</v>
      </c>
      <c r="AC146" s="217">
        <v>0</v>
      </c>
    </row>
    <row r="147" spans="3:29" x14ac:dyDescent="0.15">
      <c r="C147" s="218"/>
      <c r="D147" s="221">
        <v>0</v>
      </c>
      <c r="E147" s="243">
        <v>0</v>
      </c>
      <c r="F147" s="233">
        <v>0</v>
      </c>
      <c r="G147" s="233">
        <v>0</v>
      </c>
      <c r="H147" s="233">
        <v>0</v>
      </c>
      <c r="I147" s="219"/>
      <c r="J147" s="218"/>
      <c r="K147" s="218"/>
      <c r="L147" s="218"/>
      <c r="M147" s="218"/>
      <c r="N147" s="218"/>
      <c r="O147" s="218"/>
      <c r="P147" s="218"/>
      <c r="Q147" s="218"/>
      <c r="R147" s="218"/>
      <c r="S147" s="218"/>
      <c r="T147" s="234">
        <v>0</v>
      </c>
      <c r="U147" s="235">
        <v>0</v>
      </c>
      <c r="V147" s="235">
        <v>0</v>
      </c>
      <c r="W147" s="235">
        <v>0</v>
      </c>
      <c r="X147" s="235">
        <v>0</v>
      </c>
      <c r="Y147" s="218"/>
      <c r="Z147" s="217">
        <v>0</v>
      </c>
      <c r="AA147" s="217">
        <v>0</v>
      </c>
      <c r="AB147" s="217">
        <v>0</v>
      </c>
      <c r="AC147" s="217">
        <v>0</v>
      </c>
    </row>
    <row r="148" spans="3:29" x14ac:dyDescent="0.15">
      <c r="C148" s="218"/>
      <c r="D148" s="219">
        <v>0</v>
      </c>
      <c r="E148" s="217">
        <v>0</v>
      </c>
      <c r="F148" s="219">
        <v>0</v>
      </c>
      <c r="G148" s="219">
        <v>0</v>
      </c>
      <c r="H148" s="251">
        <v>0</v>
      </c>
      <c r="I148" s="219"/>
      <c r="J148" s="218"/>
      <c r="K148" s="218"/>
      <c r="L148" s="218"/>
      <c r="M148" s="218"/>
      <c r="N148" s="218"/>
      <c r="O148" s="218"/>
      <c r="P148" s="218"/>
      <c r="Q148" s="218"/>
      <c r="R148" s="218"/>
      <c r="S148" s="218"/>
      <c r="T148" s="234">
        <v>0</v>
      </c>
      <c r="U148" s="235">
        <v>0</v>
      </c>
      <c r="V148" s="235">
        <v>0</v>
      </c>
      <c r="W148" s="235">
        <v>0</v>
      </c>
      <c r="X148" s="235">
        <v>0</v>
      </c>
      <c r="Y148" s="218"/>
      <c r="Z148" s="217">
        <v>0</v>
      </c>
      <c r="AA148" s="217">
        <v>0</v>
      </c>
      <c r="AB148" s="217">
        <v>0</v>
      </c>
      <c r="AC148" s="217">
        <v>0</v>
      </c>
    </row>
    <row r="149" spans="3:29" x14ac:dyDescent="0.15">
      <c r="C149" s="218"/>
      <c r="D149" s="219"/>
      <c r="E149" s="217"/>
      <c r="F149" s="219">
        <v>0</v>
      </c>
      <c r="G149" s="219">
        <v>0</v>
      </c>
      <c r="H149" s="256">
        <v>0</v>
      </c>
      <c r="I149" s="219"/>
      <c r="J149" s="218"/>
      <c r="K149" s="218"/>
      <c r="L149" s="218"/>
      <c r="M149" s="218"/>
      <c r="N149" s="218"/>
      <c r="O149" s="218"/>
      <c r="P149" s="218"/>
      <c r="Q149" s="218"/>
      <c r="R149" s="218"/>
      <c r="S149" s="218"/>
      <c r="T149" s="234">
        <v>0</v>
      </c>
      <c r="U149" s="235">
        <v>0</v>
      </c>
      <c r="V149" s="235">
        <v>0</v>
      </c>
      <c r="W149" s="235">
        <v>0</v>
      </c>
      <c r="X149" s="235">
        <v>0</v>
      </c>
      <c r="Y149" s="218"/>
      <c r="Z149" s="217">
        <v>0</v>
      </c>
      <c r="AA149" s="217">
        <v>0</v>
      </c>
      <c r="AB149" s="217">
        <v>0</v>
      </c>
      <c r="AC149" s="217">
        <v>0</v>
      </c>
    </row>
    <row r="150" spans="3:29" x14ac:dyDescent="0.15">
      <c r="C150" s="218"/>
      <c r="D150" s="219"/>
      <c r="E150" s="217"/>
      <c r="F150" s="219">
        <v>0</v>
      </c>
      <c r="G150" s="219">
        <v>0</v>
      </c>
      <c r="H150" s="256">
        <v>0</v>
      </c>
      <c r="I150" s="219"/>
      <c r="J150" s="218"/>
      <c r="K150" s="218"/>
      <c r="L150" s="218"/>
      <c r="M150" s="218"/>
      <c r="N150" s="218"/>
      <c r="O150" s="218"/>
      <c r="P150" s="218"/>
      <c r="Q150" s="218"/>
      <c r="R150" s="218"/>
      <c r="S150" s="218"/>
      <c r="T150" s="234">
        <v>0</v>
      </c>
      <c r="U150" s="235">
        <v>0</v>
      </c>
      <c r="V150" s="235">
        <v>0</v>
      </c>
      <c r="W150" s="235">
        <v>0</v>
      </c>
      <c r="X150" s="235">
        <v>0</v>
      </c>
      <c r="Y150" s="218"/>
      <c r="Z150" s="217">
        <v>0</v>
      </c>
      <c r="AA150" s="217">
        <v>0</v>
      </c>
      <c r="AB150" s="217">
        <v>0</v>
      </c>
      <c r="AC150" s="217">
        <v>0</v>
      </c>
    </row>
    <row r="151" spans="3:29" x14ac:dyDescent="0.15">
      <c r="C151" s="218"/>
      <c r="D151" s="219"/>
      <c r="E151" s="217"/>
      <c r="F151" s="219">
        <v>0</v>
      </c>
      <c r="G151" s="219">
        <v>0</v>
      </c>
      <c r="H151" s="256">
        <v>0</v>
      </c>
      <c r="I151" s="219"/>
      <c r="J151" s="218"/>
      <c r="K151" s="218"/>
      <c r="L151" s="218"/>
      <c r="M151" s="218"/>
      <c r="N151" s="218"/>
      <c r="O151" s="218"/>
      <c r="P151" s="218"/>
      <c r="Q151" s="218"/>
      <c r="R151" s="218"/>
      <c r="S151" s="218"/>
      <c r="T151" s="234">
        <v>0</v>
      </c>
      <c r="U151" s="235">
        <v>0</v>
      </c>
      <c r="V151" s="235">
        <v>0</v>
      </c>
      <c r="W151" s="235">
        <v>0</v>
      </c>
      <c r="X151" s="235">
        <v>0</v>
      </c>
      <c r="Y151" s="218"/>
      <c r="Z151" s="217">
        <v>0</v>
      </c>
      <c r="AA151" s="217">
        <v>0</v>
      </c>
      <c r="AB151" s="217">
        <v>0</v>
      </c>
      <c r="AC151" s="217">
        <v>0</v>
      </c>
    </row>
    <row r="152" spans="3:29" x14ac:dyDescent="0.15">
      <c r="C152" s="218"/>
      <c r="D152" s="219"/>
      <c r="E152" s="217"/>
      <c r="F152" s="219">
        <v>0</v>
      </c>
      <c r="G152" s="219">
        <v>0</v>
      </c>
      <c r="H152" s="256">
        <v>0</v>
      </c>
      <c r="I152" s="219"/>
      <c r="J152" s="218"/>
      <c r="K152" s="218"/>
      <c r="L152" s="218"/>
      <c r="M152" s="218"/>
      <c r="N152" s="218"/>
      <c r="O152" s="218"/>
      <c r="P152" s="218"/>
      <c r="Q152" s="218"/>
      <c r="R152" s="218"/>
      <c r="S152" s="218"/>
      <c r="T152" s="234">
        <v>0</v>
      </c>
      <c r="U152" s="235">
        <v>0</v>
      </c>
      <c r="V152" s="235">
        <v>0</v>
      </c>
      <c r="W152" s="235">
        <v>0</v>
      </c>
      <c r="X152" s="235">
        <v>0</v>
      </c>
      <c r="Y152" s="218"/>
      <c r="Z152" s="217">
        <v>0</v>
      </c>
      <c r="AA152" s="217">
        <v>0</v>
      </c>
      <c r="AB152" s="217">
        <v>0</v>
      </c>
      <c r="AC152" s="217">
        <v>0</v>
      </c>
    </row>
    <row r="153" spans="3:29" x14ac:dyDescent="0.15">
      <c r="C153" s="218"/>
      <c r="D153" s="219"/>
      <c r="E153" s="217"/>
      <c r="F153" s="219">
        <v>0</v>
      </c>
      <c r="G153" s="219">
        <v>0</v>
      </c>
      <c r="H153" s="256">
        <v>0</v>
      </c>
      <c r="I153" s="219"/>
      <c r="J153" s="218"/>
      <c r="K153" s="218"/>
      <c r="L153" s="218"/>
      <c r="M153" s="218"/>
      <c r="N153" s="218"/>
      <c r="O153" s="218"/>
      <c r="P153" s="218"/>
      <c r="Q153" s="218"/>
      <c r="R153" s="218"/>
      <c r="S153" s="218"/>
      <c r="T153" s="234">
        <v>0</v>
      </c>
      <c r="U153" s="235">
        <v>0</v>
      </c>
      <c r="V153" s="235">
        <v>0</v>
      </c>
      <c r="W153" s="235">
        <v>0</v>
      </c>
      <c r="X153" s="235">
        <v>0</v>
      </c>
      <c r="Y153" s="218"/>
      <c r="Z153" s="217">
        <v>0</v>
      </c>
      <c r="AA153" s="217">
        <v>0</v>
      </c>
      <c r="AB153" s="217">
        <v>0</v>
      </c>
      <c r="AC153" s="217">
        <v>0</v>
      </c>
    </row>
    <row r="154" spans="3:29" x14ac:dyDescent="0.15">
      <c r="C154" s="218"/>
      <c r="D154" s="219"/>
      <c r="E154" s="217"/>
      <c r="F154" s="219">
        <v>0</v>
      </c>
      <c r="G154" s="219">
        <v>0</v>
      </c>
      <c r="H154" s="256">
        <v>0</v>
      </c>
      <c r="I154" s="219"/>
      <c r="J154" s="218"/>
      <c r="K154" s="218"/>
      <c r="L154" s="218"/>
      <c r="M154" s="218"/>
      <c r="N154" s="218"/>
      <c r="O154" s="218"/>
      <c r="P154" s="218"/>
      <c r="Q154" s="218"/>
      <c r="R154" s="218"/>
      <c r="S154" s="218"/>
      <c r="T154" s="234">
        <v>0</v>
      </c>
      <c r="U154" s="235">
        <v>0</v>
      </c>
      <c r="V154" s="235">
        <v>0</v>
      </c>
      <c r="W154" s="235">
        <v>0</v>
      </c>
      <c r="X154" s="235">
        <v>0</v>
      </c>
      <c r="Y154" s="218"/>
      <c r="Z154" s="217">
        <v>0</v>
      </c>
      <c r="AA154" s="217">
        <v>0</v>
      </c>
      <c r="AB154" s="217">
        <v>0</v>
      </c>
      <c r="AC154" s="217">
        <v>0</v>
      </c>
    </row>
    <row r="155" spans="3:29" x14ac:dyDescent="0.15">
      <c r="C155" s="218"/>
      <c r="D155" s="219"/>
      <c r="E155" s="217"/>
      <c r="F155" s="219">
        <v>0</v>
      </c>
      <c r="G155" s="219">
        <v>0</v>
      </c>
      <c r="H155" s="256">
        <v>0</v>
      </c>
      <c r="I155" s="219"/>
      <c r="J155" s="218"/>
      <c r="K155" s="218"/>
      <c r="L155" s="218"/>
      <c r="M155" s="218"/>
      <c r="N155" s="218"/>
      <c r="O155" s="218"/>
      <c r="P155" s="218"/>
      <c r="Q155" s="218"/>
      <c r="R155" s="218"/>
      <c r="S155" s="218"/>
      <c r="T155" s="234">
        <v>0</v>
      </c>
      <c r="U155" s="235">
        <v>0</v>
      </c>
      <c r="V155" s="235">
        <v>0</v>
      </c>
      <c r="W155" s="235">
        <v>0</v>
      </c>
      <c r="X155" s="235">
        <v>0</v>
      </c>
      <c r="Y155" s="218"/>
      <c r="Z155" s="217">
        <v>0</v>
      </c>
      <c r="AA155" s="217">
        <v>0</v>
      </c>
      <c r="AB155" s="217">
        <v>0</v>
      </c>
      <c r="AC155" s="217">
        <v>0</v>
      </c>
    </row>
    <row r="156" spans="3:29" x14ac:dyDescent="0.15">
      <c r="C156" s="218"/>
      <c r="D156" s="219"/>
      <c r="E156" s="217"/>
      <c r="F156" s="217"/>
      <c r="G156" s="219"/>
      <c r="H156" s="219"/>
      <c r="I156" s="219"/>
      <c r="J156" s="218"/>
      <c r="K156" s="218"/>
      <c r="L156" s="218"/>
      <c r="M156" s="218"/>
      <c r="N156" s="218"/>
      <c r="O156" s="218"/>
      <c r="P156" s="218"/>
      <c r="Q156" s="218"/>
      <c r="R156" s="218"/>
      <c r="S156" s="218"/>
      <c r="T156" s="234">
        <v>0</v>
      </c>
      <c r="U156" s="235">
        <v>0</v>
      </c>
      <c r="V156" s="235">
        <v>0</v>
      </c>
      <c r="W156" s="235">
        <v>0</v>
      </c>
      <c r="X156" s="235">
        <v>0</v>
      </c>
      <c r="Y156" s="218"/>
      <c r="Z156" s="217">
        <v>0</v>
      </c>
      <c r="AA156" s="217">
        <v>0</v>
      </c>
      <c r="AB156" s="217">
        <v>0</v>
      </c>
      <c r="AC156" s="217">
        <v>0</v>
      </c>
    </row>
    <row r="157" spans="3:29" x14ac:dyDescent="0.15">
      <c r="C157" s="218"/>
      <c r="D157" s="241">
        <v>0</v>
      </c>
      <c r="E157" s="217"/>
      <c r="F157" s="243">
        <v>0</v>
      </c>
      <c r="G157" s="234">
        <v>0</v>
      </c>
      <c r="H157" s="219"/>
      <c r="I157" s="219"/>
      <c r="J157" s="218"/>
      <c r="K157" s="218"/>
      <c r="L157" s="218"/>
      <c r="M157" s="218"/>
      <c r="N157" s="218"/>
      <c r="O157" s="218"/>
      <c r="P157" s="218"/>
      <c r="Q157" s="218"/>
      <c r="R157" s="218"/>
      <c r="S157" s="218"/>
      <c r="T157" s="234">
        <v>0</v>
      </c>
      <c r="U157" s="235">
        <v>0</v>
      </c>
      <c r="V157" s="235">
        <v>0</v>
      </c>
      <c r="W157" s="235">
        <v>0</v>
      </c>
      <c r="X157" s="235">
        <v>0</v>
      </c>
      <c r="Y157" s="218"/>
      <c r="Z157" s="217">
        <v>0</v>
      </c>
      <c r="AA157" s="217">
        <v>0</v>
      </c>
      <c r="AB157" s="217">
        <v>0</v>
      </c>
      <c r="AC157" s="217">
        <v>0</v>
      </c>
    </row>
    <row r="158" spans="3:29" x14ac:dyDescent="0.15">
      <c r="C158" s="218"/>
      <c r="D158" s="221">
        <v>0</v>
      </c>
      <c r="E158" s="243">
        <v>0</v>
      </c>
      <c r="F158" s="233">
        <v>0</v>
      </c>
      <c r="G158" s="233">
        <v>0</v>
      </c>
      <c r="H158" s="217"/>
      <c r="I158" s="217"/>
      <c r="J158" s="233">
        <v>0</v>
      </c>
      <c r="L158" s="218"/>
      <c r="M158" s="218"/>
      <c r="N158" s="218"/>
      <c r="O158" s="218"/>
      <c r="P158" s="218"/>
      <c r="Q158" s="218"/>
      <c r="R158" s="218"/>
      <c r="S158" s="218"/>
      <c r="T158" s="234">
        <v>0</v>
      </c>
      <c r="U158" s="235">
        <v>0</v>
      </c>
      <c r="V158" s="235">
        <v>0</v>
      </c>
      <c r="W158" s="235">
        <v>0</v>
      </c>
      <c r="X158" s="235">
        <v>0</v>
      </c>
      <c r="Y158" s="218"/>
      <c r="Z158" s="217">
        <v>0</v>
      </c>
      <c r="AA158" s="217">
        <v>0</v>
      </c>
      <c r="AB158" s="217">
        <v>0</v>
      </c>
      <c r="AC158" s="217">
        <v>0</v>
      </c>
    </row>
    <row r="159" spans="3:29" x14ac:dyDescent="0.15">
      <c r="C159" s="218"/>
      <c r="D159" s="219">
        <v>0</v>
      </c>
      <c r="E159" s="217">
        <v>0</v>
      </c>
      <c r="F159" s="219">
        <v>0</v>
      </c>
      <c r="G159" s="219">
        <v>0</v>
      </c>
      <c r="I159" s="257">
        <v>0</v>
      </c>
      <c r="J159" s="256">
        <v>0</v>
      </c>
      <c r="L159" s="218"/>
      <c r="M159" s="218"/>
      <c r="N159" s="218"/>
      <c r="O159" s="218"/>
      <c r="P159" s="218"/>
      <c r="Q159" s="218"/>
      <c r="R159" s="218"/>
      <c r="S159" s="218"/>
      <c r="T159" s="234">
        <v>0</v>
      </c>
      <c r="U159" s="235">
        <v>0</v>
      </c>
      <c r="V159" s="235">
        <v>0</v>
      </c>
      <c r="W159" s="235">
        <v>0</v>
      </c>
      <c r="X159" s="235">
        <v>0</v>
      </c>
      <c r="Y159" s="218"/>
      <c r="Z159" s="217">
        <v>0</v>
      </c>
      <c r="AA159" s="217">
        <v>0</v>
      </c>
      <c r="AB159" s="217">
        <v>0</v>
      </c>
      <c r="AC159" s="217">
        <v>0</v>
      </c>
    </row>
    <row r="160" spans="3:29" x14ac:dyDescent="0.15">
      <c r="C160" s="218"/>
      <c r="D160" s="219"/>
      <c r="E160" s="217"/>
      <c r="F160" s="219">
        <v>0</v>
      </c>
      <c r="G160" s="219">
        <v>0</v>
      </c>
      <c r="H160" s="217">
        <v>0</v>
      </c>
      <c r="I160" s="250">
        <v>0</v>
      </c>
      <c r="J160" s="256">
        <v>0</v>
      </c>
      <c r="L160" s="218"/>
      <c r="M160" s="218"/>
      <c r="N160" s="218"/>
      <c r="O160" s="218"/>
      <c r="P160" s="218"/>
      <c r="Q160" s="218"/>
      <c r="R160" s="218"/>
      <c r="S160" s="218"/>
      <c r="T160" s="234">
        <v>0</v>
      </c>
      <c r="U160" s="235">
        <v>0</v>
      </c>
      <c r="V160" s="235">
        <v>0</v>
      </c>
      <c r="W160" s="235">
        <v>0</v>
      </c>
      <c r="X160" s="235">
        <v>0</v>
      </c>
      <c r="Y160" s="218"/>
      <c r="Z160" s="217">
        <v>0</v>
      </c>
      <c r="AA160" s="217">
        <v>0</v>
      </c>
      <c r="AB160" s="217">
        <v>0</v>
      </c>
      <c r="AC160" s="217">
        <v>0</v>
      </c>
    </row>
    <row r="161" spans="3:29" x14ac:dyDescent="0.15">
      <c r="C161" s="218"/>
      <c r="D161" s="219"/>
      <c r="E161" s="217"/>
      <c r="F161" s="219">
        <v>0</v>
      </c>
      <c r="G161" s="219">
        <v>0</v>
      </c>
      <c r="H161" s="217">
        <v>0</v>
      </c>
      <c r="I161" s="250">
        <v>0</v>
      </c>
      <c r="J161" s="256">
        <v>0</v>
      </c>
      <c r="L161" s="218"/>
      <c r="M161" s="218"/>
      <c r="N161" s="218"/>
      <c r="O161" s="218"/>
      <c r="P161" s="218"/>
      <c r="Q161" s="218"/>
      <c r="R161" s="218"/>
      <c r="S161" s="218"/>
      <c r="T161" s="234">
        <v>0</v>
      </c>
      <c r="U161" s="235">
        <v>0</v>
      </c>
      <c r="V161" s="235">
        <v>0</v>
      </c>
      <c r="W161" s="235">
        <v>0</v>
      </c>
      <c r="X161" s="235">
        <v>0</v>
      </c>
      <c r="Y161" s="218"/>
      <c r="Z161" s="217">
        <v>0</v>
      </c>
      <c r="AA161" s="217">
        <v>0</v>
      </c>
      <c r="AB161" s="217">
        <v>0</v>
      </c>
      <c r="AC161" s="217">
        <v>0</v>
      </c>
    </row>
    <row r="162" spans="3:29" x14ac:dyDescent="0.15">
      <c r="C162" s="218"/>
      <c r="D162" s="219"/>
      <c r="E162" s="217"/>
      <c r="F162" s="219">
        <v>0</v>
      </c>
      <c r="G162" s="219">
        <v>0</v>
      </c>
      <c r="H162" s="217">
        <v>0</v>
      </c>
      <c r="I162" s="250">
        <v>0</v>
      </c>
      <c r="J162" s="256">
        <v>0</v>
      </c>
      <c r="L162" s="218"/>
      <c r="M162" s="218"/>
      <c r="N162" s="218"/>
      <c r="O162" s="218"/>
      <c r="P162" s="218"/>
      <c r="Q162" s="218"/>
      <c r="R162" s="218"/>
      <c r="S162" s="218"/>
      <c r="T162" s="234">
        <v>0</v>
      </c>
      <c r="U162" s="235">
        <v>0</v>
      </c>
      <c r="V162" s="235">
        <v>0</v>
      </c>
      <c r="W162" s="235">
        <v>0</v>
      </c>
      <c r="X162" s="235">
        <v>0</v>
      </c>
      <c r="Y162" s="218"/>
      <c r="Z162" s="217">
        <v>0</v>
      </c>
      <c r="AA162" s="217">
        <v>0</v>
      </c>
      <c r="AB162" s="217">
        <v>0</v>
      </c>
      <c r="AC162" s="217">
        <v>0</v>
      </c>
    </row>
    <row r="163" spans="3:29" x14ac:dyDescent="0.15">
      <c r="C163" s="218"/>
      <c r="D163" s="219"/>
      <c r="E163" s="217"/>
      <c r="F163" s="219">
        <v>0</v>
      </c>
      <c r="G163" s="219">
        <v>0</v>
      </c>
      <c r="H163" s="217">
        <v>0</v>
      </c>
      <c r="I163" s="250">
        <v>0</v>
      </c>
      <c r="J163" s="256">
        <v>0</v>
      </c>
      <c r="L163" s="218"/>
      <c r="M163" s="218"/>
      <c r="N163" s="218"/>
      <c r="O163" s="218"/>
      <c r="P163" s="218"/>
      <c r="Q163" s="218"/>
      <c r="R163" s="218"/>
      <c r="S163" s="218"/>
      <c r="T163" s="234">
        <v>0</v>
      </c>
      <c r="U163" s="235">
        <v>0</v>
      </c>
      <c r="V163" s="235">
        <v>0</v>
      </c>
      <c r="W163" s="235">
        <v>0</v>
      </c>
      <c r="X163" s="235">
        <v>0</v>
      </c>
      <c r="Y163" s="218"/>
      <c r="Z163" s="217">
        <v>0</v>
      </c>
      <c r="AA163" s="217">
        <v>0</v>
      </c>
      <c r="AB163" s="217">
        <v>0</v>
      </c>
      <c r="AC163" s="217">
        <v>0</v>
      </c>
    </row>
    <row r="164" spans="3:29" x14ac:dyDescent="0.15">
      <c r="C164" s="218"/>
      <c r="D164" s="219"/>
      <c r="E164" s="217"/>
      <c r="F164" s="219">
        <v>0</v>
      </c>
      <c r="G164" s="219">
        <v>0</v>
      </c>
      <c r="H164" s="217">
        <v>0</v>
      </c>
      <c r="I164" s="250">
        <v>0</v>
      </c>
      <c r="J164" s="256">
        <v>0</v>
      </c>
      <c r="L164" s="218"/>
      <c r="M164" s="218"/>
      <c r="N164" s="218"/>
      <c r="O164" s="218"/>
      <c r="P164" s="218"/>
      <c r="Q164" s="218"/>
      <c r="R164" s="218"/>
      <c r="S164" s="218"/>
      <c r="T164" s="234">
        <v>0</v>
      </c>
      <c r="U164" s="235">
        <v>0</v>
      </c>
      <c r="V164" s="235">
        <v>0</v>
      </c>
      <c r="W164" s="235">
        <v>0</v>
      </c>
      <c r="X164" s="235">
        <v>0</v>
      </c>
      <c r="Y164" s="218"/>
      <c r="Z164" s="217">
        <v>0</v>
      </c>
      <c r="AA164" s="217">
        <v>0</v>
      </c>
      <c r="AB164" s="217">
        <v>0</v>
      </c>
      <c r="AC164" s="217">
        <v>0</v>
      </c>
    </row>
    <row r="165" spans="3:29" x14ac:dyDescent="0.15">
      <c r="C165" s="218"/>
      <c r="D165" s="219"/>
      <c r="E165" s="217"/>
      <c r="F165" s="219">
        <v>0</v>
      </c>
      <c r="G165" s="219">
        <v>0</v>
      </c>
      <c r="H165" s="217">
        <v>0</v>
      </c>
      <c r="I165" s="250">
        <v>0</v>
      </c>
      <c r="J165" s="256">
        <v>0</v>
      </c>
      <c r="L165" s="218"/>
      <c r="M165" s="218"/>
      <c r="N165" s="218"/>
      <c r="O165" s="218"/>
      <c r="P165" s="218"/>
      <c r="Q165" s="218"/>
      <c r="R165" s="218"/>
      <c r="S165" s="218"/>
      <c r="T165" s="234">
        <v>0</v>
      </c>
      <c r="U165" s="235">
        <v>0</v>
      </c>
      <c r="V165" s="235">
        <v>0</v>
      </c>
      <c r="W165" s="235">
        <v>0</v>
      </c>
      <c r="X165" s="235">
        <v>0</v>
      </c>
      <c r="Y165" s="218"/>
      <c r="Z165" s="217">
        <v>0</v>
      </c>
      <c r="AA165" s="217">
        <v>0</v>
      </c>
      <c r="AB165" s="217">
        <v>0</v>
      </c>
      <c r="AC165" s="217">
        <v>0</v>
      </c>
    </row>
    <row r="166" spans="3:29" x14ac:dyDescent="0.15">
      <c r="C166" s="218"/>
      <c r="D166" s="219"/>
      <c r="E166" s="217"/>
      <c r="F166" s="219">
        <v>0</v>
      </c>
      <c r="G166" s="219">
        <v>0</v>
      </c>
      <c r="H166" s="217">
        <v>0</v>
      </c>
      <c r="I166" s="250">
        <v>0</v>
      </c>
      <c r="J166" s="256">
        <v>0</v>
      </c>
      <c r="K166" s="218"/>
      <c r="L166" s="218"/>
      <c r="M166" s="218"/>
      <c r="N166" s="218"/>
      <c r="O166" s="218"/>
      <c r="P166" s="218"/>
      <c r="Q166" s="218"/>
      <c r="R166" s="218"/>
      <c r="S166" s="218"/>
      <c r="T166" s="234">
        <v>0</v>
      </c>
      <c r="U166" s="235">
        <v>0</v>
      </c>
      <c r="V166" s="235">
        <v>0</v>
      </c>
      <c r="W166" s="235">
        <v>0</v>
      </c>
      <c r="X166" s="235">
        <v>0</v>
      </c>
      <c r="Y166" s="218"/>
      <c r="Z166" s="217">
        <v>0</v>
      </c>
      <c r="AA166" s="217">
        <v>0</v>
      </c>
      <c r="AB166" s="217">
        <v>0</v>
      </c>
      <c r="AC166" s="217">
        <v>0</v>
      </c>
    </row>
    <row r="167" spans="3:29" x14ac:dyDescent="0.15">
      <c r="C167" s="218"/>
      <c r="D167" s="241">
        <v>0</v>
      </c>
      <c r="E167" s="217"/>
      <c r="F167" s="217"/>
      <c r="G167" s="219"/>
      <c r="H167" s="219"/>
      <c r="I167" s="219"/>
      <c r="J167" s="218"/>
      <c r="K167" s="218"/>
      <c r="L167" s="218"/>
      <c r="M167" s="218"/>
      <c r="N167" s="218"/>
      <c r="O167" s="218"/>
      <c r="P167" s="218"/>
      <c r="Q167" s="218"/>
      <c r="R167" s="218"/>
      <c r="S167" s="218"/>
      <c r="T167" s="234">
        <v>0</v>
      </c>
      <c r="U167" s="235">
        <v>0</v>
      </c>
      <c r="V167" s="235">
        <v>0</v>
      </c>
      <c r="W167" s="235">
        <v>0</v>
      </c>
      <c r="X167" s="235">
        <v>0</v>
      </c>
      <c r="Y167" s="218"/>
      <c r="Z167" s="217">
        <v>0</v>
      </c>
      <c r="AA167" s="217">
        <v>0</v>
      </c>
      <c r="AB167" s="217">
        <v>0</v>
      </c>
      <c r="AC167" s="217">
        <v>0</v>
      </c>
    </row>
    <row r="168" spans="3:29" x14ac:dyDescent="0.15">
      <c r="C168" s="218"/>
      <c r="D168" s="221">
        <v>0</v>
      </c>
      <c r="E168" s="243">
        <v>0</v>
      </c>
      <c r="F168" s="233">
        <v>0</v>
      </c>
      <c r="G168" s="233">
        <v>0</v>
      </c>
      <c r="H168" s="221">
        <v>0</v>
      </c>
      <c r="I168" s="219"/>
      <c r="J168" s="218"/>
      <c r="K168" s="218"/>
      <c r="L168" s="218"/>
      <c r="M168" s="218"/>
      <c r="N168" s="218"/>
      <c r="O168" s="218"/>
      <c r="P168" s="218"/>
      <c r="Q168" s="218"/>
      <c r="R168" s="218"/>
      <c r="S168" s="218"/>
      <c r="T168" s="234">
        <v>0</v>
      </c>
      <c r="U168" s="235">
        <v>0</v>
      </c>
      <c r="V168" s="235">
        <v>0</v>
      </c>
      <c r="W168" s="235">
        <v>0</v>
      </c>
      <c r="X168" s="235">
        <v>0</v>
      </c>
      <c r="Y168" s="218"/>
      <c r="Z168" s="217">
        <v>0</v>
      </c>
      <c r="AA168" s="217">
        <v>0</v>
      </c>
      <c r="AB168" s="217">
        <v>0</v>
      </c>
      <c r="AC168" s="217">
        <v>0</v>
      </c>
    </row>
    <row r="169" spans="3:29" x14ac:dyDescent="0.15">
      <c r="C169" s="218"/>
      <c r="D169" s="219">
        <v>0</v>
      </c>
      <c r="E169" s="217">
        <v>0</v>
      </c>
      <c r="F169" s="219">
        <v>0</v>
      </c>
      <c r="G169" s="219">
        <v>0</v>
      </c>
      <c r="H169" s="251">
        <v>0</v>
      </c>
      <c r="I169" s="219"/>
      <c r="J169" s="218"/>
      <c r="K169" s="218"/>
      <c r="L169" s="218"/>
      <c r="M169" s="218"/>
      <c r="N169" s="218"/>
      <c r="O169" s="218"/>
      <c r="P169" s="218"/>
      <c r="Q169" s="218"/>
      <c r="R169" s="218"/>
      <c r="S169" s="218"/>
      <c r="T169" s="234">
        <v>0</v>
      </c>
      <c r="U169" s="235">
        <v>0</v>
      </c>
      <c r="V169" s="235">
        <v>0</v>
      </c>
      <c r="W169" s="235">
        <v>0</v>
      </c>
      <c r="X169" s="235">
        <v>0</v>
      </c>
      <c r="Y169" s="218"/>
      <c r="Z169" s="217">
        <v>0</v>
      </c>
      <c r="AA169" s="217">
        <v>0</v>
      </c>
      <c r="AB169" s="217">
        <v>0</v>
      </c>
      <c r="AC169" s="217">
        <v>0</v>
      </c>
    </row>
    <row r="170" spans="3:29" x14ac:dyDescent="0.15">
      <c r="C170" s="218"/>
      <c r="D170" s="219"/>
      <c r="E170" s="217"/>
      <c r="F170" s="219">
        <v>0</v>
      </c>
      <c r="G170" s="219">
        <v>0</v>
      </c>
      <c r="H170" s="256">
        <v>0</v>
      </c>
      <c r="I170" s="219"/>
      <c r="J170" s="218"/>
      <c r="K170" s="218"/>
      <c r="L170" s="218"/>
      <c r="M170" s="218"/>
      <c r="N170" s="218"/>
      <c r="O170" s="218"/>
      <c r="P170" s="218"/>
      <c r="Q170" s="218"/>
      <c r="R170" s="218"/>
      <c r="S170" s="218"/>
      <c r="T170" s="234">
        <v>0</v>
      </c>
      <c r="U170" s="235">
        <v>0</v>
      </c>
      <c r="V170" s="235">
        <v>0</v>
      </c>
      <c r="W170" s="235">
        <v>0</v>
      </c>
      <c r="X170" s="235">
        <v>0</v>
      </c>
      <c r="Y170" s="218"/>
      <c r="Z170" s="217">
        <v>0</v>
      </c>
      <c r="AA170" s="217">
        <v>0</v>
      </c>
      <c r="AB170" s="217">
        <v>0</v>
      </c>
      <c r="AC170" s="217">
        <v>0</v>
      </c>
    </row>
    <row r="171" spans="3:29" x14ac:dyDescent="0.15">
      <c r="C171" s="218"/>
      <c r="D171" s="219"/>
      <c r="E171" s="217"/>
      <c r="F171" s="219">
        <v>0</v>
      </c>
      <c r="G171" s="219">
        <v>0</v>
      </c>
      <c r="H171" s="256">
        <v>0</v>
      </c>
      <c r="I171" s="219"/>
      <c r="J171" s="218"/>
      <c r="K171" s="218"/>
      <c r="L171" s="218"/>
      <c r="M171" s="218"/>
      <c r="N171" s="218"/>
      <c r="O171" s="218"/>
      <c r="P171" s="218"/>
      <c r="Q171" s="218"/>
      <c r="R171" s="218"/>
      <c r="S171" s="218"/>
      <c r="T171" s="234">
        <v>0</v>
      </c>
      <c r="U171" s="235">
        <v>0</v>
      </c>
      <c r="V171" s="235">
        <v>0</v>
      </c>
      <c r="W171" s="235">
        <v>0</v>
      </c>
      <c r="X171" s="235">
        <v>0</v>
      </c>
      <c r="Y171" s="218"/>
      <c r="Z171" s="217">
        <v>0</v>
      </c>
      <c r="AA171" s="217">
        <v>0</v>
      </c>
      <c r="AB171" s="217">
        <v>0</v>
      </c>
      <c r="AC171" s="217">
        <v>0</v>
      </c>
    </row>
    <row r="172" spans="3:29" x14ac:dyDescent="0.15">
      <c r="C172" s="218"/>
      <c r="D172" s="219"/>
      <c r="E172" s="217"/>
      <c r="F172" s="219">
        <v>0</v>
      </c>
      <c r="G172" s="219">
        <v>0</v>
      </c>
      <c r="H172" s="256">
        <v>0</v>
      </c>
      <c r="I172" s="219"/>
      <c r="J172" s="218"/>
      <c r="K172" s="218"/>
      <c r="L172" s="218"/>
      <c r="M172" s="218"/>
      <c r="N172" s="218"/>
      <c r="O172" s="218"/>
      <c r="P172" s="218"/>
      <c r="Q172" s="218"/>
      <c r="R172" s="218"/>
      <c r="S172" s="218"/>
      <c r="T172" s="234">
        <v>0</v>
      </c>
      <c r="U172" s="235">
        <v>0</v>
      </c>
      <c r="V172" s="235">
        <v>0</v>
      </c>
      <c r="W172" s="235">
        <v>0</v>
      </c>
      <c r="X172" s="235">
        <v>0</v>
      </c>
      <c r="Y172" s="218"/>
      <c r="Z172" s="217">
        <v>0</v>
      </c>
      <c r="AA172" s="217">
        <v>0</v>
      </c>
      <c r="AB172" s="217">
        <v>0</v>
      </c>
      <c r="AC172" s="217">
        <v>0</v>
      </c>
    </row>
    <row r="173" spans="3:29" x14ac:dyDescent="0.15">
      <c r="C173" s="218"/>
      <c r="D173" s="219"/>
      <c r="E173" s="217"/>
      <c r="F173" s="219">
        <v>0</v>
      </c>
      <c r="G173" s="219">
        <v>0</v>
      </c>
      <c r="H173" s="256">
        <v>0</v>
      </c>
      <c r="I173" s="219"/>
      <c r="J173" s="218"/>
      <c r="K173" s="218"/>
      <c r="L173" s="218"/>
      <c r="M173" s="218"/>
      <c r="N173" s="218"/>
      <c r="O173" s="218"/>
      <c r="P173" s="218"/>
      <c r="Q173" s="218"/>
      <c r="R173" s="218"/>
      <c r="S173" s="218"/>
      <c r="T173" s="234">
        <v>0</v>
      </c>
      <c r="U173" s="235">
        <v>0</v>
      </c>
      <c r="V173" s="235">
        <v>0</v>
      </c>
      <c r="W173" s="235">
        <v>0</v>
      </c>
      <c r="X173" s="235">
        <v>0</v>
      </c>
      <c r="Y173" s="218"/>
      <c r="Z173" s="217">
        <v>0</v>
      </c>
      <c r="AA173" s="217">
        <v>0</v>
      </c>
      <c r="AB173" s="217">
        <v>0</v>
      </c>
      <c r="AC173" s="217">
        <v>0</v>
      </c>
    </row>
    <row r="174" spans="3:29" x14ac:dyDescent="0.15">
      <c r="C174" s="218"/>
      <c r="D174" s="219"/>
      <c r="E174" s="217"/>
      <c r="F174" s="219">
        <v>0</v>
      </c>
      <c r="G174" s="219">
        <v>0</v>
      </c>
      <c r="H174" s="256">
        <v>0</v>
      </c>
      <c r="I174" s="219"/>
      <c r="J174" s="218"/>
      <c r="K174" s="218"/>
      <c r="L174" s="218"/>
      <c r="M174" s="218"/>
      <c r="N174" s="218"/>
      <c r="O174" s="218"/>
      <c r="P174" s="218"/>
      <c r="Q174" s="218"/>
      <c r="R174" s="218"/>
      <c r="S174" s="218"/>
      <c r="T174" s="234">
        <v>0</v>
      </c>
      <c r="U174" s="235">
        <v>0</v>
      </c>
      <c r="V174" s="235">
        <v>0</v>
      </c>
      <c r="W174" s="235">
        <v>0</v>
      </c>
      <c r="X174" s="235">
        <v>0</v>
      </c>
      <c r="Y174" s="218"/>
      <c r="Z174" s="217">
        <v>0</v>
      </c>
      <c r="AA174" s="217">
        <v>0</v>
      </c>
      <c r="AB174" s="217">
        <v>0</v>
      </c>
      <c r="AC174" s="217">
        <v>0</v>
      </c>
    </row>
    <row r="175" spans="3:29" x14ac:dyDescent="0.15">
      <c r="C175" s="218"/>
      <c r="D175" s="219"/>
      <c r="E175" s="217"/>
      <c r="F175" s="219">
        <v>0</v>
      </c>
      <c r="G175" s="219">
        <v>0</v>
      </c>
      <c r="H175" s="256">
        <v>0</v>
      </c>
      <c r="I175" s="219"/>
      <c r="J175" s="218"/>
      <c r="K175" s="218"/>
      <c r="L175" s="218"/>
      <c r="M175" s="218"/>
      <c r="N175" s="218"/>
      <c r="O175" s="218"/>
      <c r="P175" s="218"/>
      <c r="Q175" s="218"/>
      <c r="R175" s="218"/>
      <c r="S175" s="218"/>
      <c r="T175" s="234">
        <v>0</v>
      </c>
      <c r="U175" s="235">
        <v>0</v>
      </c>
      <c r="V175" s="235">
        <v>0</v>
      </c>
      <c r="W175" s="235">
        <v>0</v>
      </c>
      <c r="X175" s="235">
        <v>0</v>
      </c>
      <c r="Y175" s="218"/>
      <c r="Z175" s="217">
        <v>0</v>
      </c>
      <c r="AA175" s="217">
        <v>0</v>
      </c>
      <c r="AB175" s="217">
        <v>0</v>
      </c>
      <c r="AC175" s="217">
        <v>0</v>
      </c>
    </row>
    <row r="176" spans="3:29" x14ac:dyDescent="0.15">
      <c r="C176" s="218"/>
      <c r="D176" s="219"/>
      <c r="E176" s="217"/>
      <c r="F176" s="219">
        <v>0</v>
      </c>
      <c r="G176" s="219">
        <v>0</v>
      </c>
      <c r="H176" s="256">
        <v>0</v>
      </c>
      <c r="I176" s="219"/>
      <c r="J176" s="218"/>
      <c r="K176" s="218"/>
      <c r="L176" s="218"/>
      <c r="M176" s="218"/>
      <c r="N176" s="218"/>
      <c r="O176" s="218"/>
      <c r="P176" s="218"/>
      <c r="Q176" s="218"/>
      <c r="R176" s="218"/>
      <c r="S176" s="218"/>
      <c r="T176" s="234">
        <v>0</v>
      </c>
      <c r="U176" s="235">
        <v>0</v>
      </c>
      <c r="V176" s="235">
        <v>0</v>
      </c>
      <c r="W176" s="235">
        <v>0</v>
      </c>
      <c r="X176" s="235">
        <v>0</v>
      </c>
      <c r="Y176" s="218"/>
      <c r="Z176" s="217">
        <v>0</v>
      </c>
      <c r="AA176" s="217">
        <v>0</v>
      </c>
      <c r="AB176" s="217">
        <v>0</v>
      </c>
      <c r="AC176" s="217">
        <v>0</v>
      </c>
    </row>
    <row r="177" spans="3:29" x14ac:dyDescent="0.15">
      <c r="C177" s="218"/>
      <c r="D177" s="219"/>
      <c r="E177" s="217"/>
      <c r="F177" s="217"/>
      <c r="G177" s="219"/>
      <c r="H177" s="219"/>
      <c r="I177" s="219"/>
      <c r="J177" s="218"/>
      <c r="K177" s="218"/>
      <c r="L177" s="218"/>
      <c r="M177" s="218"/>
      <c r="N177" s="218"/>
      <c r="O177" s="218"/>
      <c r="P177" s="218"/>
      <c r="Q177" s="218"/>
      <c r="R177" s="218"/>
      <c r="S177" s="218"/>
      <c r="T177" s="234">
        <v>0</v>
      </c>
      <c r="U177" s="235">
        <v>0</v>
      </c>
      <c r="V177" s="235">
        <v>0</v>
      </c>
      <c r="W177" s="235">
        <v>0</v>
      </c>
      <c r="X177" s="235">
        <v>0</v>
      </c>
      <c r="Y177" s="218"/>
      <c r="Z177" s="217">
        <v>0</v>
      </c>
      <c r="AA177" s="217">
        <v>0</v>
      </c>
      <c r="AB177" s="217">
        <v>0</v>
      </c>
      <c r="AC177" s="217">
        <v>0</v>
      </c>
    </row>
    <row r="178" spans="3:29" x14ac:dyDescent="0.15">
      <c r="C178" s="218"/>
      <c r="D178" s="241">
        <v>0</v>
      </c>
      <c r="E178" s="217"/>
      <c r="F178" s="243">
        <v>0</v>
      </c>
      <c r="G178" s="229">
        <v>0</v>
      </c>
      <c r="H178" s="219"/>
      <c r="I178" s="219"/>
      <c r="J178" s="218"/>
      <c r="K178" s="218"/>
      <c r="L178" s="218"/>
      <c r="M178" s="218"/>
      <c r="N178" s="218"/>
      <c r="O178" s="218"/>
      <c r="P178" s="218"/>
      <c r="Q178" s="218"/>
      <c r="R178" s="218"/>
      <c r="S178" s="218"/>
      <c r="T178" s="234">
        <v>0</v>
      </c>
      <c r="U178" s="235">
        <v>0</v>
      </c>
      <c r="V178" s="235">
        <v>0</v>
      </c>
      <c r="W178" s="235">
        <v>0</v>
      </c>
      <c r="X178" s="235">
        <v>0</v>
      </c>
      <c r="Y178" s="218"/>
      <c r="Z178" s="217">
        <v>0</v>
      </c>
      <c r="AA178" s="217">
        <v>0</v>
      </c>
      <c r="AB178" s="217">
        <v>0</v>
      </c>
      <c r="AC178" s="217">
        <v>0</v>
      </c>
    </row>
    <row r="179" spans="3:29" x14ac:dyDescent="0.15">
      <c r="C179" s="218"/>
      <c r="D179" s="221">
        <v>0</v>
      </c>
      <c r="E179" s="243">
        <v>0</v>
      </c>
      <c r="F179" s="233">
        <v>0</v>
      </c>
      <c r="G179" s="233">
        <v>0</v>
      </c>
      <c r="H179" s="217"/>
      <c r="I179" s="217"/>
      <c r="J179" s="233">
        <v>0</v>
      </c>
      <c r="K179" s="218"/>
      <c r="L179" s="218"/>
      <c r="M179" s="218"/>
      <c r="N179" s="218"/>
      <c r="O179" s="218"/>
      <c r="P179" s="218"/>
      <c r="Q179" s="218"/>
      <c r="R179" s="218"/>
      <c r="S179" s="218"/>
      <c r="T179" s="234">
        <v>0</v>
      </c>
      <c r="U179" s="235">
        <v>0</v>
      </c>
      <c r="V179" s="235">
        <v>0</v>
      </c>
      <c r="W179" s="235">
        <v>0</v>
      </c>
      <c r="X179" s="235">
        <v>0</v>
      </c>
      <c r="Y179" s="218"/>
      <c r="Z179" s="217">
        <v>0</v>
      </c>
      <c r="AA179" s="217">
        <v>0</v>
      </c>
      <c r="AB179" s="217">
        <v>0</v>
      </c>
      <c r="AC179" s="217">
        <v>0</v>
      </c>
    </row>
    <row r="180" spans="3:29" x14ac:dyDescent="0.15">
      <c r="C180" s="218"/>
      <c r="D180" s="219">
        <v>0</v>
      </c>
      <c r="E180" s="217">
        <v>0</v>
      </c>
      <c r="F180" s="219">
        <v>0</v>
      </c>
      <c r="G180" s="219">
        <v>0</v>
      </c>
      <c r="I180" s="257">
        <v>0</v>
      </c>
      <c r="J180" s="256">
        <v>0</v>
      </c>
      <c r="K180" s="218"/>
      <c r="L180" s="218"/>
      <c r="M180" s="218"/>
      <c r="N180" s="218"/>
      <c r="O180" s="218"/>
      <c r="P180" s="218"/>
      <c r="Q180" s="218"/>
      <c r="R180" s="218"/>
      <c r="S180" s="218"/>
      <c r="T180" s="234">
        <v>0</v>
      </c>
      <c r="U180" s="235">
        <v>0</v>
      </c>
      <c r="V180" s="235">
        <v>0</v>
      </c>
      <c r="W180" s="235">
        <v>0</v>
      </c>
      <c r="X180" s="235">
        <v>0</v>
      </c>
      <c r="Y180" s="218"/>
      <c r="Z180" s="217">
        <v>0</v>
      </c>
      <c r="AA180" s="217">
        <v>0</v>
      </c>
      <c r="AB180" s="217">
        <v>0</v>
      </c>
      <c r="AC180" s="217">
        <v>0</v>
      </c>
    </row>
    <row r="181" spans="3:29" x14ac:dyDescent="0.15">
      <c r="C181" s="218"/>
      <c r="D181" s="219"/>
      <c r="E181" s="217"/>
      <c r="F181" s="219">
        <v>0</v>
      </c>
      <c r="G181" s="219">
        <v>0</v>
      </c>
      <c r="H181" s="217">
        <v>0</v>
      </c>
      <c r="I181" s="250">
        <v>0</v>
      </c>
      <c r="J181" s="256">
        <v>0</v>
      </c>
      <c r="K181" s="218"/>
      <c r="L181" s="218"/>
      <c r="M181" s="218"/>
      <c r="N181" s="218"/>
      <c r="O181" s="218"/>
      <c r="P181" s="218"/>
      <c r="Q181" s="218"/>
      <c r="R181" s="218"/>
      <c r="S181" s="218"/>
      <c r="T181" s="234">
        <v>0</v>
      </c>
      <c r="U181" s="235">
        <v>0</v>
      </c>
      <c r="V181" s="235">
        <v>0</v>
      </c>
      <c r="W181" s="235">
        <v>0</v>
      </c>
      <c r="X181" s="235">
        <v>0</v>
      </c>
      <c r="Y181" s="218"/>
      <c r="Z181" s="217">
        <v>0</v>
      </c>
      <c r="AA181" s="217">
        <v>0</v>
      </c>
      <c r="AB181" s="217">
        <v>0</v>
      </c>
      <c r="AC181" s="217">
        <v>0</v>
      </c>
    </row>
    <row r="182" spans="3:29" x14ac:dyDescent="0.15">
      <c r="C182" s="218"/>
      <c r="D182" s="219"/>
      <c r="E182" s="217"/>
      <c r="F182" s="219">
        <v>0</v>
      </c>
      <c r="G182" s="219">
        <v>0</v>
      </c>
      <c r="H182" s="217">
        <v>0</v>
      </c>
      <c r="I182" s="250">
        <v>0</v>
      </c>
      <c r="J182" s="256">
        <v>0</v>
      </c>
      <c r="K182" s="218"/>
      <c r="L182" s="218"/>
      <c r="M182" s="218"/>
      <c r="N182" s="218"/>
      <c r="O182" s="218"/>
      <c r="P182" s="218"/>
      <c r="Q182" s="218"/>
      <c r="R182" s="218"/>
      <c r="S182" s="218"/>
      <c r="T182" s="234">
        <v>0</v>
      </c>
      <c r="U182" s="235">
        <v>0</v>
      </c>
      <c r="V182" s="235">
        <v>0</v>
      </c>
      <c r="W182" s="235">
        <v>0</v>
      </c>
      <c r="X182" s="235">
        <v>0</v>
      </c>
      <c r="Y182" s="218"/>
      <c r="Z182" s="217">
        <v>0</v>
      </c>
      <c r="AA182" s="217">
        <v>0</v>
      </c>
      <c r="AB182" s="217">
        <v>0</v>
      </c>
      <c r="AC182" s="217">
        <v>0</v>
      </c>
    </row>
    <row r="183" spans="3:29" x14ac:dyDescent="0.15">
      <c r="C183" s="218"/>
      <c r="D183" s="219"/>
      <c r="E183" s="217"/>
      <c r="F183" s="219">
        <v>0</v>
      </c>
      <c r="G183" s="219">
        <v>0</v>
      </c>
      <c r="H183" s="217">
        <v>0</v>
      </c>
      <c r="I183" s="250">
        <v>0</v>
      </c>
      <c r="J183" s="256">
        <v>0</v>
      </c>
      <c r="K183" s="218"/>
      <c r="L183" s="218"/>
      <c r="M183" s="218"/>
      <c r="N183" s="218"/>
      <c r="O183" s="218"/>
      <c r="P183" s="218"/>
      <c r="Q183" s="218"/>
      <c r="R183" s="218"/>
      <c r="S183" s="218"/>
      <c r="T183" s="234">
        <v>0</v>
      </c>
      <c r="U183" s="235">
        <v>0</v>
      </c>
      <c r="V183" s="235">
        <v>0</v>
      </c>
      <c r="W183" s="235">
        <v>0</v>
      </c>
      <c r="X183" s="235">
        <v>0</v>
      </c>
      <c r="Y183" s="218"/>
      <c r="Z183" s="217">
        <v>0</v>
      </c>
      <c r="AA183" s="217">
        <v>0</v>
      </c>
      <c r="AB183" s="217">
        <v>0</v>
      </c>
      <c r="AC183" s="217">
        <v>0</v>
      </c>
    </row>
    <row r="184" spans="3:29" x14ac:dyDescent="0.15">
      <c r="C184" s="218"/>
      <c r="D184" s="219"/>
      <c r="E184" s="217"/>
      <c r="F184" s="219">
        <v>0</v>
      </c>
      <c r="G184" s="219">
        <v>0</v>
      </c>
      <c r="H184" s="217">
        <v>0</v>
      </c>
      <c r="I184" s="250">
        <v>0</v>
      </c>
      <c r="J184" s="256">
        <v>0</v>
      </c>
      <c r="K184" s="218"/>
      <c r="L184" s="218"/>
      <c r="M184" s="218"/>
      <c r="N184" s="218"/>
      <c r="O184" s="218"/>
      <c r="P184" s="218"/>
      <c r="Q184" s="218"/>
      <c r="R184" s="218"/>
      <c r="S184" s="218"/>
      <c r="T184" s="234">
        <v>0</v>
      </c>
      <c r="U184" s="235">
        <v>0</v>
      </c>
      <c r="V184" s="235">
        <v>0</v>
      </c>
      <c r="W184" s="235">
        <v>0</v>
      </c>
      <c r="X184" s="235">
        <v>0</v>
      </c>
      <c r="Y184" s="218"/>
      <c r="Z184" s="217">
        <v>0</v>
      </c>
      <c r="AA184" s="217">
        <v>0</v>
      </c>
      <c r="AB184" s="217">
        <v>0</v>
      </c>
      <c r="AC184" s="217">
        <v>0</v>
      </c>
    </row>
    <row r="185" spans="3:29" x14ac:dyDescent="0.15">
      <c r="C185" s="218"/>
      <c r="D185" s="219"/>
      <c r="E185" s="217"/>
      <c r="F185" s="219">
        <v>0</v>
      </c>
      <c r="G185" s="219">
        <v>0</v>
      </c>
      <c r="H185" s="217">
        <v>0</v>
      </c>
      <c r="I185" s="250">
        <v>0</v>
      </c>
      <c r="J185" s="256">
        <v>0</v>
      </c>
      <c r="K185" s="218"/>
      <c r="L185" s="218"/>
      <c r="M185" s="218"/>
      <c r="N185" s="218"/>
      <c r="O185" s="218"/>
      <c r="P185" s="218"/>
      <c r="Q185" s="218"/>
      <c r="R185" s="218"/>
      <c r="S185" s="218"/>
      <c r="T185" s="234">
        <v>0</v>
      </c>
      <c r="U185" s="235">
        <v>0</v>
      </c>
      <c r="V185" s="235">
        <v>0</v>
      </c>
      <c r="W185" s="235">
        <v>0</v>
      </c>
      <c r="X185" s="235">
        <v>0</v>
      </c>
      <c r="Y185" s="218"/>
      <c r="Z185" s="217">
        <v>0</v>
      </c>
      <c r="AA185" s="217">
        <v>0</v>
      </c>
      <c r="AB185" s="217">
        <v>0</v>
      </c>
      <c r="AC185" s="217">
        <v>0</v>
      </c>
    </row>
    <row r="186" spans="3:29" x14ac:dyDescent="0.15">
      <c r="C186" s="218"/>
      <c r="D186" s="219"/>
      <c r="E186" s="217"/>
      <c r="F186" s="219">
        <v>0</v>
      </c>
      <c r="G186" s="219">
        <v>0</v>
      </c>
      <c r="H186" s="217">
        <v>0</v>
      </c>
      <c r="I186" s="250">
        <v>0</v>
      </c>
      <c r="J186" s="256">
        <v>0</v>
      </c>
      <c r="K186" s="218"/>
      <c r="L186" s="218"/>
      <c r="M186" s="218"/>
      <c r="N186" s="218"/>
      <c r="O186" s="218"/>
      <c r="P186" s="218"/>
      <c r="Q186" s="218"/>
      <c r="R186" s="218"/>
      <c r="S186" s="218"/>
      <c r="T186" s="234">
        <v>0</v>
      </c>
      <c r="U186" s="235">
        <v>0</v>
      </c>
      <c r="V186" s="235">
        <v>0</v>
      </c>
      <c r="W186" s="235">
        <v>0</v>
      </c>
      <c r="X186" s="235">
        <v>0</v>
      </c>
      <c r="Y186" s="218"/>
      <c r="Z186" s="217">
        <v>0</v>
      </c>
      <c r="AA186" s="217">
        <v>0</v>
      </c>
      <c r="AB186" s="217">
        <v>0</v>
      </c>
      <c r="AC186" s="217">
        <v>0</v>
      </c>
    </row>
    <row r="187" spans="3:29" x14ac:dyDescent="0.15">
      <c r="C187" s="218"/>
      <c r="D187" s="219"/>
      <c r="E187" s="217"/>
      <c r="F187" s="219">
        <v>0</v>
      </c>
      <c r="G187" s="219">
        <v>0</v>
      </c>
      <c r="H187" s="217">
        <v>0</v>
      </c>
      <c r="I187" s="250">
        <v>0</v>
      </c>
      <c r="J187" s="256">
        <v>0</v>
      </c>
      <c r="K187" s="218"/>
      <c r="L187" s="218"/>
      <c r="M187" s="218"/>
      <c r="N187" s="218"/>
      <c r="O187" s="218"/>
      <c r="P187" s="218"/>
      <c r="Q187" s="218"/>
      <c r="R187" s="218"/>
      <c r="S187" s="218"/>
      <c r="T187" s="234">
        <v>0</v>
      </c>
      <c r="U187" s="235">
        <v>0</v>
      </c>
      <c r="V187" s="235">
        <v>0</v>
      </c>
      <c r="W187" s="235">
        <v>0</v>
      </c>
      <c r="X187" s="235">
        <v>0</v>
      </c>
      <c r="Y187" s="218"/>
      <c r="Z187" s="217">
        <v>0</v>
      </c>
      <c r="AA187" s="217">
        <v>0</v>
      </c>
      <c r="AB187" s="217">
        <v>0</v>
      </c>
      <c r="AC187" s="217">
        <v>0</v>
      </c>
    </row>
    <row r="188" spans="3:29" x14ac:dyDescent="0.15">
      <c r="C188" s="218"/>
      <c r="D188" s="219"/>
      <c r="E188" s="217"/>
      <c r="F188" s="217"/>
      <c r="G188" s="219"/>
      <c r="H188" s="219"/>
      <c r="I188" s="219"/>
      <c r="J188" s="218"/>
      <c r="K188" s="218"/>
      <c r="L188" s="218"/>
      <c r="M188" s="218"/>
      <c r="N188" s="218"/>
      <c r="O188" s="218"/>
      <c r="P188" s="218"/>
      <c r="Q188" s="218"/>
      <c r="R188" s="218"/>
      <c r="S188" s="218"/>
      <c r="T188" s="234">
        <v>0</v>
      </c>
      <c r="U188" s="235">
        <v>0</v>
      </c>
      <c r="V188" s="235">
        <v>0</v>
      </c>
      <c r="W188" s="235">
        <v>0</v>
      </c>
      <c r="X188" s="235">
        <v>0</v>
      </c>
      <c r="Y188" s="218"/>
      <c r="Z188" s="217">
        <v>0</v>
      </c>
      <c r="AA188" s="217">
        <v>0</v>
      </c>
      <c r="AB188" s="217">
        <v>0</v>
      </c>
      <c r="AC188" s="217">
        <v>0</v>
      </c>
    </row>
    <row r="189" spans="3:29" x14ac:dyDescent="0.15">
      <c r="C189" s="218"/>
      <c r="D189" s="219"/>
      <c r="E189" s="217"/>
      <c r="F189" s="217"/>
      <c r="G189" s="219"/>
      <c r="H189" s="219"/>
      <c r="I189" s="219"/>
      <c r="J189" s="218"/>
      <c r="K189" s="218"/>
      <c r="L189" s="218"/>
      <c r="M189" s="218"/>
      <c r="N189" s="218"/>
      <c r="O189" s="218"/>
      <c r="P189" s="218"/>
      <c r="Q189" s="218"/>
      <c r="R189" s="218"/>
      <c r="S189" s="218"/>
      <c r="T189" s="234">
        <v>0</v>
      </c>
      <c r="U189" s="235">
        <v>0</v>
      </c>
      <c r="V189" s="235">
        <v>0</v>
      </c>
      <c r="W189" s="235">
        <v>0</v>
      </c>
      <c r="X189" s="235">
        <v>0</v>
      </c>
      <c r="Y189" s="218"/>
      <c r="Z189" s="217">
        <v>0</v>
      </c>
      <c r="AA189" s="217">
        <v>0</v>
      </c>
      <c r="AB189" s="217">
        <v>0</v>
      </c>
      <c r="AC189" s="217">
        <v>0</v>
      </c>
    </row>
    <row r="190" spans="3:29" x14ac:dyDescent="0.15">
      <c r="D190" s="219"/>
      <c r="E190" s="217"/>
      <c r="F190" s="217"/>
      <c r="G190" s="219"/>
      <c r="H190" s="219"/>
      <c r="I190" s="219"/>
      <c r="J190" s="218"/>
      <c r="K190" s="218"/>
      <c r="L190" s="218"/>
      <c r="M190" s="218"/>
      <c r="Q190" s="218"/>
      <c r="R190" s="218"/>
      <c r="S190" s="218"/>
      <c r="T190" s="234">
        <v>0</v>
      </c>
      <c r="U190" s="235">
        <v>0</v>
      </c>
      <c r="V190" s="235">
        <v>0</v>
      </c>
      <c r="W190" s="235">
        <v>0</v>
      </c>
      <c r="X190" s="235">
        <v>0</v>
      </c>
      <c r="Y190" s="218"/>
      <c r="Z190" s="217">
        <v>0</v>
      </c>
      <c r="AA190" s="217">
        <v>0</v>
      </c>
      <c r="AB190" s="217">
        <v>0</v>
      </c>
      <c r="AC190" s="217">
        <v>0</v>
      </c>
    </row>
    <row r="191" spans="3:29" x14ac:dyDescent="0.15">
      <c r="Q191" s="218"/>
      <c r="R191" s="218"/>
      <c r="S191" s="218"/>
      <c r="T191" s="234">
        <v>0</v>
      </c>
      <c r="U191" s="235">
        <v>0</v>
      </c>
      <c r="V191" s="235">
        <v>0</v>
      </c>
      <c r="W191" s="235">
        <v>0</v>
      </c>
      <c r="X191" s="235">
        <v>0</v>
      </c>
      <c r="Y191" s="218"/>
      <c r="Z191" s="217">
        <v>0</v>
      </c>
      <c r="AA191" s="217">
        <v>0</v>
      </c>
      <c r="AB191" s="217">
        <v>0</v>
      </c>
      <c r="AC191" s="217">
        <v>0</v>
      </c>
    </row>
    <row r="192" spans="3:29" x14ac:dyDescent="0.15">
      <c r="Q192" s="218"/>
      <c r="R192" s="218"/>
      <c r="S192" s="218"/>
      <c r="T192" s="234">
        <v>0</v>
      </c>
      <c r="U192" s="235">
        <v>0</v>
      </c>
      <c r="V192" s="235">
        <v>0</v>
      </c>
      <c r="W192" s="235">
        <v>0</v>
      </c>
      <c r="X192" s="235">
        <v>0</v>
      </c>
      <c r="Y192" s="218"/>
      <c r="Z192" s="217">
        <v>0</v>
      </c>
      <c r="AA192" s="217">
        <v>0</v>
      </c>
      <c r="AB192" s="217">
        <v>0</v>
      </c>
      <c r="AC192" s="217">
        <v>0</v>
      </c>
    </row>
    <row r="193" spans="17:29" x14ac:dyDescent="0.15">
      <c r="Q193" s="218"/>
      <c r="R193" s="218"/>
      <c r="S193" s="218"/>
      <c r="T193" s="234">
        <v>0</v>
      </c>
      <c r="U193" s="235">
        <v>0</v>
      </c>
      <c r="V193" s="235">
        <v>0</v>
      </c>
      <c r="W193" s="235">
        <v>0</v>
      </c>
      <c r="X193" s="235">
        <v>0</v>
      </c>
      <c r="Y193" s="218"/>
      <c r="Z193" s="217">
        <v>0</v>
      </c>
      <c r="AA193" s="217">
        <v>0</v>
      </c>
      <c r="AB193" s="217">
        <v>0</v>
      </c>
      <c r="AC193" s="217">
        <v>0</v>
      </c>
    </row>
    <row r="194" spans="17:29" x14ac:dyDescent="0.15">
      <c r="Q194" s="218"/>
      <c r="R194" s="218"/>
      <c r="S194" s="218"/>
      <c r="T194" s="234">
        <v>0</v>
      </c>
      <c r="U194" s="235">
        <v>0</v>
      </c>
      <c r="V194" s="235">
        <v>0</v>
      </c>
      <c r="W194" s="235">
        <v>0</v>
      </c>
      <c r="X194" s="235">
        <v>0</v>
      </c>
      <c r="Y194" s="218"/>
      <c r="Z194" s="217">
        <v>0</v>
      </c>
      <c r="AA194" s="217">
        <v>0</v>
      </c>
      <c r="AB194" s="217">
        <v>0</v>
      </c>
      <c r="AC194" s="217">
        <v>0</v>
      </c>
    </row>
    <row r="195" spans="17:29" x14ac:dyDescent="0.15">
      <c r="Q195" s="218"/>
      <c r="R195" s="218"/>
      <c r="S195" s="218"/>
      <c r="T195" s="234">
        <v>0</v>
      </c>
      <c r="U195" s="235">
        <v>0</v>
      </c>
      <c r="V195" s="235">
        <v>0</v>
      </c>
      <c r="W195" s="235">
        <v>0</v>
      </c>
      <c r="X195" s="235">
        <v>0</v>
      </c>
      <c r="Y195" s="218"/>
      <c r="Z195" s="217">
        <v>0</v>
      </c>
      <c r="AA195" s="217">
        <v>0</v>
      </c>
      <c r="AB195" s="217">
        <v>0</v>
      </c>
      <c r="AC195" s="217">
        <v>0</v>
      </c>
    </row>
    <row r="196" spans="17:29" x14ac:dyDescent="0.15">
      <c r="Q196" s="218"/>
      <c r="R196" s="218"/>
      <c r="S196" s="218"/>
      <c r="T196" s="234">
        <v>0</v>
      </c>
      <c r="U196" s="235">
        <v>0</v>
      </c>
      <c r="V196" s="235">
        <v>0</v>
      </c>
      <c r="W196" s="235">
        <v>0</v>
      </c>
      <c r="X196" s="235">
        <v>0</v>
      </c>
      <c r="Y196" s="218"/>
      <c r="Z196" s="217">
        <v>0</v>
      </c>
      <c r="AA196" s="217">
        <v>0</v>
      </c>
      <c r="AB196" s="217">
        <v>0</v>
      </c>
      <c r="AC196" s="217">
        <v>0</v>
      </c>
    </row>
    <row r="197" spans="17:29" x14ac:dyDescent="0.15">
      <c r="Q197" s="218"/>
      <c r="R197" s="218"/>
      <c r="S197" s="218"/>
      <c r="T197" s="218"/>
      <c r="U197" s="218"/>
      <c r="V197" s="219"/>
      <c r="W197" s="219"/>
      <c r="X197" s="219"/>
      <c r="Y197" s="218"/>
      <c r="Z197" s="217">
        <v>0</v>
      </c>
      <c r="AA197" s="217">
        <v>0</v>
      </c>
      <c r="AB197" s="217">
        <v>0</v>
      </c>
      <c r="AC197" s="217">
        <v>0</v>
      </c>
    </row>
    <row r="198" spans="17:29" x14ac:dyDescent="0.15">
      <c r="Q198" s="218"/>
      <c r="R198" s="218"/>
      <c r="S198" s="218"/>
      <c r="T198" s="218"/>
      <c r="U198" s="218"/>
      <c r="V198" s="219"/>
      <c r="W198" s="219"/>
      <c r="X198" s="219"/>
      <c r="Y198" s="218"/>
      <c r="Z198" s="217">
        <v>0</v>
      </c>
      <c r="AA198" s="217">
        <v>0</v>
      </c>
      <c r="AB198" s="217">
        <v>0</v>
      </c>
      <c r="AC198" s="217">
        <v>0</v>
      </c>
    </row>
    <row r="199" spans="17:29" x14ac:dyDescent="0.15">
      <c r="Q199" s="218"/>
      <c r="Z199" s="217">
        <v>0</v>
      </c>
      <c r="AA199" s="217">
        <v>0</v>
      </c>
      <c r="AB199" s="217">
        <v>0</v>
      </c>
      <c r="AC199" s="217">
        <v>0</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73412D7B-AF87-1643-A8AC-2A6F8BA8D822}">
      <formula1>0</formula1>
      <formula2>3</formula2>
    </dataValidation>
  </dataValidations>
  <pageMargins left="0.7" right="0.7" top="0.75" bottom="0.75" header="0.3" footer="0.3"/>
  <pageSetup orientation="portrait" horizontalDpi="0" verticalDpi="0"/>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ECDDB-E636-524D-AB52-F8349F6CD749}">
  <sheetPr>
    <tabColor rgb="FF4FADEA"/>
  </sheetPr>
  <dimension ref="A1:AC242"/>
  <sheetViews>
    <sheetView showGridLines="0" topLeftCell="G7" zoomScale="160" zoomScaleNormal="160" workbookViewId="0">
      <selection activeCell="D23" sqref="D2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0.83203125" style="215"/>
    <col min="22" max="24" width="10.83203125" style="217"/>
    <col min="25" max="16384" width="10.83203125" style="215"/>
  </cols>
  <sheetData>
    <row r="1" spans="1:29" s="216" customFormat="1" x14ac:dyDescent="0.15">
      <c r="I1" s="216" t="s">
        <v>433</v>
      </c>
      <c r="V1" s="217"/>
      <c r="W1" s="217"/>
      <c r="X1" s="217"/>
    </row>
    <row r="2" spans="1:29" s="216" customFormat="1" x14ac:dyDescent="0.15">
      <c r="A2" s="292">
        <f ca="1">IF(SPSS!$D$2="DRAGGING CELLS IS NOT PERMITTED. PLEASE UNDO LAST ACTION!!",0,IF(SPSS!$P$1&lt;&gt;"Feedback OFF",IF(Scoreboard!$F$24="",SUMIFS(SPSSPT!A3:$AL$199, SPSSPT!A3:$AL$199, "&gt;0", SPSSSC!A3:$AL$199, "PerfectMsg")+ABS(SUMIFS(SPSSPT!A3:$AL$199, SPSSPT!A3:$AL$199, "&lt;0", SPSSSC!A3:$AL$199, "PerfectMsg")),0),0))</f>
        <v>0</v>
      </c>
      <c r="B2" s="292">
        <f>SUMIF(SPSSPT!A3:$AL$199,"&gt;0")</f>
        <v>53</v>
      </c>
      <c r="V2" s="217"/>
      <c r="W2" s="217"/>
      <c r="X2" s="217"/>
    </row>
    <row r="4" spans="1:29" s="218" customFormat="1" x14ac:dyDescent="0.15">
      <c r="B4" s="215"/>
      <c r="G4" s="219"/>
      <c r="H4" s="219"/>
      <c r="V4" s="219"/>
      <c r="W4" s="219"/>
      <c r="X4" s="219"/>
      <c r="Z4" s="215"/>
      <c r="AA4" s="215"/>
      <c r="AB4" s="217"/>
      <c r="AC4" s="215"/>
    </row>
    <row r="5" spans="1:29" s="218" customFormat="1" x14ac:dyDescent="0.15">
      <c r="B5" s="215"/>
      <c r="G5" s="219"/>
      <c r="H5" s="219"/>
      <c r="K5" s="215"/>
      <c r="L5" s="215"/>
      <c r="M5" s="215"/>
      <c r="N5" s="215"/>
      <c r="Q5" s="226">
        <v>0</v>
      </c>
      <c r="T5" s="220"/>
      <c r="V5" s="219"/>
      <c r="W5" s="219"/>
      <c r="X5" s="219"/>
      <c r="Z5" s="217"/>
      <c r="AA5" s="217"/>
      <c r="AB5" s="217"/>
      <c r="AC5" s="217"/>
    </row>
    <row r="6" spans="1:29" s="218" customFormat="1" x14ac:dyDescent="0.15">
      <c r="B6" s="215"/>
      <c r="G6" s="219"/>
      <c r="H6" s="219"/>
      <c r="K6" s="215"/>
      <c r="L6" s="215"/>
      <c r="M6" s="215"/>
      <c r="N6" s="215"/>
      <c r="T6" s="220"/>
      <c r="V6" s="219"/>
      <c r="W6" s="219"/>
      <c r="X6" s="219"/>
      <c r="Z6" s="217"/>
      <c r="AA6" s="217"/>
      <c r="AB6" s="217"/>
      <c r="AC6" s="217"/>
    </row>
    <row r="7" spans="1:29" s="218" customFormat="1" x14ac:dyDescent="0.15">
      <c r="B7" s="215"/>
      <c r="G7" s="219"/>
      <c r="H7" s="219"/>
      <c r="K7" s="215"/>
      <c r="L7" s="215"/>
      <c r="M7" s="215"/>
      <c r="N7" s="215"/>
      <c r="V7" s="219"/>
      <c r="W7" s="219"/>
      <c r="X7" s="219"/>
      <c r="Z7" s="217"/>
      <c r="AA7" s="217"/>
      <c r="AB7" s="217"/>
      <c r="AC7" s="217"/>
    </row>
    <row r="8" spans="1:29" s="218" customFormat="1" x14ac:dyDescent="0.15">
      <c r="B8" s="215"/>
      <c r="G8" s="219"/>
      <c r="H8" s="219"/>
      <c r="K8" s="215"/>
      <c r="L8" s="215"/>
      <c r="M8" s="215"/>
      <c r="N8" s="215"/>
      <c r="O8" s="262"/>
      <c r="P8" s="262">
        <v>0</v>
      </c>
      <c r="V8" s="219"/>
      <c r="W8" s="219"/>
      <c r="X8" s="219"/>
      <c r="Z8" s="217"/>
      <c r="AA8" s="217"/>
      <c r="AB8" s="217"/>
      <c r="AC8" s="217"/>
    </row>
    <row r="9" spans="1:29" s="218" customFormat="1" x14ac:dyDescent="0.15">
      <c r="B9" s="215"/>
      <c r="G9" s="219"/>
      <c r="H9" s="219"/>
      <c r="K9" s="215"/>
      <c r="L9" s="215"/>
      <c r="M9" s="215"/>
      <c r="N9" s="215"/>
      <c r="O9" s="262"/>
      <c r="P9" s="262">
        <v>0</v>
      </c>
      <c r="T9" s="220"/>
      <c r="V9" s="219"/>
      <c r="W9" s="219"/>
      <c r="X9" s="219"/>
      <c r="Z9" s="217"/>
      <c r="AA9" s="217"/>
      <c r="AB9" s="217"/>
      <c r="AC9" s="217"/>
    </row>
    <row r="10" spans="1:29" s="218" customFormat="1" x14ac:dyDescent="0.15">
      <c r="B10" s="215"/>
      <c r="G10" s="219"/>
      <c r="H10" s="219"/>
      <c r="K10" s="215"/>
      <c r="L10" s="215"/>
      <c r="M10" s="215"/>
      <c r="N10" s="215"/>
      <c r="O10" s="262"/>
      <c r="P10" s="262">
        <v>0</v>
      </c>
      <c r="T10" s="220"/>
      <c r="V10" s="219"/>
      <c r="W10" s="219"/>
      <c r="X10" s="219"/>
      <c r="Z10" s="217"/>
      <c r="AA10" s="217"/>
      <c r="AB10" s="217"/>
      <c r="AC10" s="217"/>
    </row>
    <row r="11" spans="1:29" s="218" customFormat="1" x14ac:dyDescent="0.15">
      <c r="B11" s="215"/>
      <c r="C11" s="217"/>
      <c r="E11" s="217"/>
      <c r="F11" s="219"/>
      <c r="G11" s="219"/>
      <c r="H11" s="219"/>
      <c r="K11" s="215"/>
      <c r="L11" s="215"/>
      <c r="M11" s="215"/>
      <c r="N11" s="215"/>
      <c r="O11" s="262"/>
      <c r="P11" s="262">
        <v>0</v>
      </c>
      <c r="T11" s="220"/>
      <c r="V11" s="219"/>
      <c r="W11" s="219"/>
      <c r="X11" s="219"/>
      <c r="Z11" s="217"/>
      <c r="AA11" s="217"/>
      <c r="AB11" s="217"/>
      <c r="AC11" s="217"/>
    </row>
    <row r="12" spans="1:29" s="218" customFormat="1" ht="17" customHeight="1" x14ac:dyDescent="0.15">
      <c r="B12" s="215"/>
      <c r="C12" s="217"/>
      <c r="E12" s="217"/>
      <c r="F12" s="219"/>
      <c r="G12" s="219"/>
      <c r="H12" s="219"/>
      <c r="K12" s="215"/>
      <c r="L12" s="215"/>
      <c r="M12" s="215"/>
      <c r="N12" s="215"/>
      <c r="O12" s="262"/>
      <c r="P12" s="262">
        <v>0</v>
      </c>
      <c r="V12" s="219"/>
      <c r="W12" s="219"/>
      <c r="X12" s="219"/>
      <c r="Z12" s="217"/>
      <c r="AA12" s="217"/>
      <c r="AB12" s="217"/>
      <c r="AC12" s="217"/>
    </row>
    <row r="13" spans="1:29" s="218" customFormat="1" ht="17" customHeight="1" x14ac:dyDescent="0.15">
      <c r="B13" s="215"/>
      <c r="C13" s="217"/>
      <c r="E13" s="217"/>
      <c r="F13" s="219"/>
      <c r="G13" s="219"/>
      <c r="H13" s="219"/>
      <c r="K13" s="215"/>
      <c r="L13" s="215"/>
      <c r="M13" s="215"/>
      <c r="O13" s="262"/>
      <c r="P13" s="262">
        <v>0</v>
      </c>
      <c r="V13" s="219"/>
      <c r="W13" s="219"/>
      <c r="X13" s="219"/>
      <c r="Z13" s="217"/>
      <c r="AA13" s="217"/>
      <c r="AB13" s="217"/>
      <c r="AC13" s="217"/>
    </row>
    <row r="14" spans="1:29" s="218" customFormat="1" x14ac:dyDescent="0.15">
      <c r="B14" s="215"/>
      <c r="C14" s="217"/>
      <c r="E14" s="217"/>
      <c r="F14" s="219"/>
      <c r="G14" s="219"/>
      <c r="H14" s="219"/>
      <c r="K14" s="215"/>
      <c r="L14" s="215"/>
      <c r="M14" s="215"/>
      <c r="O14" s="262"/>
      <c r="P14" s="262">
        <v>0</v>
      </c>
      <c r="V14" s="219"/>
      <c r="W14" s="219"/>
      <c r="X14" s="219"/>
      <c r="Z14" s="217"/>
      <c r="AA14" s="217"/>
      <c r="AB14" s="217"/>
      <c r="AC14" s="217"/>
    </row>
    <row r="15" spans="1:29" s="218" customFormat="1" x14ac:dyDescent="0.15">
      <c r="B15" s="215"/>
      <c r="C15" s="217"/>
      <c r="E15" s="217"/>
      <c r="F15" s="219"/>
      <c r="G15" s="219"/>
      <c r="H15" s="219"/>
      <c r="K15" s="215"/>
      <c r="L15" s="215"/>
      <c r="M15" s="215"/>
      <c r="O15" s="262"/>
      <c r="P15" s="263">
        <v>0</v>
      </c>
      <c r="V15" s="219"/>
      <c r="W15" s="219"/>
      <c r="X15" s="219"/>
      <c r="Z15" s="217"/>
      <c r="AA15" s="217"/>
      <c r="AB15" s="217"/>
      <c r="AC15" s="217"/>
    </row>
    <row r="16" spans="1:29" s="218" customFormat="1" x14ac:dyDescent="0.15">
      <c r="B16" s="215"/>
      <c r="C16" s="217"/>
      <c r="E16" s="217"/>
      <c r="F16" s="219"/>
      <c r="G16" s="219"/>
      <c r="H16" s="219"/>
      <c r="K16" s="215"/>
      <c r="L16" s="215"/>
      <c r="M16" s="215"/>
      <c r="O16" s="262"/>
      <c r="P16" s="262">
        <v>0</v>
      </c>
      <c r="V16" s="219"/>
      <c r="W16" s="219"/>
      <c r="X16" s="219"/>
      <c r="Z16" s="217"/>
      <c r="AA16" s="217"/>
      <c r="AB16" s="217"/>
      <c r="AC16" s="217"/>
    </row>
    <row r="17" spans="2:29" s="218" customFormat="1" x14ac:dyDescent="0.15">
      <c r="B17" s="215"/>
      <c r="C17" s="217"/>
      <c r="G17" s="219"/>
      <c r="H17" s="219"/>
      <c r="K17" s="215"/>
      <c r="L17" s="215"/>
      <c r="M17" s="215"/>
      <c r="O17" s="262"/>
      <c r="P17" s="263">
        <v>0</v>
      </c>
      <c r="V17" s="219"/>
      <c r="W17" s="219"/>
      <c r="X17" s="219"/>
      <c r="Z17" s="217"/>
      <c r="AA17" s="217"/>
      <c r="AB17" s="217"/>
      <c r="AC17" s="217"/>
    </row>
    <row r="18" spans="2:29" s="218" customFormat="1" x14ac:dyDescent="0.15">
      <c r="B18" s="215"/>
      <c r="C18" s="217"/>
      <c r="D18" s="221">
        <v>0</v>
      </c>
      <c r="E18" s="221">
        <v>0</v>
      </c>
      <c r="G18" s="219"/>
      <c r="H18" s="219"/>
      <c r="K18" s="215"/>
      <c r="L18" s="215"/>
      <c r="M18" s="215"/>
      <c r="O18" s="262"/>
      <c r="P18" s="263">
        <v>0</v>
      </c>
      <c r="V18" s="219"/>
      <c r="W18" s="219"/>
      <c r="X18" s="219"/>
      <c r="Z18" s="217"/>
      <c r="AA18" s="217"/>
      <c r="AB18" s="217"/>
      <c r="AC18" s="217"/>
    </row>
    <row r="19" spans="2:29" s="218" customFormat="1" x14ac:dyDescent="0.15">
      <c r="B19" s="215"/>
      <c r="C19" s="217"/>
      <c r="D19" s="219">
        <v>0</v>
      </c>
      <c r="E19" s="219">
        <v>0</v>
      </c>
      <c r="F19" s="219"/>
      <c r="G19" s="219"/>
      <c r="H19" s="219"/>
      <c r="K19" s="215"/>
      <c r="L19" s="215"/>
      <c r="M19" s="215"/>
      <c r="O19" s="262"/>
      <c r="P19" s="262">
        <v>0</v>
      </c>
      <c r="T19" s="220"/>
      <c r="V19" s="219"/>
      <c r="W19" s="219"/>
      <c r="X19" s="219"/>
      <c r="Z19" s="217"/>
      <c r="AA19" s="217"/>
      <c r="AB19" s="217"/>
      <c r="AC19" s="217"/>
    </row>
    <row r="20" spans="2:29" s="218" customFormat="1" x14ac:dyDescent="0.15">
      <c r="B20" s="215"/>
      <c r="C20" s="217"/>
      <c r="F20" s="219"/>
      <c r="G20" s="219"/>
      <c r="H20" s="219"/>
      <c r="K20" s="215"/>
      <c r="L20" s="215"/>
      <c r="M20" s="215"/>
      <c r="O20" s="262"/>
      <c r="P20" s="262">
        <v>0</v>
      </c>
      <c r="T20" s="220"/>
      <c r="V20" s="219"/>
      <c r="W20" s="219"/>
      <c r="X20" s="219"/>
      <c r="Z20" s="217"/>
      <c r="AA20" s="217"/>
      <c r="AB20" s="217"/>
      <c r="AC20" s="217"/>
    </row>
    <row r="21" spans="2:29" s="218" customFormat="1" x14ac:dyDescent="0.15">
      <c r="B21" s="215"/>
      <c r="C21" s="217"/>
      <c r="D21" s="222">
        <v>0</v>
      </c>
      <c r="E21" s="217"/>
      <c r="F21" s="219"/>
      <c r="G21" s="219"/>
      <c r="H21" s="219"/>
      <c r="K21" s="215"/>
      <c r="L21" s="215"/>
      <c r="M21" s="215"/>
      <c r="O21" s="262"/>
      <c r="P21" s="262">
        <v>0</v>
      </c>
      <c r="T21" s="220"/>
      <c r="V21" s="219"/>
      <c r="W21" s="219"/>
      <c r="X21" s="219"/>
      <c r="Z21" s="217"/>
      <c r="AA21" s="217"/>
      <c r="AB21" s="217"/>
      <c r="AC21" s="217"/>
    </row>
    <row r="22" spans="2:29" s="218" customFormat="1" x14ac:dyDescent="0.15">
      <c r="B22" s="215"/>
      <c r="C22" s="217"/>
      <c r="D22" s="219">
        <v>0</v>
      </c>
      <c r="E22" s="219">
        <v>0</v>
      </c>
      <c r="F22" s="219"/>
      <c r="G22" s="219"/>
      <c r="H22" s="219"/>
      <c r="K22" s="215"/>
      <c r="L22" s="215"/>
      <c r="M22" s="215"/>
      <c r="O22" s="262"/>
      <c r="P22" s="262">
        <v>0</v>
      </c>
      <c r="T22" s="220"/>
      <c r="V22" s="219"/>
      <c r="W22" s="219"/>
      <c r="X22" s="219"/>
      <c r="Z22" s="217"/>
      <c r="AA22" s="217"/>
      <c r="AB22" s="217"/>
      <c r="AC22" s="217"/>
    </row>
    <row r="23" spans="2:29" s="218" customFormat="1" x14ac:dyDescent="0.15">
      <c r="B23" s="215"/>
      <c r="C23" s="217"/>
      <c r="D23" s="223" t="str">
        <f ca="1">_xlfn.IFS(ISBLANK(SPSS!D23),"",IF(NOT(ISNA('#_SPSS'!D23)),IF(ISNA(SPSS!D23),TRUE,FALSE),FALSE),"StuNAMsg",IF(AND(ISNA('#_SPSS'!D23),ISNA(SPSS!D23)),TRUE,FALSE),"PerfectMsg",IF(NOT(ISERROR('#_SPSS'!D23)),IF(ISERROR(SPSS!D23),TRUE,FALSE),FALSE),"StuErrorMsg",IF(TYPE('#_SPSS'!D23)&lt;&gt;TYPE(SPSS!D23),TRUE,FALSE),"WrongTypeMsg",IF(_xlfn.ISFORMULA('#_SPSS'!D23),IF(NOT(_xlfn.ISFORMULA(SPSS!D23)),TRUE),FALSE),"MissingFormulaMsg",IF(NOT(AND(ISNUMBER(FIND("[",_xlfn.FORMULATEXT('#_SPSS'!D23))),ISNUMBER(FIND("!",_xlfn.FORMULATEXT('#_SPSS'!D23))))),AND(ISNUMBER(FIND("[",_xlfn.FORMULATEXT(SPSS!D23))),ISNUMBER(FIND("!",_xlfn.FORMULATEXT(SPSS!D23)))),FALSE),"ExternalRefsMsg",IF(ISNUMBER('#_SPSS'!D23),IF(ABS('#_SPSS'!D23-SPSS!D23)&gt;0.00001,TRUE,FALSE),IF('#_SPSS'!D23&lt;&gt;SPSS!D23,TRUE,FALSE)),IF(ISNUMBER('#_SPSS'!D23),IF('#_SPSS'!D23&gt;SPSS!D23,"TooLow","TooHigh"),"WrongAnswer"),NOT(_xlfn.ISFORMULA('#_SPSS'!D23)),"PerfectMsg",IF((LEN(SUBSTITUTE(SUBSTITUTE(SUBSTITUTE(SUBSTITUTE(SUBSTITUTE(SUBSTITUTE(SUBSTITUTE(SUBSTITUTE(SUBSTITUTE(SUBSTITUTE(SUBSTITUTE(SUBSTITUTE(SUBSTITUTE(SUBSTITUTE(SUBSTITUTE(SUBSTITUTE(SUBSTITUTE(SUBSTITUTE(SUBSTITUTE(SUBSTITUTE(SUBSTITUTE(SUBSTITUTE(SUBSTITUTE(SUBSTITUTE(IF(_xlfn.ISFORMULA(SPSS!D23),_xlfn.FORMULATEXT(SPSS!D23),SPSS!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D23),_xlfn.FORMULATEXT(SPSS!D23),SPSS!D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D23),_xlfn.FORMULATEXT('#_SPSS'!D23),'#_SPSS'!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D23),_xlfn.FORMULATEXT('#_SPSS'!D23),'#_SPSS'!D23),"9","#"),"8","#"),"7","#"),"6","#"),"5","#"),"4","#"),"3","#"),"2","#"),"1","#"),"0","#"),CHAR(10),""),"$","")," ",""),",","@"),"&gt;","@"),"&lt;","@"),"=","@"),")","@"),"(","@"),"^","@"),"/","@"),"+","@"),"*","@"),"-","@"),"@#","")))/2,TRUE,FALSE),"HardCodeMsg",IF(LEN(IF(_xlfn.ISFORMULA(SPSS!D23),_xlfn.FORMULATEXT(SPSS!D23),SPSS!D23))-LEN(SUBSTITUTE(IF(_xlfn.ISFORMULA(SPSS!D23),_xlfn.FORMULATEXT(SPSS!D23),SPSS!D23),"""",""))&gt;LEN(IF(_xlfn.ISFORMULA('#_SPSS'!D23),_xlfn.FORMULATEXT('#_SPSS'!D23),'#_SPSS'!D23))-LEN(SUBSTITUTE(IF(_xlfn.ISFORMULA('#_SPSS'!D23),_xlfn.FORMULATEXT('#_SPSS'!D23),'#_SPSS'!D23),"""","")),TRUE,FALSE),"HardQuoteMsg",IF(LEN(IF(_xlfn.ISFORMULA(SPSS!D23),_xlfn.FORMULATEXT(SPSS!D23),SPSS!D23))-LEN(SUBSTITUTE(IF(_xlfn.ISFORMULA(SPSS!D23),_xlfn.FORMULATEXT(SPSS!D23),SPSS!D23),"$",""))&lt;0.5*(LEN(IF(_xlfn.ISFORMULA('#_SPSS'!D23),_xlfn.FORMULATEXT('#_SPSS'!D23),'#_SPSS'!D23))-LEN(SUBSTITUTE(IF(_xlfn.ISFORMULA('#_SPSS'!D23),_xlfn.FORMULATEXT('#_SPSS'!D23),'#_SPSS'!D23),"$",""))),TRUE,FALSE),"MissingAbsMsg",TRUE,"PerfectMsg")</f>
        <v/>
      </c>
      <c r="E23" s="234" t="str">
        <f ca="1">_xlfn.IFS(ISBLANK(SPSS!E23),"",IF(NOT(ISNA('#_SPSS'!E23)),IF(ISNA(SPSS!E23),TRUE,FALSE),FALSE),"StuNAMsg",IF(AND(ISNA('#_SPSS'!E23),ISNA(SPSS!E23)),TRUE,FALSE),"PerfectMsg",IF(NOT(ISERROR('#_SPSS'!E23)),IF(ISERROR(SPSS!E23),TRUE,FALSE),FALSE),"StuErrorMsg",IF(TYPE('#_SPSS'!E23)&lt;&gt;TYPE(SPSS!E23),TRUE,FALSE),"WrongTypeMsg",IF(_xlfn.ISFORMULA('#_SPSS'!E23),IF(NOT(_xlfn.ISFORMULA(SPSS!E23)),TRUE),FALSE),"MissingFormulaMsg",IF(NOT(AND(ISNUMBER(FIND("[",_xlfn.FORMULATEXT('#_SPSS'!E23))),ISNUMBER(FIND("!",_xlfn.FORMULATEXT('#_SPSS'!E23))))),AND(ISNUMBER(FIND("[",_xlfn.FORMULATEXT(SPSS!E23))),ISNUMBER(FIND("!",_xlfn.FORMULATEXT(SPSS!E23)))),FALSE),"ExternalRefsMsg",IF(ISNUMBER('#_SPSS'!E23),IF(ABS('#_SPSS'!E23-SPSS!E23)&gt;0.00001,TRUE,FALSE),IF('#_SPSS'!E23&lt;&gt;SPSS!E23,TRUE,FALSE)),IF(ISNUMBER('#_SPSS'!E23),IF('#_SPSS'!E23&gt;SPSS!E23,"TooLow","TooHigh"),"WrongAnswer"),NOT(_xlfn.ISFORMULA('#_SPSS'!E23)),"PerfectMsg",IF((LEN(SUBSTITUTE(SUBSTITUTE(SUBSTITUTE(SUBSTITUTE(SUBSTITUTE(SUBSTITUTE(SUBSTITUTE(SUBSTITUTE(SUBSTITUTE(SUBSTITUTE(SUBSTITUTE(SUBSTITUTE(SUBSTITUTE(SUBSTITUTE(SUBSTITUTE(SUBSTITUTE(SUBSTITUTE(SUBSTITUTE(SUBSTITUTE(SUBSTITUTE(SUBSTITUTE(SUBSTITUTE(SUBSTITUTE(SUBSTITUTE(IF(_xlfn.ISFORMULA(SPSS!E23),_xlfn.FORMULATEXT(SPSS!E23),SPSS!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23),_xlfn.FORMULATEXT(SPSS!E23),SPSS!E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23),_xlfn.FORMULATEXT('#_SPSS'!E23),'#_SPSS'!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23),_xlfn.FORMULATEXT('#_SPSS'!E23),'#_SPSS'!E23),"9","#"),"8","#"),"7","#"),"6","#"),"5","#"),"4","#"),"3","#"),"2","#"),"1","#"),"0","#"),CHAR(10),""),"$","")," ",""),",","@"),"&gt;","@"),"&lt;","@"),"=","@"),")","@"),"(","@"),"^","@"),"/","@"),"+","@"),"*","@"),"-","@"),"@#","")))/2,TRUE,FALSE),"HardCodeMsg",IF(LEN(IF(_xlfn.ISFORMULA(SPSS!E23),_xlfn.FORMULATEXT(SPSS!E23),SPSS!E23))-LEN(SUBSTITUTE(IF(_xlfn.ISFORMULA(SPSS!E23),_xlfn.FORMULATEXT(SPSS!E23),SPSS!E23),"""",""))&gt;LEN(IF(_xlfn.ISFORMULA('#_SPSS'!E23),_xlfn.FORMULATEXT('#_SPSS'!E23),'#_SPSS'!E23))-LEN(SUBSTITUTE(IF(_xlfn.ISFORMULA('#_SPSS'!E23),_xlfn.FORMULATEXT('#_SPSS'!E23),'#_SPSS'!E23),"""","")),TRUE,FALSE),"HardQuoteMsg",IF(LEN(IF(_xlfn.ISFORMULA(SPSS!E23),_xlfn.FORMULATEXT(SPSS!E23),SPSS!E23))-LEN(SUBSTITUTE(IF(_xlfn.ISFORMULA(SPSS!E23),_xlfn.FORMULATEXT(SPSS!E23),SPSS!E23),"$",""))&lt;0.5*(LEN(IF(_xlfn.ISFORMULA('#_SPSS'!E23),_xlfn.FORMULATEXT('#_SPSS'!E23),'#_SPSS'!E23))-LEN(SUBSTITUTE(IF(_xlfn.ISFORMULA('#_SPSS'!E23),_xlfn.FORMULATEXT('#_SPSS'!E23),'#_SPSS'!E23),"$",""))),TRUE,FALSE),"MissingAbsMsg",TRUE,"PerfectMsg")</f>
        <v/>
      </c>
      <c r="G23" s="219"/>
      <c r="H23" s="219"/>
      <c r="K23" s="215"/>
      <c r="L23" s="215"/>
      <c r="M23" s="215"/>
      <c r="O23" s="262"/>
      <c r="P23" s="262">
        <v>0</v>
      </c>
      <c r="T23" s="220"/>
      <c r="V23" s="219"/>
      <c r="W23" s="219"/>
      <c r="X23" s="219"/>
      <c r="Z23" s="217"/>
      <c r="AA23" s="217"/>
      <c r="AB23" s="217"/>
      <c r="AC23" s="217"/>
    </row>
    <row r="24" spans="2:29" s="218" customFormat="1" x14ac:dyDescent="0.15">
      <c r="B24" s="215"/>
      <c r="C24" s="217"/>
      <c r="D24" s="219">
        <v>0</v>
      </c>
      <c r="E24" s="219" t="str">
        <f ca="1">_xlfn.IFS(ISBLANK(SPSS!E24),"",IF(NOT(ISNA('#_SPSS'!E24)),IF(ISNA(SPSS!E24),TRUE,FALSE),FALSE),"StuNAMsg",IF(AND(ISNA('#_SPSS'!E24),ISNA(SPSS!E24)),TRUE,FALSE),"PerfectMsg",IF(NOT(ISERROR('#_SPSS'!E24)),IF(ISERROR(SPSS!E24),TRUE,FALSE),FALSE),"StuErrorMsg",IF(TYPE('#_SPSS'!E24)&lt;&gt;TYPE(SPSS!E24),TRUE,FALSE),"WrongTypeMsg",IF(_xlfn.ISFORMULA('#_SPSS'!E24),IF(NOT(_xlfn.ISFORMULA(SPSS!E24)),TRUE),FALSE),"MissingFormulaMsg",IF(NOT(AND(ISNUMBER(FIND("[",_xlfn.FORMULATEXT('#_SPSS'!E24))),ISNUMBER(FIND("!",_xlfn.FORMULATEXT('#_SPSS'!E24))))),AND(ISNUMBER(FIND("[",_xlfn.FORMULATEXT(SPSS!E24))),ISNUMBER(FIND("!",_xlfn.FORMULATEXT(SPSS!E24)))),FALSE),"ExternalRefsMsg",IF(ISNUMBER('#_SPSS'!E24),IF(ABS('#_SPSS'!E24-SPSS!E24)&gt;0.00001,TRUE,FALSE),IF('#_SPSS'!E24&lt;&gt;SPSS!E24,TRUE,FALSE)),IF(ISNUMBER('#_SPSS'!E24),IF('#_SPSS'!E24&gt;SPSS!E24,"TooLow","TooHigh"),"WrongAnswer"),NOT(_xlfn.ISFORMULA('#_SPSS'!E24)),"PerfectMsg",IF((LEN(SUBSTITUTE(SUBSTITUTE(SUBSTITUTE(SUBSTITUTE(SUBSTITUTE(SUBSTITUTE(SUBSTITUTE(SUBSTITUTE(SUBSTITUTE(SUBSTITUTE(SUBSTITUTE(SUBSTITUTE(SUBSTITUTE(SUBSTITUTE(SUBSTITUTE(SUBSTITUTE(SUBSTITUTE(SUBSTITUTE(SUBSTITUTE(SUBSTITUTE(SUBSTITUTE(SUBSTITUTE(SUBSTITUTE(SUBSTITUTE(IF(_xlfn.ISFORMULA(SPSS!E24),_xlfn.FORMULATEXT(SPSS!E24),SPSS!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24),_xlfn.FORMULATEXT(SPSS!E24),SPSS!E24),"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24),_xlfn.FORMULATEXT('#_SPSS'!E24),'#_SPSS'!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24),_xlfn.FORMULATEXT('#_SPSS'!E24),'#_SPSS'!E24),"9","#"),"8","#"),"7","#"),"6","#"),"5","#"),"4","#"),"3","#"),"2","#"),"1","#"),"0","#"),CHAR(10),""),"$","")," ",""),",","@"),"&gt;","@"),"&lt;","@"),"=","@"),")","@"),"(","@"),"^","@"),"/","@"),"+","@"),"*","@"),"-","@"),"@#","")))/2,TRUE,FALSE),"HardCodeMsg",IF(LEN(IF(_xlfn.ISFORMULA(SPSS!E24),_xlfn.FORMULATEXT(SPSS!E24),SPSS!E24))-LEN(SUBSTITUTE(IF(_xlfn.ISFORMULA(SPSS!E24),_xlfn.FORMULATEXT(SPSS!E24),SPSS!E24),"""",""))&gt;LEN(IF(_xlfn.ISFORMULA('#_SPSS'!E24),_xlfn.FORMULATEXT('#_SPSS'!E24),'#_SPSS'!E24))-LEN(SUBSTITUTE(IF(_xlfn.ISFORMULA('#_SPSS'!E24),_xlfn.FORMULATEXT('#_SPSS'!E24),'#_SPSS'!E24),"""","")),TRUE,FALSE),"HardQuoteMsg",IF(LEN(IF(_xlfn.ISFORMULA(SPSS!E24),_xlfn.FORMULATEXT(SPSS!E24),SPSS!E24))-LEN(SUBSTITUTE(IF(_xlfn.ISFORMULA(SPSS!E24),_xlfn.FORMULATEXT(SPSS!E24),SPSS!E24),"$",""))&lt;0.5*(LEN(IF(_xlfn.ISFORMULA('#_SPSS'!E24),_xlfn.FORMULATEXT('#_SPSS'!E24),'#_SPSS'!E24))-LEN(SUBSTITUTE(IF(_xlfn.ISFORMULA('#_SPSS'!E24),_xlfn.FORMULATEXT('#_SPSS'!E24),'#_SPSS'!E24),"$",""))),TRUE,FALSE),"MissingAbsMsg",TRUE,"PerfectMsg")</f>
        <v/>
      </c>
      <c r="G24" s="219"/>
      <c r="H24" s="219"/>
      <c r="K24" s="215"/>
      <c r="L24" s="215"/>
      <c r="M24" s="215"/>
      <c r="O24" s="262"/>
      <c r="P24" s="262">
        <v>0</v>
      </c>
      <c r="T24" s="220"/>
      <c r="V24" s="219"/>
      <c r="W24" s="219"/>
      <c r="X24" s="219"/>
      <c r="Z24" s="217"/>
      <c r="AA24" s="217"/>
      <c r="AB24" s="217"/>
      <c r="AC24" s="217"/>
    </row>
    <row r="25" spans="2:29" s="218" customFormat="1" x14ac:dyDescent="0.15">
      <c r="B25" s="215"/>
      <c r="C25" s="217"/>
      <c r="D25" s="234" t="str">
        <f ca="1">_xlfn.IFS(ISBLANK(SPSS!D25),"",IF(NOT(ISNA('#_SPSS'!D25)),IF(ISNA(SPSS!D25),TRUE,FALSE),FALSE),"StuNAMsg",IF(AND(ISNA('#_SPSS'!D25),ISNA(SPSS!D25)),TRUE,FALSE),"PerfectMsg",IF(NOT(ISERROR('#_SPSS'!D25)),IF(ISERROR(SPSS!D25),TRUE,FALSE),FALSE),"StuErrorMsg",IF(TYPE('#_SPSS'!D25)&lt;&gt;TYPE(SPSS!D25),TRUE,FALSE),"WrongTypeMsg",IF(_xlfn.ISFORMULA('#_SPSS'!D25),IF(NOT(_xlfn.ISFORMULA(SPSS!D25)),TRUE),FALSE),"MissingFormulaMsg",IF(NOT(AND(ISNUMBER(FIND("[",_xlfn.FORMULATEXT('#_SPSS'!D25))),ISNUMBER(FIND("!",_xlfn.FORMULATEXT('#_SPSS'!D25))))),AND(ISNUMBER(FIND("[",_xlfn.FORMULATEXT(SPSS!D25))),ISNUMBER(FIND("!",_xlfn.FORMULATEXT(SPSS!D25)))),FALSE),"ExternalRefsMsg",IF(ISNUMBER('#_SPSS'!D25),IF(ABS('#_SPSS'!D25-SPSS!D25)&gt;0.00001,TRUE,FALSE),IF('#_SPSS'!D25&lt;&gt;SPSS!D25,TRUE,FALSE)),IF(ISNUMBER('#_SPSS'!D25),IF('#_SPSS'!D25&gt;SPSS!D25,"TooLow","TooHigh"),"WrongAnswer"),NOT(_xlfn.ISFORMULA('#_SPSS'!D25)),"PerfectMsg",IF((LEN(SUBSTITUTE(SUBSTITUTE(SUBSTITUTE(SUBSTITUTE(SUBSTITUTE(SUBSTITUTE(SUBSTITUTE(SUBSTITUTE(SUBSTITUTE(SUBSTITUTE(SUBSTITUTE(SUBSTITUTE(SUBSTITUTE(SUBSTITUTE(SUBSTITUTE(SUBSTITUTE(SUBSTITUTE(SUBSTITUTE(SUBSTITUTE(SUBSTITUTE(SUBSTITUTE(SUBSTITUTE(SUBSTITUTE(SUBSTITUTE(IF(_xlfn.ISFORMULA(SPSS!D25),_xlfn.FORMULATEXT(SPSS!D25),SPSS!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D25),_xlfn.FORMULATEXT(SPSS!D25),SPSS!D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D25),_xlfn.FORMULATEXT('#_SPSS'!D25),'#_SPSS'!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D25),_xlfn.FORMULATEXT('#_SPSS'!D25),'#_SPSS'!D25),"9","#"),"8","#"),"7","#"),"6","#"),"5","#"),"4","#"),"3","#"),"2","#"),"1","#"),"0","#"),CHAR(10),""),"$","")," ",""),",","@"),"&gt;","@"),"&lt;","@"),"=","@"),")","@"),"(","@"),"^","@"),"/","@"),"+","@"),"*","@"),"-","@"),"@#","")))/2,TRUE,FALSE),"HardCodeMsg",IF(LEN(IF(_xlfn.ISFORMULA(SPSS!D25),_xlfn.FORMULATEXT(SPSS!D25),SPSS!D25))-LEN(SUBSTITUTE(IF(_xlfn.ISFORMULA(SPSS!D25),_xlfn.FORMULATEXT(SPSS!D25),SPSS!D25),"""",""))&gt;LEN(IF(_xlfn.ISFORMULA('#_SPSS'!D25),_xlfn.FORMULATEXT('#_SPSS'!D25),'#_SPSS'!D25))-LEN(SUBSTITUTE(IF(_xlfn.ISFORMULA('#_SPSS'!D25),_xlfn.FORMULATEXT('#_SPSS'!D25),'#_SPSS'!D25),"""","")),TRUE,FALSE),"HardQuoteMsg",IF(LEN(IF(_xlfn.ISFORMULA(SPSS!D25),_xlfn.FORMULATEXT(SPSS!D25),SPSS!D25))-LEN(SUBSTITUTE(IF(_xlfn.ISFORMULA(SPSS!D25),_xlfn.FORMULATEXT(SPSS!D25),SPSS!D25),"$",""))&lt;0.5*(LEN(IF(_xlfn.ISFORMULA('#_SPSS'!D25),_xlfn.FORMULATEXT('#_SPSS'!D25),'#_SPSS'!D25))-LEN(SUBSTITUTE(IF(_xlfn.ISFORMULA('#_SPSS'!D25),_xlfn.FORMULATEXT('#_SPSS'!D25),'#_SPSS'!D25),"$",""))),TRUE,FALSE),"MissingAbsMsg",TRUE,"PerfectMsg")</f>
        <v/>
      </c>
      <c r="E25" s="234" t="str">
        <f ca="1">_xlfn.IFS(ISBLANK(SPSS!E25),"",IF(NOT(ISNA('#_SPSS'!E25)),IF(ISNA(SPSS!E25),TRUE,FALSE),FALSE),"StuNAMsg",IF(AND(ISNA('#_SPSS'!E25),ISNA(SPSS!E25)),TRUE,FALSE),"PerfectMsg",IF(NOT(ISERROR('#_SPSS'!E25)),IF(ISERROR(SPSS!E25),TRUE,FALSE),FALSE),"StuErrorMsg",IF(TYPE('#_SPSS'!E25)&lt;&gt;TYPE(SPSS!E25),TRUE,FALSE),"WrongTypeMsg",IF(_xlfn.ISFORMULA('#_SPSS'!E25),IF(NOT(_xlfn.ISFORMULA(SPSS!E25)),TRUE),FALSE),"MissingFormulaMsg",IF(NOT(AND(ISNUMBER(FIND("[",_xlfn.FORMULATEXT('#_SPSS'!E25))),ISNUMBER(FIND("!",_xlfn.FORMULATEXT('#_SPSS'!E25))))),AND(ISNUMBER(FIND("[",_xlfn.FORMULATEXT(SPSS!E25))),ISNUMBER(FIND("!",_xlfn.FORMULATEXT(SPSS!E25)))),FALSE),"ExternalRefsMsg",IF(ISNUMBER('#_SPSS'!E25),IF(ABS('#_SPSS'!E25-SPSS!E25)&gt;0.00001,TRUE,FALSE),IF('#_SPSS'!E25&lt;&gt;SPSS!E25,TRUE,FALSE)),IF(ISNUMBER('#_SPSS'!E25),IF('#_SPSS'!E25&gt;SPSS!E25,"TooLow","TooHigh"),"WrongAnswer"),NOT(_xlfn.ISFORMULA('#_SPSS'!E25)),"PerfectMsg",IF((LEN(SUBSTITUTE(SUBSTITUTE(SUBSTITUTE(SUBSTITUTE(SUBSTITUTE(SUBSTITUTE(SUBSTITUTE(SUBSTITUTE(SUBSTITUTE(SUBSTITUTE(SUBSTITUTE(SUBSTITUTE(SUBSTITUTE(SUBSTITUTE(SUBSTITUTE(SUBSTITUTE(SUBSTITUTE(SUBSTITUTE(SUBSTITUTE(SUBSTITUTE(SUBSTITUTE(SUBSTITUTE(SUBSTITUTE(SUBSTITUTE(IF(_xlfn.ISFORMULA(SPSS!E25),_xlfn.FORMULATEXT(SPSS!E25),SPSS!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25),_xlfn.FORMULATEXT(SPSS!E25),SPSS!E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25),_xlfn.FORMULATEXT('#_SPSS'!E25),'#_SPSS'!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25),_xlfn.FORMULATEXT('#_SPSS'!E25),'#_SPSS'!E25),"9","#"),"8","#"),"7","#"),"6","#"),"5","#"),"4","#"),"3","#"),"2","#"),"1","#"),"0","#"),CHAR(10),""),"$","")," ",""),",","@"),"&gt;","@"),"&lt;","@"),"=","@"),")","@"),"(","@"),"^","@"),"/","@"),"+","@"),"*","@"),"-","@"),"@#","")))/2,TRUE,FALSE),"HardCodeMsg",IF(LEN(IF(_xlfn.ISFORMULA(SPSS!E25),_xlfn.FORMULATEXT(SPSS!E25),SPSS!E25))-LEN(SUBSTITUTE(IF(_xlfn.ISFORMULA(SPSS!E25),_xlfn.FORMULATEXT(SPSS!E25),SPSS!E25),"""",""))&gt;LEN(IF(_xlfn.ISFORMULA('#_SPSS'!E25),_xlfn.FORMULATEXT('#_SPSS'!E25),'#_SPSS'!E25))-LEN(SUBSTITUTE(IF(_xlfn.ISFORMULA('#_SPSS'!E25),_xlfn.FORMULATEXT('#_SPSS'!E25),'#_SPSS'!E25),"""","")),TRUE,FALSE),"HardQuoteMsg",IF(LEN(IF(_xlfn.ISFORMULA(SPSS!E25),_xlfn.FORMULATEXT(SPSS!E25),SPSS!E25))-LEN(SUBSTITUTE(IF(_xlfn.ISFORMULA(SPSS!E25),_xlfn.FORMULATEXT(SPSS!E25),SPSS!E25),"$",""))&lt;0.5*(LEN(IF(_xlfn.ISFORMULA('#_SPSS'!E25),_xlfn.FORMULATEXT('#_SPSS'!E25),'#_SPSS'!E25))-LEN(SUBSTITUTE(IF(_xlfn.ISFORMULA('#_SPSS'!E25),_xlfn.FORMULATEXT('#_SPSS'!E25),'#_SPSS'!E25),"$",""))),TRUE,FALSE),"MissingAbsMsg",TRUE,"PerfectMsg")</f>
        <v/>
      </c>
      <c r="F25" s="219"/>
      <c r="G25" s="219"/>
      <c r="H25" s="219"/>
      <c r="K25" s="215"/>
      <c r="L25" s="215"/>
      <c r="M25" s="215"/>
      <c r="T25" s="220"/>
      <c r="V25" s="219"/>
      <c r="W25" s="219"/>
      <c r="X25" s="219"/>
      <c r="Z25" s="217"/>
      <c r="AA25" s="217"/>
      <c r="AB25" s="217"/>
      <c r="AC25" s="217"/>
    </row>
    <row r="26" spans="2:29" s="218" customFormat="1" x14ac:dyDescent="0.15">
      <c r="B26" s="215"/>
      <c r="M26" s="215"/>
      <c r="T26" s="220"/>
      <c r="V26" s="219"/>
      <c r="W26" s="219"/>
      <c r="X26" s="219"/>
      <c r="Z26" s="217"/>
      <c r="AA26" s="217"/>
      <c r="AB26" s="217"/>
      <c r="AC26" s="217"/>
    </row>
    <row r="27" spans="2:29" s="218" customFormat="1" x14ac:dyDescent="0.15">
      <c r="B27" s="215"/>
      <c r="D27" s="222">
        <v>0</v>
      </c>
      <c r="G27" s="264">
        <v>0</v>
      </c>
      <c r="H27" s="264">
        <v>0</v>
      </c>
      <c r="I27" s="221" t="str">
        <f ca="1">_xlfn.IFS(ISBLANK(SPSS!I27),"",IF(NOT(ISNA('#_SPSS'!I27)),IF(ISNA(SPSS!I27),TRUE,FALSE),FALSE),"StuNAMsg",IF(AND(ISNA('#_SPSS'!I27),ISNA(SPSS!I27)),TRUE,FALSE),"PerfectMsg",IF(NOT(ISERROR('#_SPSS'!I27)),IF(ISERROR(SPSS!I27),TRUE,FALSE),FALSE),"StuErrorMsg",IF(TYPE('#_SPSS'!I27)&lt;&gt;TYPE(SPSS!I27),TRUE,FALSE),"WrongTypeMsg",IF(_xlfn.ISFORMULA('#_SPSS'!I27),IF(NOT(_xlfn.ISFORMULA(SPSS!I27)),TRUE),FALSE),"MissingFormulaMsg",IF(NOT(AND(ISNUMBER(FIND("[",_xlfn.FORMULATEXT('#_SPSS'!I27))),ISNUMBER(FIND("!",_xlfn.FORMULATEXT('#_SPSS'!I27))))),AND(ISNUMBER(FIND("[",_xlfn.FORMULATEXT(SPSS!I27))),ISNUMBER(FIND("!",_xlfn.FORMULATEXT(SPSS!I27)))),FALSE),"ExternalRefsMsg",IF(ISNUMBER('#_SPSS'!I27),IF(ABS('#_SPSS'!I27-SPSS!I27)&gt;0.00001,TRUE,FALSE),IF('#_SPSS'!I27&lt;&gt;SPSS!I27,TRUE,FALSE)),IF(ISNUMBER('#_SPSS'!I27),IF('#_SPSS'!I27&gt;SPSS!I27,"TooLow","TooHigh"),"WrongAnswer"),NOT(_xlfn.ISFORMULA('#_SPSS'!I27)),"PerfectMsg",IF((LEN(SUBSTITUTE(SUBSTITUTE(SUBSTITUTE(SUBSTITUTE(SUBSTITUTE(SUBSTITUTE(SUBSTITUTE(SUBSTITUTE(SUBSTITUTE(SUBSTITUTE(SUBSTITUTE(SUBSTITUTE(SUBSTITUTE(SUBSTITUTE(SUBSTITUTE(SUBSTITUTE(SUBSTITUTE(SUBSTITUTE(SUBSTITUTE(SUBSTITUTE(SUBSTITUTE(SUBSTITUTE(SUBSTITUTE(SUBSTITUTE(IF(_xlfn.ISFORMULA(SPSS!I27),_xlfn.FORMULATEXT(SPSS!I27),SPSS!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I27),_xlfn.FORMULATEXT(SPSS!I27),SPSS!I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I27),_xlfn.FORMULATEXT('#_SPSS'!I27),'#_SPSS'!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I27),_xlfn.FORMULATEXT('#_SPSS'!I27),'#_SPSS'!I27),"9","#"),"8","#"),"7","#"),"6","#"),"5","#"),"4","#"),"3","#"),"2","#"),"1","#"),"0","#"),CHAR(10),""),"$","")," ",""),",","@"),"&gt;","@"),"&lt;","@"),"=","@"),")","@"),"(","@"),"^","@"),"/","@"),"+","@"),"*","@"),"-","@"),"@#","")))/2,TRUE,FALSE),"HardCodeMsg",IF(LEN(IF(_xlfn.ISFORMULA(SPSS!I27),_xlfn.FORMULATEXT(SPSS!I27),SPSS!I27))-LEN(SUBSTITUTE(IF(_xlfn.ISFORMULA(SPSS!I27),_xlfn.FORMULATEXT(SPSS!I27),SPSS!I27),"""",""))&gt;LEN(IF(_xlfn.ISFORMULA('#_SPSS'!I27),_xlfn.FORMULATEXT('#_SPSS'!I27),'#_SPSS'!I27))-LEN(SUBSTITUTE(IF(_xlfn.ISFORMULA('#_SPSS'!I27),_xlfn.FORMULATEXT('#_SPSS'!I27),'#_SPSS'!I27),"""","")),TRUE,FALSE),"HardQuoteMsg",IF(LEN(IF(_xlfn.ISFORMULA(SPSS!I27),_xlfn.FORMULATEXT(SPSS!I27),SPSS!I27))-LEN(SUBSTITUTE(IF(_xlfn.ISFORMULA(SPSS!I27),_xlfn.FORMULATEXT(SPSS!I27),SPSS!I27),"$",""))&lt;0.5*(LEN(IF(_xlfn.ISFORMULA('#_SPSS'!I27),_xlfn.FORMULATEXT('#_SPSS'!I27),'#_SPSS'!I27))-LEN(SUBSTITUTE(IF(_xlfn.ISFORMULA('#_SPSS'!I27),_xlfn.FORMULATEXT('#_SPSS'!I27),'#_SPSS'!I27),"$",""))),TRUE,FALSE),"MissingAbsMsg",TRUE,"PerfectMsg")</f>
        <v/>
      </c>
      <c r="J27" s="221" t="str">
        <f ca="1">_xlfn.IFS(ISBLANK(SPSS!J27),"",IF(NOT(ISNA('#_SPSS'!J27)),IF(ISNA(SPSS!J27),TRUE,FALSE),FALSE),"StuNAMsg",IF(AND(ISNA('#_SPSS'!J27),ISNA(SPSS!J27)),TRUE,FALSE),"PerfectMsg",IF(NOT(ISERROR('#_SPSS'!J27)),IF(ISERROR(SPSS!J27),TRUE,FALSE),FALSE),"StuErrorMsg",IF(TYPE('#_SPSS'!J27)&lt;&gt;TYPE(SPSS!J27),TRUE,FALSE),"WrongTypeMsg",IF(_xlfn.ISFORMULA('#_SPSS'!J27),IF(NOT(_xlfn.ISFORMULA(SPSS!J27)),TRUE),FALSE),"MissingFormulaMsg",IF(NOT(AND(ISNUMBER(FIND("[",_xlfn.FORMULATEXT('#_SPSS'!J27))),ISNUMBER(FIND("!",_xlfn.FORMULATEXT('#_SPSS'!J27))))),AND(ISNUMBER(FIND("[",_xlfn.FORMULATEXT(SPSS!J27))),ISNUMBER(FIND("!",_xlfn.FORMULATEXT(SPSS!J27)))),FALSE),"ExternalRefsMsg",IF(ISNUMBER('#_SPSS'!J27),IF(ABS('#_SPSS'!J27-SPSS!J27)&gt;0.00001,TRUE,FALSE),IF('#_SPSS'!J27&lt;&gt;SPSS!J27,TRUE,FALSE)),IF(ISNUMBER('#_SPSS'!J27),IF('#_SPSS'!J27&gt;SPSS!J27,"TooLow","TooHigh"),"WrongAnswer"),NOT(_xlfn.ISFORMULA('#_SPSS'!J27)),"PerfectMsg",IF((LEN(SUBSTITUTE(SUBSTITUTE(SUBSTITUTE(SUBSTITUTE(SUBSTITUTE(SUBSTITUTE(SUBSTITUTE(SUBSTITUTE(SUBSTITUTE(SUBSTITUTE(SUBSTITUTE(SUBSTITUTE(SUBSTITUTE(SUBSTITUTE(SUBSTITUTE(SUBSTITUTE(SUBSTITUTE(SUBSTITUTE(SUBSTITUTE(SUBSTITUTE(SUBSTITUTE(SUBSTITUTE(SUBSTITUTE(SUBSTITUTE(IF(_xlfn.ISFORMULA(SPSS!J27),_xlfn.FORMULATEXT(SPSS!J27),SPSS!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J27),_xlfn.FORMULATEXT(SPSS!J27),SPSS!J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J27),_xlfn.FORMULATEXT('#_SPSS'!J27),'#_SPSS'!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J27),_xlfn.FORMULATEXT('#_SPSS'!J27),'#_SPSS'!J27),"9","#"),"8","#"),"7","#"),"6","#"),"5","#"),"4","#"),"3","#"),"2","#"),"1","#"),"0","#"),CHAR(10),""),"$","")," ",""),",","@"),"&gt;","@"),"&lt;","@"),"=","@"),")","@"),"(","@"),"^","@"),"/","@"),"+","@"),"*","@"),"-","@"),"@#","")))/2,TRUE,FALSE),"HardCodeMsg",IF(LEN(IF(_xlfn.ISFORMULA(SPSS!J27),_xlfn.FORMULATEXT(SPSS!J27),SPSS!J27))-LEN(SUBSTITUTE(IF(_xlfn.ISFORMULA(SPSS!J27),_xlfn.FORMULATEXT(SPSS!J27),SPSS!J27),"""",""))&gt;LEN(IF(_xlfn.ISFORMULA('#_SPSS'!J27),_xlfn.FORMULATEXT('#_SPSS'!J27),'#_SPSS'!J27))-LEN(SUBSTITUTE(IF(_xlfn.ISFORMULA('#_SPSS'!J27),_xlfn.FORMULATEXT('#_SPSS'!J27),'#_SPSS'!J27),"""","")),TRUE,FALSE),"HardQuoteMsg",IF(LEN(IF(_xlfn.ISFORMULA(SPSS!J27),_xlfn.FORMULATEXT(SPSS!J27),SPSS!J27))-LEN(SUBSTITUTE(IF(_xlfn.ISFORMULA(SPSS!J27),_xlfn.FORMULATEXT(SPSS!J27),SPSS!J27),"$",""))&lt;0.5*(LEN(IF(_xlfn.ISFORMULA('#_SPSS'!J27),_xlfn.FORMULATEXT('#_SPSS'!J27),'#_SPSS'!J27))-LEN(SUBSTITUTE(IF(_xlfn.ISFORMULA('#_SPSS'!J27),_xlfn.FORMULATEXT('#_SPSS'!J27),'#_SPSS'!J27),"$",""))),TRUE,FALSE),"MissingAbsMsg",TRUE,"PerfectMsg")</f>
        <v/>
      </c>
      <c r="K27" s="264" t="str">
        <f ca="1">_xlfn.IFS(ISBLANK(SPSS!K27),"",IF(NOT(ISNA('#_SPSS'!K27)),IF(ISNA(SPSS!K27),TRUE,FALSE),FALSE),"StuNAMsg",IF(AND(ISNA('#_SPSS'!K27),ISNA(SPSS!K27)),TRUE,FALSE),"PerfectMsg",IF(NOT(ISERROR('#_SPSS'!K27)),IF(ISERROR(SPSS!K27),TRUE,FALSE),FALSE),"StuErrorMsg",IF(TYPE('#_SPSS'!K27)&lt;&gt;TYPE(SPSS!K27),TRUE,FALSE),"WrongTypeMsg",IF(_xlfn.ISFORMULA('#_SPSS'!K27),IF(NOT(_xlfn.ISFORMULA(SPSS!K27)),TRUE),FALSE),"MissingFormulaMsg",IF(NOT(AND(ISNUMBER(FIND("[",_xlfn.FORMULATEXT('#_SPSS'!K27))),ISNUMBER(FIND("!",_xlfn.FORMULATEXT('#_SPSS'!K27))))),AND(ISNUMBER(FIND("[",_xlfn.FORMULATEXT(SPSS!K27))),ISNUMBER(FIND("!",_xlfn.FORMULATEXT(SPSS!K27)))),FALSE),"ExternalRefsMsg",IF(ISNUMBER('#_SPSS'!K27),IF(ABS('#_SPSS'!K27-SPSS!K27)&gt;0.00001,TRUE,FALSE),IF('#_SPSS'!K27&lt;&gt;SPSS!K27,TRUE,FALSE)),IF(ISNUMBER('#_SPSS'!K27),IF('#_SPSS'!K27&gt;SPSS!K27,"TooLow","TooHigh"),"WrongAnswer"),NOT(_xlfn.ISFORMULA('#_SPSS'!K27)),"PerfectMsg",IF((LEN(SUBSTITUTE(SUBSTITUTE(SUBSTITUTE(SUBSTITUTE(SUBSTITUTE(SUBSTITUTE(SUBSTITUTE(SUBSTITUTE(SUBSTITUTE(SUBSTITUTE(SUBSTITUTE(SUBSTITUTE(SUBSTITUTE(SUBSTITUTE(SUBSTITUTE(SUBSTITUTE(SUBSTITUTE(SUBSTITUTE(SUBSTITUTE(SUBSTITUTE(SUBSTITUTE(SUBSTITUTE(SUBSTITUTE(SUBSTITUTE(IF(_xlfn.ISFORMULA(SPSS!K27),_xlfn.FORMULATEXT(SPSS!K27),SPSS!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K27),_xlfn.FORMULATEXT(SPSS!K27),SPSS!K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K27),_xlfn.FORMULATEXT('#_SPSS'!K27),'#_SPSS'!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K27),_xlfn.FORMULATEXT('#_SPSS'!K27),'#_SPSS'!K27),"9","#"),"8","#"),"7","#"),"6","#"),"5","#"),"4","#"),"3","#"),"2","#"),"1","#"),"0","#"),CHAR(10),""),"$","")," ",""),",","@"),"&gt;","@"),"&lt;","@"),"=","@"),")","@"),"(","@"),"^","@"),"/","@"),"+","@"),"*","@"),"-","@"),"@#","")))/2,TRUE,FALSE),"HardCodeMsg",IF(LEN(IF(_xlfn.ISFORMULA(SPSS!K27),_xlfn.FORMULATEXT(SPSS!K27),SPSS!K27))-LEN(SUBSTITUTE(IF(_xlfn.ISFORMULA(SPSS!K27),_xlfn.FORMULATEXT(SPSS!K27),SPSS!K27),"""",""))&gt;LEN(IF(_xlfn.ISFORMULA('#_SPSS'!K27),_xlfn.FORMULATEXT('#_SPSS'!K27),'#_SPSS'!K27))-LEN(SUBSTITUTE(IF(_xlfn.ISFORMULA('#_SPSS'!K27),_xlfn.FORMULATEXT('#_SPSS'!K27),'#_SPSS'!K27),"""","")),TRUE,FALSE),"HardQuoteMsg",IF(LEN(IF(_xlfn.ISFORMULA(SPSS!K27),_xlfn.FORMULATEXT(SPSS!K27),SPSS!K27))-LEN(SUBSTITUTE(IF(_xlfn.ISFORMULA(SPSS!K27),_xlfn.FORMULATEXT(SPSS!K27),SPSS!K27),"$",""))&lt;0.5*(LEN(IF(_xlfn.ISFORMULA('#_SPSS'!K27),_xlfn.FORMULATEXT('#_SPSS'!K27),'#_SPSS'!K27))-LEN(SUBSTITUTE(IF(_xlfn.ISFORMULA('#_SPSS'!K27),_xlfn.FORMULATEXT('#_SPSS'!K27),'#_SPSS'!K27),"$",""))),TRUE,FALSE),"MissingAbsMsg",TRUE,"PerfectMsg")</f>
        <v/>
      </c>
      <c r="L27" s="264" t="str">
        <f ca="1">_xlfn.IFS(ISBLANK(SPSS!L27),"",IF(NOT(ISNA('#_SPSS'!L27)),IF(ISNA(SPSS!L27),TRUE,FALSE),FALSE),"StuNAMsg",IF(AND(ISNA('#_SPSS'!L27),ISNA(SPSS!L27)),TRUE,FALSE),"PerfectMsg",IF(NOT(ISERROR('#_SPSS'!L27)),IF(ISERROR(SPSS!L27),TRUE,FALSE),FALSE),"StuErrorMsg",IF(TYPE('#_SPSS'!L27)&lt;&gt;TYPE(SPSS!L27),TRUE,FALSE),"WrongTypeMsg",IF(_xlfn.ISFORMULA('#_SPSS'!L27),IF(NOT(_xlfn.ISFORMULA(SPSS!L27)),TRUE),FALSE),"MissingFormulaMsg",IF(NOT(AND(ISNUMBER(FIND("[",_xlfn.FORMULATEXT('#_SPSS'!L27))),ISNUMBER(FIND("!",_xlfn.FORMULATEXT('#_SPSS'!L27))))),AND(ISNUMBER(FIND("[",_xlfn.FORMULATEXT(SPSS!L27))),ISNUMBER(FIND("!",_xlfn.FORMULATEXT(SPSS!L27)))),FALSE),"ExternalRefsMsg",IF(ISNUMBER('#_SPSS'!L27),IF(ABS('#_SPSS'!L27-SPSS!L27)&gt;0.00001,TRUE,FALSE),IF('#_SPSS'!L27&lt;&gt;SPSS!L27,TRUE,FALSE)),IF(ISNUMBER('#_SPSS'!L27),IF('#_SPSS'!L27&gt;SPSS!L27,"TooLow","TooHigh"),"WrongAnswer"),NOT(_xlfn.ISFORMULA('#_SPSS'!L27)),"PerfectMsg",IF((LEN(SUBSTITUTE(SUBSTITUTE(SUBSTITUTE(SUBSTITUTE(SUBSTITUTE(SUBSTITUTE(SUBSTITUTE(SUBSTITUTE(SUBSTITUTE(SUBSTITUTE(SUBSTITUTE(SUBSTITUTE(SUBSTITUTE(SUBSTITUTE(SUBSTITUTE(SUBSTITUTE(SUBSTITUTE(SUBSTITUTE(SUBSTITUTE(SUBSTITUTE(SUBSTITUTE(SUBSTITUTE(SUBSTITUTE(SUBSTITUTE(IF(_xlfn.ISFORMULA(SPSS!L27),_xlfn.FORMULATEXT(SPSS!L27),SPSS!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L27),_xlfn.FORMULATEXT(SPSS!L27),SPSS!L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L27),_xlfn.FORMULATEXT('#_SPSS'!L27),'#_SPSS'!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L27),_xlfn.FORMULATEXT('#_SPSS'!L27),'#_SPSS'!L27),"9","#"),"8","#"),"7","#"),"6","#"),"5","#"),"4","#"),"3","#"),"2","#"),"1","#"),"0","#"),CHAR(10),""),"$","")," ",""),",","@"),"&gt;","@"),"&lt;","@"),"=","@"),")","@"),"(","@"),"^","@"),"/","@"),"+","@"),"*","@"),"-","@"),"@#","")))/2,TRUE,FALSE),"HardCodeMsg",IF(LEN(IF(_xlfn.ISFORMULA(SPSS!L27),_xlfn.FORMULATEXT(SPSS!L27),SPSS!L27))-LEN(SUBSTITUTE(IF(_xlfn.ISFORMULA(SPSS!L27),_xlfn.FORMULATEXT(SPSS!L27),SPSS!L27),"""",""))&gt;LEN(IF(_xlfn.ISFORMULA('#_SPSS'!L27),_xlfn.FORMULATEXT('#_SPSS'!L27),'#_SPSS'!L27))-LEN(SUBSTITUTE(IF(_xlfn.ISFORMULA('#_SPSS'!L27),_xlfn.FORMULATEXT('#_SPSS'!L27),'#_SPSS'!L27),"""","")),TRUE,FALSE),"HardQuoteMsg",IF(LEN(IF(_xlfn.ISFORMULA(SPSS!L27),_xlfn.FORMULATEXT(SPSS!L27),SPSS!L27))-LEN(SUBSTITUTE(IF(_xlfn.ISFORMULA(SPSS!L27),_xlfn.FORMULATEXT(SPSS!L27),SPSS!L27),"$",""))&lt;0.5*(LEN(IF(_xlfn.ISFORMULA('#_SPSS'!L27),_xlfn.FORMULATEXT('#_SPSS'!L27),'#_SPSS'!L27))-LEN(SUBSTITUTE(IF(_xlfn.ISFORMULA('#_SPSS'!L27),_xlfn.FORMULATEXT('#_SPSS'!L27),'#_SPSS'!L27),"$",""))),TRUE,FALSE),"MissingAbsMsg",TRUE,"PerfectMsg")</f>
        <v/>
      </c>
      <c r="N27" s="222">
        <v>0</v>
      </c>
      <c r="T27" s="220"/>
      <c r="V27" s="219"/>
      <c r="W27" s="219"/>
      <c r="X27" s="219"/>
      <c r="Z27" s="217"/>
      <c r="AA27" s="217"/>
      <c r="AB27" s="217"/>
      <c r="AC27" s="217"/>
    </row>
    <row r="28" spans="2:29" s="218" customFormat="1" x14ac:dyDescent="0.15">
      <c r="B28" s="215"/>
      <c r="D28" s="221">
        <v>0</v>
      </c>
      <c r="E28" s="264">
        <v>0</v>
      </c>
      <c r="F28" s="265">
        <v>0</v>
      </c>
      <c r="G28" s="262"/>
      <c r="H28" s="262"/>
      <c r="I28" s="262"/>
      <c r="J28" s="262"/>
      <c r="K28" s="262"/>
      <c r="L28" s="262"/>
      <c r="N28" s="218">
        <v>0</v>
      </c>
      <c r="O28" s="266" t="str">
        <f ca="1">_xlfn.IFS(ISBLANK(SPSS!O28),"",IF(NOT(ISNA('#_SPSS'!O28)),IF(ISNA(SPSS!O28),TRUE,FALSE),FALSE),"StuNAMsg",IF(AND(ISNA('#_SPSS'!O28),ISNA(SPSS!O28)),TRUE,FALSE),"PerfectMsg",IF(NOT(ISERROR('#_SPSS'!O28)),IF(ISERROR(SPSS!O28),TRUE,FALSE),FALSE),"StuErrorMsg",IF(TYPE('#_SPSS'!O28)&lt;&gt;TYPE(SPSS!O28),TRUE,FALSE),"WrongTypeMsg",IF(_xlfn.ISFORMULA('#_SPSS'!O28),IF(NOT(_xlfn.ISFORMULA(SPSS!O28)),TRUE),FALSE),"MissingFormulaMsg",IF(NOT(AND(ISNUMBER(FIND("[",_xlfn.FORMULATEXT('#_SPSS'!O28))),ISNUMBER(FIND("!",_xlfn.FORMULATEXT('#_SPSS'!O28))))),AND(ISNUMBER(FIND("[",_xlfn.FORMULATEXT(SPSS!O28))),ISNUMBER(FIND("!",_xlfn.FORMULATEXT(SPSS!O28)))),FALSE),"ExternalRefsMsg",IF(ISNUMBER('#_SPSS'!O28),IF(ABS('#_SPSS'!O28-SPSS!O28)&gt;0.00001,TRUE,FALSE),IF('#_SPSS'!O28&lt;&gt;SPSS!O28,TRUE,FALSE)),IF(ISNUMBER('#_SPSS'!O28),IF('#_SPSS'!O28&gt;SPSS!O28,"TooLow","TooHigh"),"WrongAnswer"),NOT(_xlfn.ISFORMULA('#_SPSS'!O28)),"PerfectMsg",IF((LEN(SUBSTITUTE(SUBSTITUTE(SUBSTITUTE(SUBSTITUTE(SUBSTITUTE(SUBSTITUTE(SUBSTITUTE(SUBSTITUTE(SUBSTITUTE(SUBSTITUTE(SUBSTITUTE(SUBSTITUTE(SUBSTITUTE(SUBSTITUTE(SUBSTITUTE(SUBSTITUTE(SUBSTITUTE(SUBSTITUTE(SUBSTITUTE(SUBSTITUTE(SUBSTITUTE(SUBSTITUTE(SUBSTITUTE(SUBSTITUTE(IF(_xlfn.ISFORMULA(SPSS!O28),_xlfn.FORMULATEXT(SPSS!O28),SPSS!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O28),_xlfn.FORMULATEXT(SPSS!O28),SPSS!O28)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O28),_xlfn.FORMULATEXT('#_SPSS'!O28),'#_SPSS'!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O28),_xlfn.FORMULATEXT('#_SPSS'!O28),'#_SPSS'!O28),"9","#"),"8","#"),"7","#"),"6","#"),"5","#"),"4","#"),"3","#"),"2","#"),"1","#"),"0","#"),CHAR(10),""),"$","")," ",""),",","@"),"&gt;","@"),"&lt;","@"),"=","@"),")","@"),"(","@"),"^","@"),"/","@"),"+","@"),"*","@"),"-","@"),"@#","")))/2,TRUE,FALSE),"HardCodeMsg",IF(LEN(IF(_xlfn.ISFORMULA(SPSS!O28),_xlfn.FORMULATEXT(SPSS!O28),SPSS!O28))-LEN(SUBSTITUTE(IF(_xlfn.ISFORMULA(SPSS!O28),_xlfn.FORMULATEXT(SPSS!O28),SPSS!O28),"""",""))&gt;LEN(IF(_xlfn.ISFORMULA('#_SPSS'!O28),_xlfn.FORMULATEXT('#_SPSS'!O28),'#_SPSS'!O28))-LEN(SUBSTITUTE(IF(_xlfn.ISFORMULA('#_SPSS'!O28),_xlfn.FORMULATEXT('#_SPSS'!O28),'#_SPSS'!O28),"""","")),TRUE,FALSE),"HardQuoteMsg",IF(LEN(IF(_xlfn.ISFORMULA(SPSS!O28),_xlfn.FORMULATEXT(SPSS!O28),SPSS!O28))-LEN(SUBSTITUTE(IF(_xlfn.ISFORMULA(SPSS!O28),_xlfn.FORMULATEXT(SPSS!O28),SPSS!O28),"$",""))&lt;0.5*(LEN(IF(_xlfn.ISFORMULA('#_SPSS'!O28),_xlfn.FORMULATEXT('#_SPSS'!O28),'#_SPSS'!O28))-LEN(SUBSTITUTE(IF(_xlfn.ISFORMULA('#_SPSS'!O28),_xlfn.FORMULATEXT('#_SPSS'!O28),'#_SPSS'!O28),"$",""))),TRUE,FALSE),"MissingAbsMsg",TRUE,"PerfectMsg")</f>
        <v/>
      </c>
      <c r="T28" s="215"/>
      <c r="V28" s="219"/>
      <c r="W28" s="219"/>
      <c r="X28" s="219"/>
      <c r="Z28" s="217"/>
      <c r="AA28" s="217"/>
      <c r="AB28" s="217"/>
      <c r="AC28" s="217"/>
    </row>
    <row r="29" spans="2:29" s="218" customFormat="1" x14ac:dyDescent="0.15">
      <c r="B29" s="215"/>
      <c r="C29" s="224">
        <v>0</v>
      </c>
      <c r="D29" s="219" t="str">
        <f ca="1">_xlfn.IFS(ISBLANK(SPSS!D29),"",IF(NOT(ISNA('#_SPSS'!D29)),IF(ISNA(SPSS!D29),TRUE,FALSE),FALSE),"StuNAMsg",IF(AND(ISNA('#_SPSS'!D29),ISNA(SPSS!D29)),TRUE,FALSE),"PerfectMsg",IF(NOT(ISERROR('#_SPSS'!D29)),IF(ISERROR(SPSS!D29),TRUE,FALSE),FALSE),"StuErrorMsg",IF(TYPE('#_SPSS'!D29)&lt;&gt;TYPE(SPSS!D29),TRUE,FALSE),"WrongTypeMsg",IF(_xlfn.ISFORMULA('#_SPSS'!D29),IF(NOT(_xlfn.ISFORMULA(SPSS!D29)),TRUE),FALSE),"MissingFormulaMsg",IF(NOT(AND(ISNUMBER(FIND("[",_xlfn.FORMULATEXT('#_SPSS'!D29))),ISNUMBER(FIND("!",_xlfn.FORMULATEXT('#_SPSS'!D29))))),AND(ISNUMBER(FIND("[",_xlfn.FORMULATEXT(SPSS!D29))),ISNUMBER(FIND("!",_xlfn.FORMULATEXT(SPSS!D29)))),FALSE),"ExternalRefsMsg",IF(ISNUMBER('#_SPSS'!D29),IF(ABS('#_SPSS'!D29-SPSS!D29)&gt;0.00001,TRUE,FALSE),IF('#_SPSS'!D29&lt;&gt;SPSS!D29,TRUE,FALSE)),IF(ISNUMBER('#_SPSS'!D29),IF('#_SPSS'!D29&gt;SPSS!D29,"TooLow","TooHigh"),"WrongAnswer"),NOT(_xlfn.ISFORMULA('#_SPSS'!D29)),"PerfectMsg",IF((LEN(SUBSTITUTE(SUBSTITUTE(SUBSTITUTE(SUBSTITUTE(SUBSTITUTE(SUBSTITUTE(SUBSTITUTE(SUBSTITUTE(SUBSTITUTE(SUBSTITUTE(SUBSTITUTE(SUBSTITUTE(SUBSTITUTE(SUBSTITUTE(SUBSTITUTE(SUBSTITUTE(SUBSTITUTE(SUBSTITUTE(SUBSTITUTE(SUBSTITUTE(SUBSTITUTE(SUBSTITUTE(SUBSTITUTE(SUBSTITUTE(IF(_xlfn.ISFORMULA(SPSS!D29),_xlfn.FORMULATEXT(SPSS!D29),SPSS!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D29),_xlfn.FORMULATEXT(SPSS!D29),SPSS!D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D29),_xlfn.FORMULATEXT('#_SPSS'!D29),'#_SPSS'!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D29),_xlfn.FORMULATEXT('#_SPSS'!D29),'#_SPSS'!D29),"9","#"),"8","#"),"7","#"),"6","#"),"5","#"),"4","#"),"3","#"),"2","#"),"1","#"),"0","#"),CHAR(10),""),"$","")," ",""),",","@"),"&gt;","@"),"&lt;","@"),"=","@"),")","@"),"(","@"),"^","@"),"/","@"),"+","@"),"*","@"),"-","@"),"@#","")))/2,TRUE,FALSE),"HardCodeMsg",IF(LEN(IF(_xlfn.ISFORMULA(SPSS!D29),_xlfn.FORMULATEXT(SPSS!D29),SPSS!D29))-LEN(SUBSTITUTE(IF(_xlfn.ISFORMULA(SPSS!D29),_xlfn.FORMULATEXT(SPSS!D29),SPSS!D29),"""",""))&gt;LEN(IF(_xlfn.ISFORMULA('#_SPSS'!D29),_xlfn.FORMULATEXT('#_SPSS'!D29),'#_SPSS'!D29))-LEN(SUBSTITUTE(IF(_xlfn.ISFORMULA('#_SPSS'!D29),_xlfn.FORMULATEXT('#_SPSS'!D29),'#_SPSS'!D29),"""","")),TRUE,FALSE),"HardQuoteMsg",IF(LEN(IF(_xlfn.ISFORMULA(SPSS!D29),_xlfn.FORMULATEXT(SPSS!D29),SPSS!D29))-LEN(SUBSTITUTE(IF(_xlfn.ISFORMULA(SPSS!D29),_xlfn.FORMULATEXT(SPSS!D29),SPSS!D29),"$",""))&lt;0.5*(LEN(IF(_xlfn.ISFORMULA('#_SPSS'!D29),_xlfn.FORMULATEXT('#_SPSS'!D29),'#_SPSS'!D29))-LEN(SUBSTITUTE(IF(_xlfn.ISFORMULA('#_SPSS'!D29),_xlfn.FORMULATEXT('#_SPSS'!D29),'#_SPSS'!D29),"$",""))),TRUE,FALSE),"MissingAbsMsg",TRUE,"PerfectMsg")</f>
        <v/>
      </c>
      <c r="E29" s="267" t="str">
        <f ca="1">_xlfn.IFS(ISBLANK(SPSS!E29),"",IF(NOT(ISNA('#_SPSS'!E29)),IF(ISNA(SPSS!E29),TRUE,FALSE),FALSE),"StuNAMsg",IF(AND(ISNA('#_SPSS'!E29),ISNA(SPSS!E29)),TRUE,FALSE),"PerfectMsg",IF(NOT(ISERROR('#_SPSS'!E29)),IF(ISERROR(SPSS!E29),TRUE,FALSE),FALSE),"StuErrorMsg",IF(TYPE('#_SPSS'!E29)&lt;&gt;TYPE(SPSS!E29),TRUE,FALSE),"WrongTypeMsg",IF(_xlfn.ISFORMULA('#_SPSS'!E29),IF(NOT(_xlfn.ISFORMULA(SPSS!E29)),TRUE),FALSE),"MissingFormulaMsg",IF(NOT(AND(ISNUMBER(FIND("[",_xlfn.FORMULATEXT('#_SPSS'!E29))),ISNUMBER(FIND("!",_xlfn.FORMULATEXT('#_SPSS'!E29))))),AND(ISNUMBER(FIND("[",_xlfn.FORMULATEXT(SPSS!E29))),ISNUMBER(FIND("!",_xlfn.FORMULATEXT(SPSS!E29)))),FALSE),"ExternalRefsMsg",IF(ISNUMBER('#_SPSS'!E29),IF(ABS('#_SPSS'!E29-SPSS!E29)&gt;0.00001,TRUE,FALSE),IF('#_SPSS'!E29&lt;&gt;SPSS!E29,TRUE,FALSE)),IF(ISNUMBER('#_SPSS'!E29),IF('#_SPSS'!E29&gt;SPSS!E29,"TooLow","TooHigh"),"WrongAnswer"),NOT(_xlfn.ISFORMULA('#_SPSS'!E29)),"PerfectMsg",IF((LEN(SUBSTITUTE(SUBSTITUTE(SUBSTITUTE(SUBSTITUTE(SUBSTITUTE(SUBSTITUTE(SUBSTITUTE(SUBSTITUTE(SUBSTITUTE(SUBSTITUTE(SUBSTITUTE(SUBSTITUTE(SUBSTITUTE(SUBSTITUTE(SUBSTITUTE(SUBSTITUTE(SUBSTITUTE(SUBSTITUTE(SUBSTITUTE(SUBSTITUTE(SUBSTITUTE(SUBSTITUTE(SUBSTITUTE(SUBSTITUTE(IF(_xlfn.ISFORMULA(SPSS!E29),_xlfn.FORMULATEXT(SPSS!E29),SPSS!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29),_xlfn.FORMULATEXT(SPSS!E29),SPSS!E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29),_xlfn.FORMULATEXT('#_SPSS'!E29),'#_SPSS'!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29),_xlfn.FORMULATEXT('#_SPSS'!E29),'#_SPSS'!E29),"9","#"),"8","#"),"7","#"),"6","#"),"5","#"),"4","#"),"3","#"),"2","#"),"1","#"),"0","#"),CHAR(10),""),"$","")," ",""),",","@"),"&gt;","@"),"&lt;","@"),"=","@"),")","@"),"(","@"),"^","@"),"/","@"),"+","@"),"*","@"),"-","@"),"@#","")))/2,TRUE,FALSE),"HardCodeMsg",IF(LEN(IF(_xlfn.ISFORMULA(SPSS!E29),_xlfn.FORMULATEXT(SPSS!E29),SPSS!E29))-LEN(SUBSTITUTE(IF(_xlfn.ISFORMULA(SPSS!E29),_xlfn.FORMULATEXT(SPSS!E29),SPSS!E29),"""",""))&gt;LEN(IF(_xlfn.ISFORMULA('#_SPSS'!E29),_xlfn.FORMULATEXT('#_SPSS'!E29),'#_SPSS'!E29))-LEN(SUBSTITUTE(IF(_xlfn.ISFORMULA('#_SPSS'!E29),_xlfn.FORMULATEXT('#_SPSS'!E29),'#_SPSS'!E29),"""","")),TRUE,FALSE),"HardQuoteMsg",IF(LEN(IF(_xlfn.ISFORMULA(SPSS!E29),_xlfn.FORMULATEXT(SPSS!E29),SPSS!E29))-LEN(SUBSTITUTE(IF(_xlfn.ISFORMULA(SPSS!E29),_xlfn.FORMULATEXT(SPSS!E29),SPSS!E29),"$",""))&lt;0.5*(LEN(IF(_xlfn.ISFORMULA('#_SPSS'!E29),_xlfn.FORMULATEXT('#_SPSS'!E29),'#_SPSS'!E29))-LEN(SUBSTITUTE(IF(_xlfn.ISFORMULA('#_SPSS'!E29),_xlfn.FORMULATEXT('#_SPSS'!E29),'#_SPSS'!E29),"$",""))),TRUE,FALSE),"MissingAbsMsg",TRUE,"PerfectMsg")</f>
        <v/>
      </c>
      <c r="F29" s="268" t="str">
        <f ca="1">_xlfn.IFS(ISBLANK(SPSS!F29),"",IF(NOT(ISNA('#_SPSS'!F29)),IF(ISNA(SPSS!F29),TRUE,FALSE),FALSE),"StuNAMsg",IF(AND(ISNA('#_SPSS'!F29),ISNA(SPSS!F29)),TRUE,FALSE),"PerfectMsg",IF(NOT(ISERROR('#_SPSS'!F29)),IF(ISERROR(SPSS!F29),TRUE,FALSE),FALSE),"StuErrorMsg",IF(TYPE('#_SPSS'!F29)&lt;&gt;TYPE(SPSS!F29),TRUE,FALSE),"WrongTypeMsg",IF(_xlfn.ISFORMULA('#_SPSS'!F29),IF(NOT(_xlfn.ISFORMULA(SPSS!F29)),TRUE),FALSE),"MissingFormulaMsg",IF(NOT(AND(ISNUMBER(FIND("[",_xlfn.FORMULATEXT('#_SPSS'!F29))),ISNUMBER(FIND("!",_xlfn.FORMULATEXT('#_SPSS'!F29))))),AND(ISNUMBER(FIND("[",_xlfn.FORMULATEXT(SPSS!F29))),ISNUMBER(FIND("!",_xlfn.FORMULATEXT(SPSS!F29)))),FALSE),"ExternalRefsMsg",IF(ISNUMBER('#_SPSS'!F29),IF(ABS('#_SPSS'!F29-SPSS!F29)&gt;0.00001,TRUE,FALSE),IF('#_SPSS'!F29&lt;&gt;SPSS!F29,TRUE,FALSE)),IF(ISNUMBER('#_SPSS'!F29),IF('#_SPSS'!F29&gt;SPSS!F29,"TooLow","TooHigh"),"WrongAnswer"),NOT(_xlfn.ISFORMULA('#_SPSS'!F29)),"PerfectMsg",IF((LEN(SUBSTITUTE(SUBSTITUTE(SUBSTITUTE(SUBSTITUTE(SUBSTITUTE(SUBSTITUTE(SUBSTITUTE(SUBSTITUTE(SUBSTITUTE(SUBSTITUTE(SUBSTITUTE(SUBSTITUTE(SUBSTITUTE(SUBSTITUTE(SUBSTITUTE(SUBSTITUTE(SUBSTITUTE(SUBSTITUTE(SUBSTITUTE(SUBSTITUTE(SUBSTITUTE(SUBSTITUTE(SUBSTITUTE(SUBSTITUTE(IF(_xlfn.ISFORMULA(SPSS!F29),_xlfn.FORMULATEXT(SPSS!F29),SPSS!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F29),_xlfn.FORMULATEXT(SPSS!F29),SPSS!F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F29),_xlfn.FORMULATEXT('#_SPSS'!F29),'#_SPSS'!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F29),_xlfn.FORMULATEXT('#_SPSS'!F29),'#_SPSS'!F29),"9","#"),"8","#"),"7","#"),"6","#"),"5","#"),"4","#"),"3","#"),"2","#"),"1","#"),"0","#"),CHAR(10),""),"$","")," ",""),",","@"),"&gt;","@"),"&lt;","@"),"=","@"),")","@"),"(","@"),"^","@"),"/","@"),"+","@"),"*","@"),"-","@"),"@#","")))/2,TRUE,FALSE),"HardCodeMsg",IF(LEN(IF(_xlfn.ISFORMULA(SPSS!F29),_xlfn.FORMULATEXT(SPSS!F29),SPSS!F29))-LEN(SUBSTITUTE(IF(_xlfn.ISFORMULA(SPSS!F29),_xlfn.FORMULATEXT(SPSS!F29),SPSS!F29),"""",""))&gt;LEN(IF(_xlfn.ISFORMULA('#_SPSS'!F29),_xlfn.FORMULATEXT('#_SPSS'!F29),'#_SPSS'!F29))-LEN(SUBSTITUTE(IF(_xlfn.ISFORMULA('#_SPSS'!F29),_xlfn.FORMULATEXT('#_SPSS'!F29),'#_SPSS'!F29),"""","")),TRUE,FALSE),"HardQuoteMsg",IF(LEN(IF(_xlfn.ISFORMULA(SPSS!F29),_xlfn.FORMULATEXT(SPSS!F29),SPSS!F29))-LEN(SUBSTITUTE(IF(_xlfn.ISFORMULA(SPSS!F29),_xlfn.FORMULATEXT(SPSS!F29),SPSS!F29),"$",""))&lt;0.5*(LEN(IF(_xlfn.ISFORMULA('#_SPSS'!F29),_xlfn.FORMULATEXT('#_SPSS'!F29),'#_SPSS'!F29))-LEN(SUBSTITUTE(IF(_xlfn.ISFORMULA('#_SPSS'!F29),_xlfn.FORMULATEXT('#_SPSS'!F29),'#_SPSS'!F29),"$",""))),TRUE,FALSE),"MissingAbsMsg",TRUE,"PerfectMsg")</f>
        <v/>
      </c>
      <c r="G29" s="268" t="str">
        <f ca="1">_xlfn.IFS(ISBLANK(SPSS!G29),"",IF(NOT(ISNA('#_SPSS'!G29)),IF(ISNA(SPSS!G29),TRUE,FALSE),FALSE),"StuNAMsg",IF(AND(ISNA('#_SPSS'!G29),ISNA(SPSS!G29)),TRUE,FALSE),"PerfectMsg",IF(NOT(ISERROR('#_SPSS'!G29)),IF(ISERROR(SPSS!G29),TRUE,FALSE),FALSE),"StuErrorMsg",IF(TYPE('#_SPSS'!G29)&lt;&gt;TYPE(SPSS!G29),TRUE,FALSE),"WrongTypeMsg",IF(_xlfn.ISFORMULA('#_SPSS'!G29),IF(NOT(_xlfn.ISFORMULA(SPSS!G29)),TRUE),FALSE),"MissingFormulaMsg",IF(NOT(AND(ISNUMBER(FIND("[",_xlfn.FORMULATEXT('#_SPSS'!G29))),ISNUMBER(FIND("!",_xlfn.FORMULATEXT('#_SPSS'!G29))))),AND(ISNUMBER(FIND("[",_xlfn.FORMULATEXT(SPSS!G29))),ISNUMBER(FIND("!",_xlfn.FORMULATEXT(SPSS!G29)))),FALSE),"ExternalRefsMsg",IF(ISNUMBER('#_SPSS'!G29),IF(ABS('#_SPSS'!G29-SPSS!G29)&gt;0.00001,TRUE,FALSE),IF('#_SPSS'!G29&lt;&gt;SPSS!G29,TRUE,FALSE)),IF(ISNUMBER('#_SPSS'!G29),IF('#_SPSS'!G29&gt;SPSS!G29,"TooLow","TooHigh"),"WrongAnswer"),NOT(_xlfn.ISFORMULA('#_SPSS'!G29)),"PerfectMsg",IF((LEN(SUBSTITUTE(SUBSTITUTE(SUBSTITUTE(SUBSTITUTE(SUBSTITUTE(SUBSTITUTE(SUBSTITUTE(SUBSTITUTE(SUBSTITUTE(SUBSTITUTE(SUBSTITUTE(SUBSTITUTE(SUBSTITUTE(SUBSTITUTE(SUBSTITUTE(SUBSTITUTE(SUBSTITUTE(SUBSTITUTE(SUBSTITUTE(SUBSTITUTE(SUBSTITUTE(SUBSTITUTE(SUBSTITUTE(SUBSTITUTE(IF(_xlfn.ISFORMULA(SPSS!G29),_xlfn.FORMULATEXT(SPSS!G29),SPSS!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G29),_xlfn.FORMULATEXT(SPSS!G29),SPSS!G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G29),_xlfn.FORMULATEXT('#_SPSS'!G29),'#_SPSS'!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G29),_xlfn.FORMULATEXT('#_SPSS'!G29),'#_SPSS'!G29),"9","#"),"8","#"),"7","#"),"6","#"),"5","#"),"4","#"),"3","#"),"2","#"),"1","#"),"0","#"),CHAR(10),""),"$","")," ",""),",","@"),"&gt;","@"),"&lt;","@"),"=","@"),")","@"),"(","@"),"^","@"),"/","@"),"+","@"),"*","@"),"-","@"),"@#","")))/2,TRUE,FALSE),"HardCodeMsg",IF(LEN(IF(_xlfn.ISFORMULA(SPSS!G29),_xlfn.FORMULATEXT(SPSS!G29),SPSS!G29))-LEN(SUBSTITUTE(IF(_xlfn.ISFORMULA(SPSS!G29),_xlfn.FORMULATEXT(SPSS!G29),SPSS!G29),"""",""))&gt;LEN(IF(_xlfn.ISFORMULA('#_SPSS'!G29),_xlfn.FORMULATEXT('#_SPSS'!G29),'#_SPSS'!G29))-LEN(SUBSTITUTE(IF(_xlfn.ISFORMULA('#_SPSS'!G29),_xlfn.FORMULATEXT('#_SPSS'!G29),'#_SPSS'!G29),"""","")),TRUE,FALSE),"HardQuoteMsg",IF(LEN(IF(_xlfn.ISFORMULA(SPSS!G29),_xlfn.FORMULATEXT(SPSS!G29),SPSS!G29))-LEN(SUBSTITUTE(IF(_xlfn.ISFORMULA(SPSS!G29),_xlfn.FORMULATEXT(SPSS!G29),SPSS!G29),"$",""))&lt;0.5*(LEN(IF(_xlfn.ISFORMULA('#_SPSS'!G29),_xlfn.FORMULATEXT('#_SPSS'!G29),'#_SPSS'!G29))-LEN(SUBSTITUTE(IF(_xlfn.ISFORMULA('#_SPSS'!G29),_xlfn.FORMULATEXT('#_SPSS'!G29),'#_SPSS'!G29),"$",""))),TRUE,FALSE),"MissingAbsMsg",TRUE,"PerfectMsg")</f>
        <v/>
      </c>
      <c r="H29" s="269" t="str">
        <f ca="1">_xlfn.IFS(ISBLANK(SPSS!H29),"",IF(NOT(ISNA('#_SPSS'!H29)),IF(ISNA(SPSS!H29),TRUE,FALSE),FALSE),"StuNAMsg",IF(AND(ISNA('#_SPSS'!H29),ISNA(SPSS!H29)),TRUE,FALSE),"PerfectMsg",IF(NOT(ISERROR('#_SPSS'!H29)),IF(ISERROR(SPSS!H29),TRUE,FALSE),FALSE),"StuErrorMsg",IF(TYPE('#_SPSS'!H29)&lt;&gt;TYPE(SPSS!H29),TRUE,FALSE),"WrongTypeMsg",IF(_xlfn.ISFORMULA('#_SPSS'!H29),IF(NOT(_xlfn.ISFORMULA(SPSS!H29)),TRUE),FALSE),"MissingFormulaMsg",IF(NOT(AND(ISNUMBER(FIND("[",_xlfn.FORMULATEXT('#_SPSS'!H29))),ISNUMBER(FIND("!",_xlfn.FORMULATEXT('#_SPSS'!H29))))),AND(ISNUMBER(FIND("[",_xlfn.FORMULATEXT(SPSS!H29))),ISNUMBER(FIND("!",_xlfn.FORMULATEXT(SPSS!H29)))),FALSE),"ExternalRefsMsg",IF(ISNUMBER('#_SPSS'!H29),IF(ABS('#_SPSS'!H29-SPSS!H29)&gt;0.00001,TRUE,FALSE),IF('#_SPSS'!H29&lt;&gt;SPSS!H29,TRUE,FALSE)),IF(ISNUMBER('#_SPSS'!H29),IF('#_SPSS'!H29&gt;SPSS!H29,"TooLow","TooHigh"),"WrongAnswer"),NOT(_xlfn.ISFORMULA('#_SPSS'!H29)),"PerfectMsg",IF((LEN(SUBSTITUTE(SUBSTITUTE(SUBSTITUTE(SUBSTITUTE(SUBSTITUTE(SUBSTITUTE(SUBSTITUTE(SUBSTITUTE(SUBSTITUTE(SUBSTITUTE(SUBSTITUTE(SUBSTITUTE(SUBSTITUTE(SUBSTITUTE(SUBSTITUTE(SUBSTITUTE(SUBSTITUTE(SUBSTITUTE(SUBSTITUTE(SUBSTITUTE(SUBSTITUTE(SUBSTITUTE(SUBSTITUTE(SUBSTITUTE(IF(_xlfn.ISFORMULA(SPSS!H29),_xlfn.FORMULATEXT(SPSS!H29),SPSS!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H29),_xlfn.FORMULATEXT(SPSS!H29),SPSS!H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H29),_xlfn.FORMULATEXT('#_SPSS'!H29),'#_SPSS'!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H29),_xlfn.FORMULATEXT('#_SPSS'!H29),'#_SPSS'!H29),"9","#"),"8","#"),"7","#"),"6","#"),"5","#"),"4","#"),"3","#"),"2","#"),"1","#"),"0","#"),CHAR(10),""),"$","")," ",""),",","@"),"&gt;","@"),"&lt;","@"),"=","@"),")","@"),"(","@"),"^","@"),"/","@"),"+","@"),"*","@"),"-","@"),"@#","")))/2,TRUE,FALSE),"HardCodeMsg",IF(LEN(IF(_xlfn.ISFORMULA(SPSS!H29),_xlfn.FORMULATEXT(SPSS!H29),SPSS!H29))-LEN(SUBSTITUTE(IF(_xlfn.ISFORMULA(SPSS!H29),_xlfn.FORMULATEXT(SPSS!H29),SPSS!H29),"""",""))&gt;LEN(IF(_xlfn.ISFORMULA('#_SPSS'!H29),_xlfn.FORMULATEXT('#_SPSS'!H29),'#_SPSS'!H29))-LEN(SUBSTITUTE(IF(_xlfn.ISFORMULA('#_SPSS'!H29),_xlfn.FORMULATEXT('#_SPSS'!H29),'#_SPSS'!H29),"""","")),TRUE,FALSE),"HardQuoteMsg",IF(LEN(IF(_xlfn.ISFORMULA(SPSS!H29),_xlfn.FORMULATEXT(SPSS!H29),SPSS!H29))-LEN(SUBSTITUTE(IF(_xlfn.ISFORMULA(SPSS!H29),_xlfn.FORMULATEXT(SPSS!H29),SPSS!H29),"$",""))&lt;0.5*(LEN(IF(_xlfn.ISFORMULA('#_SPSS'!H29),_xlfn.FORMULATEXT('#_SPSS'!H29),'#_SPSS'!H29))-LEN(SUBSTITUTE(IF(_xlfn.ISFORMULA('#_SPSS'!H29),_xlfn.FORMULATEXT('#_SPSS'!H29),'#_SPSS'!H29),"$",""))),TRUE,FALSE),"MissingAbsMsg",TRUE,"PerfectMsg")</f>
        <v/>
      </c>
      <c r="I29" s="269" t="str">
        <f ca="1">_xlfn.IFS(ISBLANK(SPSS!I29),"",IF(NOT(ISNA('#_SPSS'!I29)),IF(ISNA(SPSS!I29),TRUE,FALSE),FALSE),"StuNAMsg",IF(AND(ISNA('#_SPSS'!I29),ISNA(SPSS!I29)),TRUE,FALSE),"PerfectMsg",IF(NOT(ISERROR('#_SPSS'!I29)),IF(ISERROR(SPSS!I29),TRUE,FALSE),FALSE),"StuErrorMsg",IF(TYPE('#_SPSS'!I29)&lt;&gt;TYPE(SPSS!I29),TRUE,FALSE),"WrongTypeMsg",IF(_xlfn.ISFORMULA('#_SPSS'!I29),IF(NOT(_xlfn.ISFORMULA(SPSS!I29)),TRUE),FALSE),"MissingFormulaMsg",IF(NOT(AND(ISNUMBER(FIND("[",_xlfn.FORMULATEXT('#_SPSS'!I29))),ISNUMBER(FIND("!",_xlfn.FORMULATEXT('#_SPSS'!I29))))),AND(ISNUMBER(FIND("[",_xlfn.FORMULATEXT(SPSS!I29))),ISNUMBER(FIND("!",_xlfn.FORMULATEXT(SPSS!I29)))),FALSE),"ExternalRefsMsg",IF(ISNUMBER('#_SPSS'!I29),IF(ABS('#_SPSS'!I29-SPSS!I29)&gt;0.00001,TRUE,FALSE),IF('#_SPSS'!I29&lt;&gt;SPSS!I29,TRUE,FALSE)),IF(ISNUMBER('#_SPSS'!I29),IF('#_SPSS'!I29&gt;SPSS!I29,"TooLow","TooHigh"),"WrongAnswer"),NOT(_xlfn.ISFORMULA('#_SPSS'!I29)),"PerfectMsg",IF((LEN(SUBSTITUTE(SUBSTITUTE(SUBSTITUTE(SUBSTITUTE(SUBSTITUTE(SUBSTITUTE(SUBSTITUTE(SUBSTITUTE(SUBSTITUTE(SUBSTITUTE(SUBSTITUTE(SUBSTITUTE(SUBSTITUTE(SUBSTITUTE(SUBSTITUTE(SUBSTITUTE(SUBSTITUTE(SUBSTITUTE(SUBSTITUTE(SUBSTITUTE(SUBSTITUTE(SUBSTITUTE(SUBSTITUTE(SUBSTITUTE(IF(_xlfn.ISFORMULA(SPSS!I29),_xlfn.FORMULATEXT(SPSS!I29),SPSS!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I29),_xlfn.FORMULATEXT(SPSS!I29),SPSS!I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I29),_xlfn.FORMULATEXT('#_SPSS'!I29),'#_SPSS'!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I29),_xlfn.FORMULATEXT('#_SPSS'!I29),'#_SPSS'!I29),"9","#"),"8","#"),"7","#"),"6","#"),"5","#"),"4","#"),"3","#"),"2","#"),"1","#"),"0","#"),CHAR(10),""),"$","")," ",""),",","@"),"&gt;","@"),"&lt;","@"),"=","@"),")","@"),"(","@"),"^","@"),"/","@"),"+","@"),"*","@"),"-","@"),"@#","")))/2,TRUE,FALSE),"HardCodeMsg",IF(LEN(IF(_xlfn.ISFORMULA(SPSS!I29),_xlfn.FORMULATEXT(SPSS!I29),SPSS!I29))-LEN(SUBSTITUTE(IF(_xlfn.ISFORMULA(SPSS!I29),_xlfn.FORMULATEXT(SPSS!I29),SPSS!I29),"""",""))&gt;LEN(IF(_xlfn.ISFORMULA('#_SPSS'!I29),_xlfn.FORMULATEXT('#_SPSS'!I29),'#_SPSS'!I29))-LEN(SUBSTITUTE(IF(_xlfn.ISFORMULA('#_SPSS'!I29),_xlfn.FORMULATEXT('#_SPSS'!I29),'#_SPSS'!I29),"""","")),TRUE,FALSE),"HardQuoteMsg",IF(LEN(IF(_xlfn.ISFORMULA(SPSS!I29),_xlfn.FORMULATEXT(SPSS!I29),SPSS!I29))-LEN(SUBSTITUTE(IF(_xlfn.ISFORMULA(SPSS!I29),_xlfn.FORMULATEXT(SPSS!I29),SPSS!I29),"$",""))&lt;0.5*(LEN(IF(_xlfn.ISFORMULA('#_SPSS'!I29),_xlfn.FORMULATEXT('#_SPSS'!I29),'#_SPSS'!I29))-LEN(SUBSTITUTE(IF(_xlfn.ISFORMULA('#_SPSS'!I29),_xlfn.FORMULATEXT('#_SPSS'!I29),'#_SPSS'!I29),"$",""))),TRUE,FALSE),"MissingAbsMsg",TRUE,"PerfectMsg")</f>
        <v/>
      </c>
      <c r="J29" s="269" t="str">
        <f ca="1">_xlfn.IFS(ISBLANK(SPSS!J29),"",IF(NOT(ISNA('#_SPSS'!J29)),IF(ISNA(SPSS!J29),TRUE,FALSE),FALSE),"StuNAMsg",IF(AND(ISNA('#_SPSS'!J29),ISNA(SPSS!J29)),TRUE,FALSE),"PerfectMsg",IF(NOT(ISERROR('#_SPSS'!J29)),IF(ISERROR(SPSS!J29),TRUE,FALSE),FALSE),"StuErrorMsg",IF(TYPE('#_SPSS'!J29)&lt;&gt;TYPE(SPSS!J29),TRUE,FALSE),"WrongTypeMsg",IF(_xlfn.ISFORMULA('#_SPSS'!J29),IF(NOT(_xlfn.ISFORMULA(SPSS!J29)),TRUE),FALSE),"MissingFormulaMsg",IF(NOT(AND(ISNUMBER(FIND("[",_xlfn.FORMULATEXT('#_SPSS'!J29))),ISNUMBER(FIND("!",_xlfn.FORMULATEXT('#_SPSS'!J29))))),AND(ISNUMBER(FIND("[",_xlfn.FORMULATEXT(SPSS!J29))),ISNUMBER(FIND("!",_xlfn.FORMULATEXT(SPSS!J29)))),FALSE),"ExternalRefsMsg",IF(ISNUMBER('#_SPSS'!J29),IF(ABS('#_SPSS'!J29-SPSS!J29)&gt;0.00001,TRUE,FALSE),IF('#_SPSS'!J29&lt;&gt;SPSS!J29,TRUE,FALSE)),IF(ISNUMBER('#_SPSS'!J29),IF('#_SPSS'!J29&gt;SPSS!J29,"TooLow","TooHigh"),"WrongAnswer"),NOT(_xlfn.ISFORMULA('#_SPSS'!J29)),"PerfectMsg",IF((LEN(SUBSTITUTE(SUBSTITUTE(SUBSTITUTE(SUBSTITUTE(SUBSTITUTE(SUBSTITUTE(SUBSTITUTE(SUBSTITUTE(SUBSTITUTE(SUBSTITUTE(SUBSTITUTE(SUBSTITUTE(SUBSTITUTE(SUBSTITUTE(SUBSTITUTE(SUBSTITUTE(SUBSTITUTE(SUBSTITUTE(SUBSTITUTE(SUBSTITUTE(SUBSTITUTE(SUBSTITUTE(SUBSTITUTE(SUBSTITUTE(IF(_xlfn.ISFORMULA(SPSS!J29),_xlfn.FORMULATEXT(SPSS!J29),SPSS!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J29),_xlfn.FORMULATEXT(SPSS!J29),SPSS!J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J29),_xlfn.FORMULATEXT('#_SPSS'!J29),'#_SPSS'!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J29),_xlfn.FORMULATEXT('#_SPSS'!J29),'#_SPSS'!J29),"9","#"),"8","#"),"7","#"),"6","#"),"5","#"),"4","#"),"3","#"),"2","#"),"1","#"),"0","#"),CHAR(10),""),"$","")," ",""),",","@"),"&gt;","@"),"&lt;","@"),"=","@"),")","@"),"(","@"),"^","@"),"/","@"),"+","@"),"*","@"),"-","@"),"@#","")))/2,TRUE,FALSE),"HardCodeMsg",IF(LEN(IF(_xlfn.ISFORMULA(SPSS!J29),_xlfn.FORMULATEXT(SPSS!J29),SPSS!J29))-LEN(SUBSTITUTE(IF(_xlfn.ISFORMULA(SPSS!J29),_xlfn.FORMULATEXT(SPSS!J29),SPSS!J29),"""",""))&gt;LEN(IF(_xlfn.ISFORMULA('#_SPSS'!J29),_xlfn.FORMULATEXT('#_SPSS'!J29),'#_SPSS'!J29))-LEN(SUBSTITUTE(IF(_xlfn.ISFORMULA('#_SPSS'!J29),_xlfn.FORMULATEXT('#_SPSS'!J29),'#_SPSS'!J29),"""","")),TRUE,FALSE),"HardQuoteMsg",IF(LEN(IF(_xlfn.ISFORMULA(SPSS!J29),_xlfn.FORMULATEXT(SPSS!J29),SPSS!J29))-LEN(SUBSTITUTE(IF(_xlfn.ISFORMULA(SPSS!J29),_xlfn.FORMULATEXT(SPSS!J29),SPSS!J29),"$",""))&lt;0.5*(LEN(IF(_xlfn.ISFORMULA('#_SPSS'!J29),_xlfn.FORMULATEXT('#_SPSS'!J29),'#_SPSS'!J29))-LEN(SUBSTITUTE(IF(_xlfn.ISFORMULA('#_SPSS'!J29),_xlfn.FORMULATEXT('#_SPSS'!J29),'#_SPSS'!J29),"$",""))),TRUE,FALSE),"MissingAbsMsg",TRUE,"PerfectMsg")</f>
        <v/>
      </c>
      <c r="K29" s="270" t="str">
        <f ca="1">_xlfn.IFS(ISBLANK(SPSS!K29),"",IF(NOT(ISNA('#_SPSS'!K29)),IF(ISNA(SPSS!K29),TRUE,FALSE),FALSE),"StuNAMsg",IF(AND(ISNA('#_SPSS'!K29),ISNA(SPSS!K29)),TRUE,FALSE),"PerfectMsg",IF(NOT(ISERROR('#_SPSS'!K29)),IF(ISERROR(SPSS!K29),TRUE,FALSE),FALSE),"StuErrorMsg",IF(TYPE('#_SPSS'!K29)&lt;&gt;TYPE(SPSS!K29),TRUE,FALSE),"WrongTypeMsg",IF(_xlfn.ISFORMULA('#_SPSS'!K29),IF(NOT(_xlfn.ISFORMULA(SPSS!K29)),TRUE),FALSE),"MissingFormulaMsg",IF(NOT(AND(ISNUMBER(FIND("[",_xlfn.FORMULATEXT('#_SPSS'!K29))),ISNUMBER(FIND("!",_xlfn.FORMULATEXT('#_SPSS'!K29))))),AND(ISNUMBER(FIND("[",_xlfn.FORMULATEXT(SPSS!K29))),ISNUMBER(FIND("!",_xlfn.FORMULATEXT(SPSS!K29)))),FALSE),"ExternalRefsMsg",IF(ISNUMBER('#_SPSS'!K29),IF(ABS('#_SPSS'!K29-SPSS!K29)&gt;0.00001,TRUE,FALSE),IF('#_SPSS'!K29&lt;&gt;SPSS!K29,TRUE,FALSE)),IF(ISNUMBER('#_SPSS'!K29),IF('#_SPSS'!K29&gt;SPSS!K29,"TooLow","TooHigh"),"WrongAnswer"),NOT(_xlfn.ISFORMULA('#_SPSS'!K29)),"PerfectMsg",IF((LEN(SUBSTITUTE(SUBSTITUTE(SUBSTITUTE(SUBSTITUTE(SUBSTITUTE(SUBSTITUTE(SUBSTITUTE(SUBSTITUTE(SUBSTITUTE(SUBSTITUTE(SUBSTITUTE(SUBSTITUTE(SUBSTITUTE(SUBSTITUTE(SUBSTITUTE(SUBSTITUTE(SUBSTITUTE(SUBSTITUTE(SUBSTITUTE(SUBSTITUTE(SUBSTITUTE(SUBSTITUTE(SUBSTITUTE(SUBSTITUTE(IF(_xlfn.ISFORMULA(SPSS!K29),_xlfn.FORMULATEXT(SPSS!K29),SPSS!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K29),_xlfn.FORMULATEXT(SPSS!K29),SPSS!K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K29),_xlfn.FORMULATEXT('#_SPSS'!K29),'#_SPSS'!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K29),_xlfn.FORMULATEXT('#_SPSS'!K29),'#_SPSS'!K29),"9","#"),"8","#"),"7","#"),"6","#"),"5","#"),"4","#"),"3","#"),"2","#"),"1","#"),"0","#"),CHAR(10),""),"$","")," ",""),",","@"),"&gt;","@"),"&lt;","@"),"=","@"),")","@"),"(","@"),"^","@"),"/","@"),"+","@"),"*","@"),"-","@"),"@#","")))/2,TRUE,FALSE),"HardCodeMsg",IF(LEN(IF(_xlfn.ISFORMULA(SPSS!K29),_xlfn.FORMULATEXT(SPSS!K29),SPSS!K29))-LEN(SUBSTITUTE(IF(_xlfn.ISFORMULA(SPSS!K29),_xlfn.FORMULATEXT(SPSS!K29),SPSS!K29),"""",""))&gt;LEN(IF(_xlfn.ISFORMULA('#_SPSS'!K29),_xlfn.FORMULATEXT('#_SPSS'!K29),'#_SPSS'!K29))-LEN(SUBSTITUTE(IF(_xlfn.ISFORMULA('#_SPSS'!K29),_xlfn.FORMULATEXT('#_SPSS'!K29),'#_SPSS'!K29),"""","")),TRUE,FALSE),"HardQuoteMsg",IF(LEN(IF(_xlfn.ISFORMULA(SPSS!K29),_xlfn.FORMULATEXT(SPSS!K29),SPSS!K29))-LEN(SUBSTITUTE(IF(_xlfn.ISFORMULA(SPSS!K29),_xlfn.FORMULATEXT(SPSS!K29),SPSS!K29),"$",""))&lt;0.5*(LEN(IF(_xlfn.ISFORMULA('#_SPSS'!K29),_xlfn.FORMULATEXT('#_SPSS'!K29),'#_SPSS'!K29))-LEN(SUBSTITUTE(IF(_xlfn.ISFORMULA('#_SPSS'!K29),_xlfn.FORMULATEXT('#_SPSS'!K29),'#_SPSS'!K29),"$",""))),TRUE,FALSE),"MissingAbsMsg",TRUE,"PerfectMsg")</f>
        <v/>
      </c>
      <c r="L29" s="254" t="str">
        <f ca="1">_xlfn.IFS(ISBLANK(SPSS!L29),"",IF(NOT(ISNA('#_SPSS'!L29)),IF(ISNA(SPSS!L29),TRUE,FALSE),FALSE),"StuNAMsg",IF(AND(ISNA('#_SPSS'!L29),ISNA(SPSS!L29)),TRUE,FALSE),"PerfectMsg",IF(NOT(ISERROR('#_SPSS'!L29)),IF(ISERROR(SPSS!L29),TRUE,FALSE),FALSE),"StuErrorMsg",IF(TYPE('#_SPSS'!L29)&lt;&gt;TYPE(SPSS!L29),TRUE,FALSE),"WrongTypeMsg",IF(_xlfn.ISFORMULA('#_SPSS'!L29),IF(NOT(_xlfn.ISFORMULA(SPSS!L29)),TRUE),FALSE),"MissingFormulaMsg",IF(NOT(AND(ISNUMBER(FIND("[",_xlfn.FORMULATEXT('#_SPSS'!L29))),ISNUMBER(FIND("!",_xlfn.FORMULATEXT('#_SPSS'!L29))))),AND(ISNUMBER(FIND("[",_xlfn.FORMULATEXT(SPSS!L29))),ISNUMBER(FIND("!",_xlfn.FORMULATEXT(SPSS!L29)))),FALSE),"ExternalRefsMsg",IF(ISNUMBER('#_SPSS'!L29),IF(ABS('#_SPSS'!L29-SPSS!L29)&gt;0.00001,TRUE,FALSE),IF('#_SPSS'!L29&lt;&gt;SPSS!L29,TRUE,FALSE)),IF(ISNUMBER('#_SPSS'!L29),IF('#_SPSS'!L29&gt;SPSS!L29,"TooLow","TooHigh"),"WrongAnswer"),NOT(_xlfn.ISFORMULA('#_SPSS'!L29)),"PerfectMsg",IF((LEN(SUBSTITUTE(SUBSTITUTE(SUBSTITUTE(SUBSTITUTE(SUBSTITUTE(SUBSTITUTE(SUBSTITUTE(SUBSTITUTE(SUBSTITUTE(SUBSTITUTE(SUBSTITUTE(SUBSTITUTE(SUBSTITUTE(SUBSTITUTE(SUBSTITUTE(SUBSTITUTE(SUBSTITUTE(SUBSTITUTE(SUBSTITUTE(SUBSTITUTE(SUBSTITUTE(SUBSTITUTE(SUBSTITUTE(SUBSTITUTE(IF(_xlfn.ISFORMULA(SPSS!L29),_xlfn.FORMULATEXT(SPSS!L29),SPSS!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L29),_xlfn.FORMULATEXT(SPSS!L29),SPSS!L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L29),_xlfn.FORMULATEXT('#_SPSS'!L29),'#_SPSS'!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L29),_xlfn.FORMULATEXT('#_SPSS'!L29),'#_SPSS'!L29),"9","#"),"8","#"),"7","#"),"6","#"),"5","#"),"4","#"),"3","#"),"2","#"),"1","#"),"0","#"),CHAR(10),""),"$","")," ",""),",","@"),"&gt;","@"),"&lt;","@"),"=","@"),")","@"),"(","@"),"^","@"),"/","@"),"+","@"),"*","@"),"-","@"),"@#","")))/2,TRUE,FALSE),"HardCodeMsg",IF(LEN(IF(_xlfn.ISFORMULA(SPSS!L29),_xlfn.FORMULATEXT(SPSS!L29),SPSS!L29))-LEN(SUBSTITUTE(IF(_xlfn.ISFORMULA(SPSS!L29),_xlfn.FORMULATEXT(SPSS!L29),SPSS!L29),"""",""))&gt;LEN(IF(_xlfn.ISFORMULA('#_SPSS'!L29),_xlfn.FORMULATEXT('#_SPSS'!L29),'#_SPSS'!L29))-LEN(SUBSTITUTE(IF(_xlfn.ISFORMULA('#_SPSS'!L29),_xlfn.FORMULATEXT('#_SPSS'!L29),'#_SPSS'!L29),"""","")),TRUE,FALSE),"HardQuoteMsg",IF(LEN(IF(_xlfn.ISFORMULA(SPSS!L29),_xlfn.FORMULATEXT(SPSS!L29),SPSS!L29))-LEN(SUBSTITUTE(IF(_xlfn.ISFORMULA(SPSS!L29),_xlfn.FORMULATEXT(SPSS!L29),SPSS!L29),"$",""))&lt;0.5*(LEN(IF(_xlfn.ISFORMULA('#_SPSS'!L29),_xlfn.FORMULATEXT('#_SPSS'!L29),'#_SPSS'!L29))-LEN(SUBSTITUTE(IF(_xlfn.ISFORMULA('#_SPSS'!L29),_xlfn.FORMULATEXT('#_SPSS'!L29),'#_SPSS'!L29),"$",""))),TRUE,FALSE),"MissingAbsMsg",TRUE,"PerfectMsg")</f>
        <v/>
      </c>
      <c r="N29" s="218">
        <v>0</v>
      </c>
      <c r="O29" s="266" t="str">
        <f ca="1">_xlfn.IFS(ISBLANK(SPSS!O29),"",IF(NOT(ISNA('#_SPSS'!O29)),IF(ISNA(SPSS!O29),TRUE,FALSE),FALSE),"StuNAMsg",IF(AND(ISNA('#_SPSS'!O29),ISNA(SPSS!O29)),TRUE,FALSE),"PerfectMsg",IF(NOT(ISERROR('#_SPSS'!O29)),IF(ISERROR(SPSS!O29),TRUE,FALSE),FALSE),"StuErrorMsg",IF(TYPE('#_SPSS'!O29)&lt;&gt;TYPE(SPSS!O29),TRUE,FALSE),"WrongTypeMsg",IF(_xlfn.ISFORMULA('#_SPSS'!O29),IF(NOT(_xlfn.ISFORMULA(SPSS!O29)),TRUE),FALSE),"MissingFormulaMsg",IF(NOT(AND(ISNUMBER(FIND("[",_xlfn.FORMULATEXT('#_SPSS'!O29))),ISNUMBER(FIND("!",_xlfn.FORMULATEXT('#_SPSS'!O29))))),AND(ISNUMBER(FIND("[",_xlfn.FORMULATEXT(SPSS!O29))),ISNUMBER(FIND("!",_xlfn.FORMULATEXT(SPSS!O29)))),FALSE),"ExternalRefsMsg",IF(ISNUMBER('#_SPSS'!O29),IF(ABS('#_SPSS'!O29-SPSS!O29)&gt;0.00001,TRUE,FALSE),IF('#_SPSS'!O29&lt;&gt;SPSS!O29,TRUE,FALSE)),IF(ISNUMBER('#_SPSS'!O29),IF('#_SPSS'!O29&gt;SPSS!O29,"TooLow","TooHigh"),"WrongAnswer"),NOT(_xlfn.ISFORMULA('#_SPSS'!O29)),"PerfectMsg",IF((LEN(SUBSTITUTE(SUBSTITUTE(SUBSTITUTE(SUBSTITUTE(SUBSTITUTE(SUBSTITUTE(SUBSTITUTE(SUBSTITUTE(SUBSTITUTE(SUBSTITUTE(SUBSTITUTE(SUBSTITUTE(SUBSTITUTE(SUBSTITUTE(SUBSTITUTE(SUBSTITUTE(SUBSTITUTE(SUBSTITUTE(SUBSTITUTE(SUBSTITUTE(SUBSTITUTE(SUBSTITUTE(SUBSTITUTE(SUBSTITUTE(IF(_xlfn.ISFORMULA(SPSS!O29),_xlfn.FORMULATEXT(SPSS!O29),SPSS!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O29),_xlfn.FORMULATEXT(SPSS!O29),SPSS!O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O29),_xlfn.FORMULATEXT('#_SPSS'!O29),'#_SPSS'!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O29),_xlfn.FORMULATEXT('#_SPSS'!O29),'#_SPSS'!O29),"9","#"),"8","#"),"7","#"),"6","#"),"5","#"),"4","#"),"3","#"),"2","#"),"1","#"),"0","#"),CHAR(10),""),"$","")," ",""),",","@"),"&gt;","@"),"&lt;","@"),"=","@"),")","@"),"(","@"),"^","@"),"/","@"),"+","@"),"*","@"),"-","@"),"@#","")))/2,TRUE,FALSE),"HardCodeMsg",IF(LEN(IF(_xlfn.ISFORMULA(SPSS!O29),_xlfn.FORMULATEXT(SPSS!O29),SPSS!O29))-LEN(SUBSTITUTE(IF(_xlfn.ISFORMULA(SPSS!O29),_xlfn.FORMULATEXT(SPSS!O29),SPSS!O29),"""",""))&gt;LEN(IF(_xlfn.ISFORMULA('#_SPSS'!O29),_xlfn.FORMULATEXT('#_SPSS'!O29),'#_SPSS'!O29))-LEN(SUBSTITUTE(IF(_xlfn.ISFORMULA('#_SPSS'!O29),_xlfn.FORMULATEXT('#_SPSS'!O29),'#_SPSS'!O29),"""","")),TRUE,FALSE),"HardQuoteMsg",IF(LEN(IF(_xlfn.ISFORMULA(SPSS!O29),_xlfn.FORMULATEXT(SPSS!O29),SPSS!O29))-LEN(SUBSTITUTE(IF(_xlfn.ISFORMULA(SPSS!O29),_xlfn.FORMULATEXT(SPSS!O29),SPSS!O29),"$",""))&lt;0.5*(LEN(IF(_xlfn.ISFORMULA('#_SPSS'!O29),_xlfn.FORMULATEXT('#_SPSS'!O29),'#_SPSS'!O29))-LEN(SUBSTITUTE(IF(_xlfn.ISFORMULA('#_SPSS'!O29),_xlfn.FORMULATEXT('#_SPSS'!O29),'#_SPSS'!O29),"$",""))),TRUE,FALSE),"MissingAbsMsg",TRUE,"PerfectMsg")</f>
        <v/>
      </c>
      <c r="T29" s="215"/>
      <c r="V29" s="219"/>
      <c r="W29" s="219"/>
      <c r="X29" s="219"/>
      <c r="Z29" s="217"/>
      <c r="AA29" s="217"/>
      <c r="AB29" s="217"/>
      <c r="AC29" s="217"/>
    </row>
    <row r="30" spans="2:29" x14ac:dyDescent="0.15">
      <c r="C30" s="224">
        <v>0</v>
      </c>
      <c r="D30" s="219" t="str">
        <f ca="1">_xlfn.IFS(ISBLANK(SPSS!D30),"",IF(NOT(ISNA('#_SPSS'!D30)),IF(ISNA(SPSS!D30),TRUE,FALSE),FALSE),"StuNAMsg",IF(AND(ISNA('#_SPSS'!D30),ISNA(SPSS!D30)),TRUE,FALSE),"PerfectMsg",IF(NOT(ISERROR('#_SPSS'!D30)),IF(ISERROR(SPSS!D30),TRUE,FALSE),FALSE),"StuErrorMsg",IF(TYPE('#_SPSS'!D30)&lt;&gt;TYPE(SPSS!D30),TRUE,FALSE),"WrongTypeMsg",IF(_xlfn.ISFORMULA('#_SPSS'!D30),IF(NOT(_xlfn.ISFORMULA(SPSS!D30)),TRUE),FALSE),"MissingFormulaMsg",IF(NOT(AND(ISNUMBER(FIND("[",_xlfn.FORMULATEXT('#_SPSS'!D30))),ISNUMBER(FIND("!",_xlfn.FORMULATEXT('#_SPSS'!D30))))),AND(ISNUMBER(FIND("[",_xlfn.FORMULATEXT(SPSS!D30))),ISNUMBER(FIND("!",_xlfn.FORMULATEXT(SPSS!D30)))),FALSE),"ExternalRefsMsg",IF(ISNUMBER('#_SPSS'!D30),IF(ABS('#_SPSS'!D30-SPSS!D30)&gt;0.00001,TRUE,FALSE),IF('#_SPSS'!D30&lt;&gt;SPSS!D30,TRUE,FALSE)),IF(ISNUMBER('#_SPSS'!D30),IF('#_SPSS'!D30&gt;SPSS!D30,"TooLow","TooHigh"),"WrongAnswer"),NOT(_xlfn.ISFORMULA('#_SPSS'!D30)),"PerfectMsg",IF((LEN(SUBSTITUTE(SUBSTITUTE(SUBSTITUTE(SUBSTITUTE(SUBSTITUTE(SUBSTITUTE(SUBSTITUTE(SUBSTITUTE(SUBSTITUTE(SUBSTITUTE(SUBSTITUTE(SUBSTITUTE(SUBSTITUTE(SUBSTITUTE(SUBSTITUTE(SUBSTITUTE(SUBSTITUTE(SUBSTITUTE(SUBSTITUTE(SUBSTITUTE(SUBSTITUTE(SUBSTITUTE(SUBSTITUTE(SUBSTITUTE(IF(_xlfn.ISFORMULA(SPSS!D30),_xlfn.FORMULATEXT(SPSS!D30),SPSS!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D30),_xlfn.FORMULATEXT(SPSS!D30),SPSS!D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D30),_xlfn.FORMULATEXT('#_SPSS'!D30),'#_SPSS'!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D30),_xlfn.FORMULATEXT('#_SPSS'!D30),'#_SPSS'!D30),"9","#"),"8","#"),"7","#"),"6","#"),"5","#"),"4","#"),"3","#"),"2","#"),"1","#"),"0","#"),CHAR(10),""),"$","")," ",""),",","@"),"&gt;","@"),"&lt;","@"),"=","@"),")","@"),"(","@"),"^","@"),"/","@"),"+","@"),"*","@"),"-","@"),"@#","")))/2,TRUE,FALSE),"HardCodeMsg",IF(LEN(IF(_xlfn.ISFORMULA(SPSS!D30),_xlfn.FORMULATEXT(SPSS!D30),SPSS!D30))-LEN(SUBSTITUTE(IF(_xlfn.ISFORMULA(SPSS!D30),_xlfn.FORMULATEXT(SPSS!D30),SPSS!D30),"""",""))&gt;LEN(IF(_xlfn.ISFORMULA('#_SPSS'!D30),_xlfn.FORMULATEXT('#_SPSS'!D30),'#_SPSS'!D30))-LEN(SUBSTITUTE(IF(_xlfn.ISFORMULA('#_SPSS'!D30),_xlfn.FORMULATEXT('#_SPSS'!D30),'#_SPSS'!D30),"""","")),TRUE,FALSE),"HardQuoteMsg",IF(LEN(IF(_xlfn.ISFORMULA(SPSS!D30),_xlfn.FORMULATEXT(SPSS!D30),SPSS!D30))-LEN(SUBSTITUTE(IF(_xlfn.ISFORMULA(SPSS!D30),_xlfn.FORMULATEXT(SPSS!D30),SPSS!D30),"$",""))&lt;0.5*(LEN(IF(_xlfn.ISFORMULA('#_SPSS'!D30),_xlfn.FORMULATEXT('#_SPSS'!D30),'#_SPSS'!D30))-LEN(SUBSTITUTE(IF(_xlfn.ISFORMULA('#_SPSS'!D30),_xlfn.FORMULATEXT('#_SPSS'!D30),'#_SPSS'!D30),"$",""))),TRUE,FALSE),"MissingAbsMsg",TRUE,"PerfectMsg")</f>
        <v/>
      </c>
      <c r="E30" s="267" t="str">
        <f ca="1">_xlfn.IFS(ISBLANK(SPSS!E30),"",IF(NOT(ISNA('#_SPSS'!E30)),IF(ISNA(SPSS!E30),TRUE,FALSE),FALSE),"StuNAMsg",IF(AND(ISNA('#_SPSS'!E30),ISNA(SPSS!E30)),TRUE,FALSE),"PerfectMsg",IF(NOT(ISERROR('#_SPSS'!E30)),IF(ISERROR(SPSS!E30),TRUE,FALSE),FALSE),"StuErrorMsg",IF(TYPE('#_SPSS'!E30)&lt;&gt;TYPE(SPSS!E30),TRUE,FALSE),"WrongTypeMsg",IF(_xlfn.ISFORMULA('#_SPSS'!E30),IF(NOT(_xlfn.ISFORMULA(SPSS!E30)),TRUE),FALSE),"MissingFormulaMsg",IF(NOT(AND(ISNUMBER(FIND("[",_xlfn.FORMULATEXT('#_SPSS'!E30))),ISNUMBER(FIND("!",_xlfn.FORMULATEXT('#_SPSS'!E30))))),AND(ISNUMBER(FIND("[",_xlfn.FORMULATEXT(SPSS!E30))),ISNUMBER(FIND("!",_xlfn.FORMULATEXT(SPSS!E30)))),FALSE),"ExternalRefsMsg",IF(ISNUMBER('#_SPSS'!E30),IF(ABS('#_SPSS'!E30-SPSS!E30)&gt;0.00001,TRUE,FALSE),IF('#_SPSS'!E30&lt;&gt;SPSS!E30,TRUE,FALSE)),IF(ISNUMBER('#_SPSS'!E30),IF('#_SPSS'!E30&gt;SPSS!E30,"TooLow","TooHigh"),"WrongAnswer"),NOT(_xlfn.ISFORMULA('#_SPSS'!E30)),"PerfectMsg",IF((LEN(SUBSTITUTE(SUBSTITUTE(SUBSTITUTE(SUBSTITUTE(SUBSTITUTE(SUBSTITUTE(SUBSTITUTE(SUBSTITUTE(SUBSTITUTE(SUBSTITUTE(SUBSTITUTE(SUBSTITUTE(SUBSTITUTE(SUBSTITUTE(SUBSTITUTE(SUBSTITUTE(SUBSTITUTE(SUBSTITUTE(SUBSTITUTE(SUBSTITUTE(SUBSTITUTE(SUBSTITUTE(SUBSTITUTE(SUBSTITUTE(IF(_xlfn.ISFORMULA(SPSS!E30),_xlfn.FORMULATEXT(SPSS!E30),SPSS!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30),_xlfn.FORMULATEXT(SPSS!E30),SPSS!E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30),_xlfn.FORMULATEXT('#_SPSS'!E30),'#_SPSS'!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30),_xlfn.FORMULATEXT('#_SPSS'!E30),'#_SPSS'!E30),"9","#"),"8","#"),"7","#"),"6","#"),"5","#"),"4","#"),"3","#"),"2","#"),"1","#"),"0","#"),CHAR(10),""),"$","")," ",""),",","@"),"&gt;","@"),"&lt;","@"),"=","@"),")","@"),"(","@"),"^","@"),"/","@"),"+","@"),"*","@"),"-","@"),"@#","")))/2,TRUE,FALSE),"HardCodeMsg",IF(LEN(IF(_xlfn.ISFORMULA(SPSS!E30),_xlfn.FORMULATEXT(SPSS!E30),SPSS!E30))-LEN(SUBSTITUTE(IF(_xlfn.ISFORMULA(SPSS!E30),_xlfn.FORMULATEXT(SPSS!E30),SPSS!E30),"""",""))&gt;LEN(IF(_xlfn.ISFORMULA('#_SPSS'!E30),_xlfn.FORMULATEXT('#_SPSS'!E30),'#_SPSS'!E30))-LEN(SUBSTITUTE(IF(_xlfn.ISFORMULA('#_SPSS'!E30),_xlfn.FORMULATEXT('#_SPSS'!E30),'#_SPSS'!E30),"""","")),TRUE,FALSE),"HardQuoteMsg",IF(LEN(IF(_xlfn.ISFORMULA(SPSS!E30),_xlfn.FORMULATEXT(SPSS!E30),SPSS!E30))-LEN(SUBSTITUTE(IF(_xlfn.ISFORMULA(SPSS!E30),_xlfn.FORMULATEXT(SPSS!E30),SPSS!E30),"$",""))&lt;0.5*(LEN(IF(_xlfn.ISFORMULA('#_SPSS'!E30),_xlfn.FORMULATEXT('#_SPSS'!E30),'#_SPSS'!E30))-LEN(SUBSTITUTE(IF(_xlfn.ISFORMULA('#_SPSS'!E30),_xlfn.FORMULATEXT('#_SPSS'!E30),'#_SPSS'!E30),"$",""))),TRUE,FALSE),"MissingAbsMsg",TRUE,"PerfectMsg")</f>
        <v/>
      </c>
      <c r="F30" s="268" t="str">
        <f ca="1">_xlfn.IFS(ISBLANK(SPSS!F30),"",IF(NOT(ISNA('#_SPSS'!F30)),IF(ISNA(SPSS!F30),TRUE,FALSE),FALSE),"StuNAMsg",IF(AND(ISNA('#_SPSS'!F30),ISNA(SPSS!F30)),TRUE,FALSE),"PerfectMsg",IF(NOT(ISERROR('#_SPSS'!F30)),IF(ISERROR(SPSS!F30),TRUE,FALSE),FALSE),"StuErrorMsg",IF(TYPE('#_SPSS'!F30)&lt;&gt;TYPE(SPSS!F30),TRUE,FALSE),"WrongTypeMsg",IF(_xlfn.ISFORMULA('#_SPSS'!F30),IF(NOT(_xlfn.ISFORMULA(SPSS!F30)),TRUE),FALSE),"MissingFormulaMsg",IF(NOT(AND(ISNUMBER(FIND("[",_xlfn.FORMULATEXT('#_SPSS'!F30))),ISNUMBER(FIND("!",_xlfn.FORMULATEXT('#_SPSS'!F30))))),AND(ISNUMBER(FIND("[",_xlfn.FORMULATEXT(SPSS!F30))),ISNUMBER(FIND("!",_xlfn.FORMULATEXT(SPSS!F30)))),FALSE),"ExternalRefsMsg",IF(ISNUMBER('#_SPSS'!F30),IF(ABS('#_SPSS'!F30-SPSS!F30)&gt;0.00001,TRUE,FALSE),IF('#_SPSS'!F30&lt;&gt;SPSS!F30,TRUE,FALSE)),IF(ISNUMBER('#_SPSS'!F30),IF('#_SPSS'!F30&gt;SPSS!F30,"TooLow","TooHigh"),"WrongAnswer"),NOT(_xlfn.ISFORMULA('#_SPSS'!F30)),"PerfectMsg",IF((LEN(SUBSTITUTE(SUBSTITUTE(SUBSTITUTE(SUBSTITUTE(SUBSTITUTE(SUBSTITUTE(SUBSTITUTE(SUBSTITUTE(SUBSTITUTE(SUBSTITUTE(SUBSTITUTE(SUBSTITUTE(SUBSTITUTE(SUBSTITUTE(SUBSTITUTE(SUBSTITUTE(SUBSTITUTE(SUBSTITUTE(SUBSTITUTE(SUBSTITUTE(SUBSTITUTE(SUBSTITUTE(SUBSTITUTE(SUBSTITUTE(IF(_xlfn.ISFORMULA(SPSS!F30),_xlfn.FORMULATEXT(SPSS!F30),SPSS!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F30),_xlfn.FORMULATEXT(SPSS!F30),SPSS!F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F30),_xlfn.FORMULATEXT('#_SPSS'!F30),'#_SPSS'!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F30),_xlfn.FORMULATEXT('#_SPSS'!F30),'#_SPSS'!F30),"9","#"),"8","#"),"7","#"),"6","#"),"5","#"),"4","#"),"3","#"),"2","#"),"1","#"),"0","#"),CHAR(10),""),"$","")," ",""),",","@"),"&gt;","@"),"&lt;","@"),"=","@"),")","@"),"(","@"),"^","@"),"/","@"),"+","@"),"*","@"),"-","@"),"@#","")))/2,TRUE,FALSE),"HardCodeMsg",IF(LEN(IF(_xlfn.ISFORMULA(SPSS!F30),_xlfn.FORMULATEXT(SPSS!F30),SPSS!F30))-LEN(SUBSTITUTE(IF(_xlfn.ISFORMULA(SPSS!F30),_xlfn.FORMULATEXT(SPSS!F30),SPSS!F30),"""",""))&gt;LEN(IF(_xlfn.ISFORMULA('#_SPSS'!F30),_xlfn.FORMULATEXT('#_SPSS'!F30),'#_SPSS'!F30))-LEN(SUBSTITUTE(IF(_xlfn.ISFORMULA('#_SPSS'!F30),_xlfn.FORMULATEXT('#_SPSS'!F30),'#_SPSS'!F30),"""","")),TRUE,FALSE),"HardQuoteMsg",IF(LEN(IF(_xlfn.ISFORMULA(SPSS!F30),_xlfn.FORMULATEXT(SPSS!F30),SPSS!F30))-LEN(SUBSTITUTE(IF(_xlfn.ISFORMULA(SPSS!F30),_xlfn.FORMULATEXT(SPSS!F30),SPSS!F30),"$",""))&lt;0.5*(LEN(IF(_xlfn.ISFORMULA('#_SPSS'!F30),_xlfn.FORMULATEXT('#_SPSS'!F30),'#_SPSS'!F30))-LEN(SUBSTITUTE(IF(_xlfn.ISFORMULA('#_SPSS'!F30),_xlfn.FORMULATEXT('#_SPSS'!F30),'#_SPSS'!F30),"$",""))),TRUE,FALSE),"MissingAbsMsg",TRUE,"PerfectMsg")</f>
        <v/>
      </c>
      <c r="G30" s="268" t="str">
        <f ca="1">_xlfn.IFS(ISBLANK(SPSS!G30),"",IF(NOT(ISNA('#_SPSS'!G30)),IF(ISNA(SPSS!G30),TRUE,FALSE),FALSE),"StuNAMsg",IF(AND(ISNA('#_SPSS'!G30),ISNA(SPSS!G30)),TRUE,FALSE),"PerfectMsg",IF(NOT(ISERROR('#_SPSS'!G30)),IF(ISERROR(SPSS!G30),TRUE,FALSE),FALSE),"StuErrorMsg",IF(TYPE('#_SPSS'!G30)&lt;&gt;TYPE(SPSS!G30),TRUE,FALSE),"WrongTypeMsg",IF(_xlfn.ISFORMULA('#_SPSS'!G30),IF(NOT(_xlfn.ISFORMULA(SPSS!G30)),TRUE),FALSE),"MissingFormulaMsg",IF(NOT(AND(ISNUMBER(FIND("[",_xlfn.FORMULATEXT('#_SPSS'!G30))),ISNUMBER(FIND("!",_xlfn.FORMULATEXT('#_SPSS'!G30))))),AND(ISNUMBER(FIND("[",_xlfn.FORMULATEXT(SPSS!G30))),ISNUMBER(FIND("!",_xlfn.FORMULATEXT(SPSS!G30)))),FALSE),"ExternalRefsMsg",IF(ISNUMBER('#_SPSS'!G30),IF(ABS('#_SPSS'!G30-SPSS!G30)&gt;0.00001,TRUE,FALSE),IF('#_SPSS'!G30&lt;&gt;SPSS!G30,TRUE,FALSE)),IF(ISNUMBER('#_SPSS'!G30),IF('#_SPSS'!G30&gt;SPSS!G30,"TooLow","TooHigh"),"WrongAnswer"),NOT(_xlfn.ISFORMULA('#_SPSS'!G30)),"PerfectMsg",IF((LEN(SUBSTITUTE(SUBSTITUTE(SUBSTITUTE(SUBSTITUTE(SUBSTITUTE(SUBSTITUTE(SUBSTITUTE(SUBSTITUTE(SUBSTITUTE(SUBSTITUTE(SUBSTITUTE(SUBSTITUTE(SUBSTITUTE(SUBSTITUTE(SUBSTITUTE(SUBSTITUTE(SUBSTITUTE(SUBSTITUTE(SUBSTITUTE(SUBSTITUTE(SUBSTITUTE(SUBSTITUTE(SUBSTITUTE(SUBSTITUTE(IF(_xlfn.ISFORMULA(SPSS!G30),_xlfn.FORMULATEXT(SPSS!G30),SPSS!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G30),_xlfn.FORMULATEXT(SPSS!G30),SPSS!G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G30),_xlfn.FORMULATEXT('#_SPSS'!G30),'#_SPSS'!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G30),_xlfn.FORMULATEXT('#_SPSS'!G30),'#_SPSS'!G30),"9","#"),"8","#"),"7","#"),"6","#"),"5","#"),"4","#"),"3","#"),"2","#"),"1","#"),"0","#"),CHAR(10),""),"$","")," ",""),",","@"),"&gt;","@"),"&lt;","@"),"=","@"),")","@"),"(","@"),"^","@"),"/","@"),"+","@"),"*","@"),"-","@"),"@#","")))/2,TRUE,FALSE),"HardCodeMsg",IF(LEN(IF(_xlfn.ISFORMULA(SPSS!G30),_xlfn.FORMULATEXT(SPSS!G30),SPSS!G30))-LEN(SUBSTITUTE(IF(_xlfn.ISFORMULA(SPSS!G30),_xlfn.FORMULATEXT(SPSS!G30),SPSS!G30),"""",""))&gt;LEN(IF(_xlfn.ISFORMULA('#_SPSS'!G30),_xlfn.FORMULATEXT('#_SPSS'!G30),'#_SPSS'!G30))-LEN(SUBSTITUTE(IF(_xlfn.ISFORMULA('#_SPSS'!G30),_xlfn.FORMULATEXT('#_SPSS'!G30),'#_SPSS'!G30),"""","")),TRUE,FALSE),"HardQuoteMsg",IF(LEN(IF(_xlfn.ISFORMULA(SPSS!G30),_xlfn.FORMULATEXT(SPSS!G30),SPSS!G30))-LEN(SUBSTITUTE(IF(_xlfn.ISFORMULA(SPSS!G30),_xlfn.FORMULATEXT(SPSS!G30),SPSS!G30),"$",""))&lt;0.5*(LEN(IF(_xlfn.ISFORMULA('#_SPSS'!G30),_xlfn.FORMULATEXT('#_SPSS'!G30),'#_SPSS'!G30))-LEN(SUBSTITUTE(IF(_xlfn.ISFORMULA('#_SPSS'!G30),_xlfn.FORMULATEXT('#_SPSS'!G30),'#_SPSS'!G30),"$",""))),TRUE,FALSE),"MissingAbsMsg",TRUE,"PerfectMsg")</f>
        <v/>
      </c>
      <c r="H30" s="269" t="str">
        <f ca="1">_xlfn.IFS(ISBLANK(SPSS!H30),"",IF(NOT(ISNA('#_SPSS'!H30)),IF(ISNA(SPSS!H30),TRUE,FALSE),FALSE),"StuNAMsg",IF(AND(ISNA('#_SPSS'!H30),ISNA(SPSS!H30)),TRUE,FALSE),"PerfectMsg",IF(NOT(ISERROR('#_SPSS'!H30)),IF(ISERROR(SPSS!H30),TRUE,FALSE),FALSE),"StuErrorMsg",IF(TYPE('#_SPSS'!H30)&lt;&gt;TYPE(SPSS!H30),TRUE,FALSE),"WrongTypeMsg",IF(_xlfn.ISFORMULA('#_SPSS'!H30),IF(NOT(_xlfn.ISFORMULA(SPSS!H30)),TRUE),FALSE),"MissingFormulaMsg",IF(NOT(AND(ISNUMBER(FIND("[",_xlfn.FORMULATEXT('#_SPSS'!H30))),ISNUMBER(FIND("!",_xlfn.FORMULATEXT('#_SPSS'!H30))))),AND(ISNUMBER(FIND("[",_xlfn.FORMULATEXT(SPSS!H30))),ISNUMBER(FIND("!",_xlfn.FORMULATEXT(SPSS!H30)))),FALSE),"ExternalRefsMsg",IF(ISNUMBER('#_SPSS'!H30),IF(ABS('#_SPSS'!H30-SPSS!H30)&gt;0.00001,TRUE,FALSE),IF('#_SPSS'!H30&lt;&gt;SPSS!H30,TRUE,FALSE)),IF(ISNUMBER('#_SPSS'!H30),IF('#_SPSS'!H30&gt;SPSS!H30,"TooLow","TooHigh"),"WrongAnswer"),NOT(_xlfn.ISFORMULA('#_SPSS'!H30)),"PerfectMsg",IF((LEN(SUBSTITUTE(SUBSTITUTE(SUBSTITUTE(SUBSTITUTE(SUBSTITUTE(SUBSTITUTE(SUBSTITUTE(SUBSTITUTE(SUBSTITUTE(SUBSTITUTE(SUBSTITUTE(SUBSTITUTE(SUBSTITUTE(SUBSTITUTE(SUBSTITUTE(SUBSTITUTE(SUBSTITUTE(SUBSTITUTE(SUBSTITUTE(SUBSTITUTE(SUBSTITUTE(SUBSTITUTE(SUBSTITUTE(SUBSTITUTE(IF(_xlfn.ISFORMULA(SPSS!H30),_xlfn.FORMULATEXT(SPSS!H30),SPSS!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H30),_xlfn.FORMULATEXT(SPSS!H30),SPSS!H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H30),_xlfn.FORMULATEXT('#_SPSS'!H30),'#_SPSS'!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H30),_xlfn.FORMULATEXT('#_SPSS'!H30),'#_SPSS'!H30),"9","#"),"8","#"),"7","#"),"6","#"),"5","#"),"4","#"),"3","#"),"2","#"),"1","#"),"0","#"),CHAR(10),""),"$","")," ",""),",","@"),"&gt;","@"),"&lt;","@"),"=","@"),")","@"),"(","@"),"^","@"),"/","@"),"+","@"),"*","@"),"-","@"),"@#","")))/2,TRUE,FALSE),"HardCodeMsg",IF(LEN(IF(_xlfn.ISFORMULA(SPSS!H30),_xlfn.FORMULATEXT(SPSS!H30),SPSS!H30))-LEN(SUBSTITUTE(IF(_xlfn.ISFORMULA(SPSS!H30),_xlfn.FORMULATEXT(SPSS!H30),SPSS!H30),"""",""))&gt;LEN(IF(_xlfn.ISFORMULA('#_SPSS'!H30),_xlfn.FORMULATEXT('#_SPSS'!H30),'#_SPSS'!H30))-LEN(SUBSTITUTE(IF(_xlfn.ISFORMULA('#_SPSS'!H30),_xlfn.FORMULATEXT('#_SPSS'!H30),'#_SPSS'!H30),"""","")),TRUE,FALSE),"HardQuoteMsg",IF(LEN(IF(_xlfn.ISFORMULA(SPSS!H30),_xlfn.FORMULATEXT(SPSS!H30),SPSS!H30))-LEN(SUBSTITUTE(IF(_xlfn.ISFORMULA(SPSS!H30),_xlfn.FORMULATEXT(SPSS!H30),SPSS!H30),"$",""))&lt;0.5*(LEN(IF(_xlfn.ISFORMULA('#_SPSS'!H30),_xlfn.FORMULATEXT('#_SPSS'!H30),'#_SPSS'!H30))-LEN(SUBSTITUTE(IF(_xlfn.ISFORMULA('#_SPSS'!H30),_xlfn.FORMULATEXT('#_SPSS'!H30),'#_SPSS'!H30),"$",""))),TRUE,FALSE),"MissingAbsMsg",TRUE,"PerfectMsg")</f>
        <v/>
      </c>
      <c r="I30" s="269" t="str">
        <f ca="1">_xlfn.IFS(ISBLANK(SPSS!I30),"",IF(NOT(ISNA('#_SPSS'!I30)),IF(ISNA(SPSS!I30),TRUE,FALSE),FALSE),"StuNAMsg",IF(AND(ISNA('#_SPSS'!I30),ISNA(SPSS!I30)),TRUE,FALSE),"PerfectMsg",IF(NOT(ISERROR('#_SPSS'!I30)),IF(ISERROR(SPSS!I30),TRUE,FALSE),FALSE),"StuErrorMsg",IF(TYPE('#_SPSS'!I30)&lt;&gt;TYPE(SPSS!I30),TRUE,FALSE),"WrongTypeMsg",IF(_xlfn.ISFORMULA('#_SPSS'!I30),IF(NOT(_xlfn.ISFORMULA(SPSS!I30)),TRUE),FALSE),"MissingFormulaMsg",IF(NOT(AND(ISNUMBER(FIND("[",_xlfn.FORMULATEXT('#_SPSS'!I30))),ISNUMBER(FIND("!",_xlfn.FORMULATEXT('#_SPSS'!I30))))),AND(ISNUMBER(FIND("[",_xlfn.FORMULATEXT(SPSS!I30))),ISNUMBER(FIND("!",_xlfn.FORMULATEXT(SPSS!I30)))),FALSE),"ExternalRefsMsg",IF(ISNUMBER('#_SPSS'!I30),IF(ABS('#_SPSS'!I30-SPSS!I30)&gt;0.00001,TRUE,FALSE),IF('#_SPSS'!I30&lt;&gt;SPSS!I30,TRUE,FALSE)),IF(ISNUMBER('#_SPSS'!I30),IF('#_SPSS'!I30&gt;SPSS!I30,"TooLow","TooHigh"),"WrongAnswer"),NOT(_xlfn.ISFORMULA('#_SPSS'!I30)),"PerfectMsg",IF((LEN(SUBSTITUTE(SUBSTITUTE(SUBSTITUTE(SUBSTITUTE(SUBSTITUTE(SUBSTITUTE(SUBSTITUTE(SUBSTITUTE(SUBSTITUTE(SUBSTITUTE(SUBSTITUTE(SUBSTITUTE(SUBSTITUTE(SUBSTITUTE(SUBSTITUTE(SUBSTITUTE(SUBSTITUTE(SUBSTITUTE(SUBSTITUTE(SUBSTITUTE(SUBSTITUTE(SUBSTITUTE(SUBSTITUTE(SUBSTITUTE(IF(_xlfn.ISFORMULA(SPSS!I30),_xlfn.FORMULATEXT(SPSS!I30),SPSS!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I30),_xlfn.FORMULATEXT(SPSS!I30),SPSS!I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I30),_xlfn.FORMULATEXT('#_SPSS'!I30),'#_SPSS'!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I30),_xlfn.FORMULATEXT('#_SPSS'!I30),'#_SPSS'!I30),"9","#"),"8","#"),"7","#"),"6","#"),"5","#"),"4","#"),"3","#"),"2","#"),"1","#"),"0","#"),CHAR(10),""),"$","")," ",""),",","@"),"&gt;","@"),"&lt;","@"),"=","@"),")","@"),"(","@"),"^","@"),"/","@"),"+","@"),"*","@"),"-","@"),"@#","")))/2,TRUE,FALSE),"HardCodeMsg",IF(LEN(IF(_xlfn.ISFORMULA(SPSS!I30),_xlfn.FORMULATEXT(SPSS!I30),SPSS!I30))-LEN(SUBSTITUTE(IF(_xlfn.ISFORMULA(SPSS!I30),_xlfn.FORMULATEXT(SPSS!I30),SPSS!I30),"""",""))&gt;LEN(IF(_xlfn.ISFORMULA('#_SPSS'!I30),_xlfn.FORMULATEXT('#_SPSS'!I30),'#_SPSS'!I30))-LEN(SUBSTITUTE(IF(_xlfn.ISFORMULA('#_SPSS'!I30),_xlfn.FORMULATEXT('#_SPSS'!I30),'#_SPSS'!I30),"""","")),TRUE,FALSE),"HardQuoteMsg",IF(LEN(IF(_xlfn.ISFORMULA(SPSS!I30),_xlfn.FORMULATEXT(SPSS!I30),SPSS!I30))-LEN(SUBSTITUTE(IF(_xlfn.ISFORMULA(SPSS!I30),_xlfn.FORMULATEXT(SPSS!I30),SPSS!I30),"$",""))&lt;0.5*(LEN(IF(_xlfn.ISFORMULA('#_SPSS'!I30),_xlfn.FORMULATEXT('#_SPSS'!I30),'#_SPSS'!I30))-LEN(SUBSTITUTE(IF(_xlfn.ISFORMULA('#_SPSS'!I30),_xlfn.FORMULATEXT('#_SPSS'!I30),'#_SPSS'!I30),"$",""))),TRUE,FALSE),"MissingAbsMsg",TRUE,"PerfectMsg")</f>
        <v/>
      </c>
      <c r="J30" s="269" t="str">
        <f ca="1">_xlfn.IFS(ISBLANK(SPSS!J30),"",IF(NOT(ISNA('#_SPSS'!J30)),IF(ISNA(SPSS!J30),TRUE,FALSE),FALSE),"StuNAMsg",IF(AND(ISNA('#_SPSS'!J30),ISNA(SPSS!J30)),TRUE,FALSE),"PerfectMsg",IF(NOT(ISERROR('#_SPSS'!J30)),IF(ISERROR(SPSS!J30),TRUE,FALSE),FALSE),"StuErrorMsg",IF(TYPE('#_SPSS'!J30)&lt;&gt;TYPE(SPSS!J30),TRUE,FALSE),"WrongTypeMsg",IF(_xlfn.ISFORMULA('#_SPSS'!J30),IF(NOT(_xlfn.ISFORMULA(SPSS!J30)),TRUE),FALSE),"MissingFormulaMsg",IF(NOT(AND(ISNUMBER(FIND("[",_xlfn.FORMULATEXT('#_SPSS'!J30))),ISNUMBER(FIND("!",_xlfn.FORMULATEXT('#_SPSS'!J30))))),AND(ISNUMBER(FIND("[",_xlfn.FORMULATEXT(SPSS!J30))),ISNUMBER(FIND("!",_xlfn.FORMULATEXT(SPSS!J30)))),FALSE),"ExternalRefsMsg",IF(ISNUMBER('#_SPSS'!J30),IF(ABS('#_SPSS'!J30-SPSS!J30)&gt;0.00001,TRUE,FALSE),IF('#_SPSS'!J30&lt;&gt;SPSS!J30,TRUE,FALSE)),IF(ISNUMBER('#_SPSS'!J30),IF('#_SPSS'!J30&gt;SPSS!J30,"TooLow","TooHigh"),"WrongAnswer"),NOT(_xlfn.ISFORMULA('#_SPSS'!J30)),"PerfectMsg",IF((LEN(SUBSTITUTE(SUBSTITUTE(SUBSTITUTE(SUBSTITUTE(SUBSTITUTE(SUBSTITUTE(SUBSTITUTE(SUBSTITUTE(SUBSTITUTE(SUBSTITUTE(SUBSTITUTE(SUBSTITUTE(SUBSTITUTE(SUBSTITUTE(SUBSTITUTE(SUBSTITUTE(SUBSTITUTE(SUBSTITUTE(SUBSTITUTE(SUBSTITUTE(SUBSTITUTE(SUBSTITUTE(SUBSTITUTE(SUBSTITUTE(IF(_xlfn.ISFORMULA(SPSS!J30),_xlfn.FORMULATEXT(SPSS!J30),SPSS!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J30),_xlfn.FORMULATEXT(SPSS!J30),SPSS!J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J30),_xlfn.FORMULATEXT('#_SPSS'!J30),'#_SPSS'!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J30),_xlfn.FORMULATEXT('#_SPSS'!J30),'#_SPSS'!J30),"9","#"),"8","#"),"7","#"),"6","#"),"5","#"),"4","#"),"3","#"),"2","#"),"1","#"),"0","#"),CHAR(10),""),"$","")," ",""),",","@"),"&gt;","@"),"&lt;","@"),"=","@"),")","@"),"(","@"),"^","@"),"/","@"),"+","@"),"*","@"),"-","@"),"@#","")))/2,TRUE,FALSE),"HardCodeMsg",IF(LEN(IF(_xlfn.ISFORMULA(SPSS!J30),_xlfn.FORMULATEXT(SPSS!J30),SPSS!J30))-LEN(SUBSTITUTE(IF(_xlfn.ISFORMULA(SPSS!J30),_xlfn.FORMULATEXT(SPSS!J30),SPSS!J30),"""",""))&gt;LEN(IF(_xlfn.ISFORMULA('#_SPSS'!J30),_xlfn.FORMULATEXT('#_SPSS'!J30),'#_SPSS'!J30))-LEN(SUBSTITUTE(IF(_xlfn.ISFORMULA('#_SPSS'!J30),_xlfn.FORMULATEXT('#_SPSS'!J30),'#_SPSS'!J30),"""","")),TRUE,FALSE),"HardQuoteMsg",IF(LEN(IF(_xlfn.ISFORMULA(SPSS!J30),_xlfn.FORMULATEXT(SPSS!J30),SPSS!J30))-LEN(SUBSTITUTE(IF(_xlfn.ISFORMULA(SPSS!J30),_xlfn.FORMULATEXT(SPSS!J30),SPSS!J30),"$",""))&lt;0.5*(LEN(IF(_xlfn.ISFORMULA('#_SPSS'!J30),_xlfn.FORMULATEXT('#_SPSS'!J30),'#_SPSS'!J30))-LEN(SUBSTITUTE(IF(_xlfn.ISFORMULA('#_SPSS'!J30),_xlfn.FORMULATEXT('#_SPSS'!J30),'#_SPSS'!J30),"$",""))),TRUE,FALSE),"MissingAbsMsg",TRUE,"PerfectMsg")</f>
        <v/>
      </c>
      <c r="K30" s="270" t="str">
        <f ca="1">_xlfn.IFS(ISBLANK(SPSS!K30),"",IF(NOT(ISNA('#_SPSS'!K30)),IF(ISNA(SPSS!K30),TRUE,FALSE),FALSE),"StuNAMsg",IF(AND(ISNA('#_SPSS'!K30),ISNA(SPSS!K30)),TRUE,FALSE),"PerfectMsg",IF(NOT(ISERROR('#_SPSS'!K30)),IF(ISERROR(SPSS!K30),TRUE,FALSE),FALSE),"StuErrorMsg",IF(TYPE('#_SPSS'!K30)&lt;&gt;TYPE(SPSS!K30),TRUE,FALSE),"WrongTypeMsg",IF(_xlfn.ISFORMULA('#_SPSS'!K30),IF(NOT(_xlfn.ISFORMULA(SPSS!K30)),TRUE),FALSE),"MissingFormulaMsg",IF(NOT(AND(ISNUMBER(FIND("[",_xlfn.FORMULATEXT('#_SPSS'!K30))),ISNUMBER(FIND("!",_xlfn.FORMULATEXT('#_SPSS'!K30))))),AND(ISNUMBER(FIND("[",_xlfn.FORMULATEXT(SPSS!K30))),ISNUMBER(FIND("!",_xlfn.FORMULATEXT(SPSS!K30)))),FALSE),"ExternalRefsMsg",IF(ISNUMBER('#_SPSS'!K30),IF(ABS('#_SPSS'!K30-SPSS!K30)&gt;0.00001,TRUE,FALSE),IF('#_SPSS'!K30&lt;&gt;SPSS!K30,TRUE,FALSE)),IF(ISNUMBER('#_SPSS'!K30),IF('#_SPSS'!K30&gt;SPSS!K30,"TooLow","TooHigh"),"WrongAnswer"),NOT(_xlfn.ISFORMULA('#_SPSS'!K30)),"PerfectMsg",IF((LEN(SUBSTITUTE(SUBSTITUTE(SUBSTITUTE(SUBSTITUTE(SUBSTITUTE(SUBSTITUTE(SUBSTITUTE(SUBSTITUTE(SUBSTITUTE(SUBSTITUTE(SUBSTITUTE(SUBSTITUTE(SUBSTITUTE(SUBSTITUTE(SUBSTITUTE(SUBSTITUTE(SUBSTITUTE(SUBSTITUTE(SUBSTITUTE(SUBSTITUTE(SUBSTITUTE(SUBSTITUTE(SUBSTITUTE(SUBSTITUTE(IF(_xlfn.ISFORMULA(SPSS!K30),_xlfn.FORMULATEXT(SPSS!K30),SPSS!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K30),_xlfn.FORMULATEXT(SPSS!K30),SPSS!K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K30),_xlfn.FORMULATEXT('#_SPSS'!K30),'#_SPSS'!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K30),_xlfn.FORMULATEXT('#_SPSS'!K30),'#_SPSS'!K30),"9","#"),"8","#"),"7","#"),"6","#"),"5","#"),"4","#"),"3","#"),"2","#"),"1","#"),"0","#"),CHAR(10),""),"$","")," ",""),",","@"),"&gt;","@"),"&lt;","@"),"=","@"),")","@"),"(","@"),"^","@"),"/","@"),"+","@"),"*","@"),"-","@"),"@#","")))/2,TRUE,FALSE),"HardCodeMsg",IF(LEN(IF(_xlfn.ISFORMULA(SPSS!K30),_xlfn.FORMULATEXT(SPSS!K30),SPSS!K30))-LEN(SUBSTITUTE(IF(_xlfn.ISFORMULA(SPSS!K30),_xlfn.FORMULATEXT(SPSS!K30),SPSS!K30),"""",""))&gt;LEN(IF(_xlfn.ISFORMULA('#_SPSS'!K30),_xlfn.FORMULATEXT('#_SPSS'!K30),'#_SPSS'!K30))-LEN(SUBSTITUTE(IF(_xlfn.ISFORMULA('#_SPSS'!K30),_xlfn.FORMULATEXT('#_SPSS'!K30),'#_SPSS'!K30),"""","")),TRUE,FALSE),"HardQuoteMsg",IF(LEN(IF(_xlfn.ISFORMULA(SPSS!K30),_xlfn.FORMULATEXT(SPSS!K30),SPSS!K30))-LEN(SUBSTITUTE(IF(_xlfn.ISFORMULA(SPSS!K30),_xlfn.FORMULATEXT(SPSS!K30),SPSS!K30),"$",""))&lt;0.5*(LEN(IF(_xlfn.ISFORMULA('#_SPSS'!K30),_xlfn.FORMULATEXT('#_SPSS'!K30),'#_SPSS'!K30))-LEN(SUBSTITUTE(IF(_xlfn.ISFORMULA('#_SPSS'!K30),_xlfn.FORMULATEXT('#_SPSS'!K30),'#_SPSS'!K30),"$",""))),TRUE,FALSE),"MissingAbsMsg",TRUE,"PerfectMsg")</f>
        <v/>
      </c>
      <c r="L30" s="254" t="str">
        <f ca="1">_xlfn.IFS(ISBLANK(SPSS!L30),"",IF(NOT(ISNA('#_SPSS'!L30)),IF(ISNA(SPSS!L30),TRUE,FALSE),FALSE),"StuNAMsg",IF(AND(ISNA('#_SPSS'!L30),ISNA(SPSS!L30)),TRUE,FALSE),"PerfectMsg",IF(NOT(ISERROR('#_SPSS'!L30)),IF(ISERROR(SPSS!L30),TRUE,FALSE),FALSE),"StuErrorMsg",IF(TYPE('#_SPSS'!L30)&lt;&gt;TYPE(SPSS!L30),TRUE,FALSE),"WrongTypeMsg",IF(_xlfn.ISFORMULA('#_SPSS'!L30),IF(NOT(_xlfn.ISFORMULA(SPSS!L30)),TRUE),FALSE),"MissingFormulaMsg",IF(NOT(AND(ISNUMBER(FIND("[",_xlfn.FORMULATEXT('#_SPSS'!L30))),ISNUMBER(FIND("!",_xlfn.FORMULATEXT('#_SPSS'!L30))))),AND(ISNUMBER(FIND("[",_xlfn.FORMULATEXT(SPSS!L30))),ISNUMBER(FIND("!",_xlfn.FORMULATEXT(SPSS!L30)))),FALSE),"ExternalRefsMsg",IF(ISNUMBER('#_SPSS'!L30),IF(ABS('#_SPSS'!L30-SPSS!L30)&gt;0.00001,TRUE,FALSE),IF('#_SPSS'!L30&lt;&gt;SPSS!L30,TRUE,FALSE)),IF(ISNUMBER('#_SPSS'!L30),IF('#_SPSS'!L30&gt;SPSS!L30,"TooLow","TooHigh"),"WrongAnswer"),NOT(_xlfn.ISFORMULA('#_SPSS'!L30)),"PerfectMsg",IF((LEN(SUBSTITUTE(SUBSTITUTE(SUBSTITUTE(SUBSTITUTE(SUBSTITUTE(SUBSTITUTE(SUBSTITUTE(SUBSTITUTE(SUBSTITUTE(SUBSTITUTE(SUBSTITUTE(SUBSTITUTE(SUBSTITUTE(SUBSTITUTE(SUBSTITUTE(SUBSTITUTE(SUBSTITUTE(SUBSTITUTE(SUBSTITUTE(SUBSTITUTE(SUBSTITUTE(SUBSTITUTE(SUBSTITUTE(SUBSTITUTE(IF(_xlfn.ISFORMULA(SPSS!L30),_xlfn.FORMULATEXT(SPSS!L30),SPSS!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L30),_xlfn.FORMULATEXT(SPSS!L30),SPSS!L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L30),_xlfn.FORMULATEXT('#_SPSS'!L30),'#_SPSS'!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L30),_xlfn.FORMULATEXT('#_SPSS'!L30),'#_SPSS'!L30),"9","#"),"8","#"),"7","#"),"6","#"),"5","#"),"4","#"),"3","#"),"2","#"),"1","#"),"0","#"),CHAR(10),""),"$","")," ",""),",","@"),"&gt;","@"),"&lt;","@"),"=","@"),")","@"),"(","@"),"^","@"),"/","@"),"+","@"),"*","@"),"-","@"),"@#","")))/2,TRUE,FALSE),"HardCodeMsg",IF(LEN(IF(_xlfn.ISFORMULA(SPSS!L30),_xlfn.FORMULATEXT(SPSS!L30),SPSS!L30))-LEN(SUBSTITUTE(IF(_xlfn.ISFORMULA(SPSS!L30),_xlfn.FORMULATEXT(SPSS!L30),SPSS!L30),"""",""))&gt;LEN(IF(_xlfn.ISFORMULA('#_SPSS'!L30),_xlfn.FORMULATEXT('#_SPSS'!L30),'#_SPSS'!L30))-LEN(SUBSTITUTE(IF(_xlfn.ISFORMULA('#_SPSS'!L30),_xlfn.FORMULATEXT('#_SPSS'!L30),'#_SPSS'!L30),"""","")),TRUE,FALSE),"HardQuoteMsg",IF(LEN(IF(_xlfn.ISFORMULA(SPSS!L30),_xlfn.FORMULATEXT(SPSS!L30),SPSS!L30))-LEN(SUBSTITUTE(IF(_xlfn.ISFORMULA(SPSS!L30),_xlfn.FORMULATEXT(SPSS!L30),SPSS!L30),"$",""))&lt;0.5*(LEN(IF(_xlfn.ISFORMULA('#_SPSS'!L30),_xlfn.FORMULATEXT('#_SPSS'!L30),'#_SPSS'!L30))-LEN(SUBSTITUTE(IF(_xlfn.ISFORMULA('#_SPSS'!L30),_xlfn.FORMULATEXT('#_SPSS'!L30),'#_SPSS'!L30),"$",""))),TRUE,FALSE),"MissingAbsMsg",TRUE,"PerfectMsg")</f>
        <v/>
      </c>
      <c r="N30" s="218">
        <v>0</v>
      </c>
      <c r="O30" s="271" t="str">
        <f ca="1">_xlfn.IFS(ISBLANK(SPSS!O30),"",IF(NOT(ISNA('#_SPSS'!O30)),IF(ISNA(SPSS!O30),TRUE,FALSE),FALSE),"StuNAMsg",IF(AND(ISNA('#_SPSS'!O30),ISNA(SPSS!O30)),TRUE,FALSE),"PerfectMsg",IF(NOT(ISERROR('#_SPSS'!O30)),IF(ISERROR(SPSS!O30),TRUE,FALSE),FALSE),"StuErrorMsg",IF(TYPE('#_SPSS'!O30)&lt;&gt;TYPE(SPSS!O30),TRUE,FALSE),"WrongTypeMsg",IF(_xlfn.ISFORMULA('#_SPSS'!O30),IF(NOT(_xlfn.ISFORMULA(SPSS!O30)),TRUE),FALSE),"MissingFormulaMsg",IF(NOT(AND(ISNUMBER(FIND("[",_xlfn.FORMULATEXT('#_SPSS'!O30))),ISNUMBER(FIND("!",_xlfn.FORMULATEXT('#_SPSS'!O30))))),AND(ISNUMBER(FIND("[",_xlfn.FORMULATEXT(SPSS!O30))),ISNUMBER(FIND("!",_xlfn.FORMULATEXT(SPSS!O30)))),FALSE),"ExternalRefsMsg",IF(ISNUMBER('#_SPSS'!O30),IF(ABS('#_SPSS'!O30-SPSS!O30)&gt;0.00001,TRUE,FALSE),IF('#_SPSS'!O30&lt;&gt;SPSS!O30,TRUE,FALSE)),IF(ISNUMBER('#_SPSS'!O30),IF('#_SPSS'!O30&gt;SPSS!O30,"TooLow","TooHigh"),"WrongAnswer"),NOT(_xlfn.ISFORMULA('#_SPSS'!O30)),"PerfectMsg",IF((LEN(SUBSTITUTE(SUBSTITUTE(SUBSTITUTE(SUBSTITUTE(SUBSTITUTE(SUBSTITUTE(SUBSTITUTE(SUBSTITUTE(SUBSTITUTE(SUBSTITUTE(SUBSTITUTE(SUBSTITUTE(SUBSTITUTE(SUBSTITUTE(SUBSTITUTE(SUBSTITUTE(SUBSTITUTE(SUBSTITUTE(SUBSTITUTE(SUBSTITUTE(SUBSTITUTE(SUBSTITUTE(SUBSTITUTE(SUBSTITUTE(IF(_xlfn.ISFORMULA(SPSS!O30),_xlfn.FORMULATEXT(SPSS!O30),SPSS!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O30),_xlfn.FORMULATEXT(SPSS!O30),SPSS!O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O30),_xlfn.FORMULATEXT('#_SPSS'!O30),'#_SPSS'!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O30),_xlfn.FORMULATEXT('#_SPSS'!O30),'#_SPSS'!O30),"9","#"),"8","#"),"7","#"),"6","#"),"5","#"),"4","#"),"3","#"),"2","#"),"1","#"),"0","#"),CHAR(10),""),"$","")," ",""),",","@"),"&gt;","@"),"&lt;","@"),"=","@"),")","@"),"(","@"),"^","@"),"/","@"),"+","@"),"*","@"),"-","@"),"@#","")))/2,TRUE,FALSE),"HardCodeMsg",IF(LEN(IF(_xlfn.ISFORMULA(SPSS!O30),_xlfn.FORMULATEXT(SPSS!O30),SPSS!O30))-LEN(SUBSTITUTE(IF(_xlfn.ISFORMULA(SPSS!O30),_xlfn.FORMULATEXT(SPSS!O30),SPSS!O30),"""",""))&gt;LEN(IF(_xlfn.ISFORMULA('#_SPSS'!O30),_xlfn.FORMULATEXT('#_SPSS'!O30),'#_SPSS'!O30))-LEN(SUBSTITUTE(IF(_xlfn.ISFORMULA('#_SPSS'!O30),_xlfn.FORMULATEXT('#_SPSS'!O30),'#_SPSS'!O30),"""","")),TRUE,FALSE),"HardQuoteMsg",IF(LEN(IF(_xlfn.ISFORMULA(SPSS!O30),_xlfn.FORMULATEXT(SPSS!O30),SPSS!O30))-LEN(SUBSTITUTE(IF(_xlfn.ISFORMULA(SPSS!O30),_xlfn.FORMULATEXT(SPSS!O30),SPSS!O30),"$",""))&lt;0.5*(LEN(IF(_xlfn.ISFORMULA('#_SPSS'!O30),_xlfn.FORMULATEXT('#_SPSS'!O30),'#_SPSS'!O30))-LEN(SUBSTITUTE(IF(_xlfn.ISFORMULA('#_SPSS'!O30),_xlfn.FORMULATEXT('#_SPSS'!O30),'#_SPSS'!O30),"$",""))),TRUE,FALSE),"MissingAbsMsg",TRUE,"PerfectMsg")</f>
        <v/>
      </c>
      <c r="Z30" s="217"/>
      <c r="AA30" s="217"/>
      <c r="AB30" s="217"/>
      <c r="AC30" s="217"/>
    </row>
    <row r="31" spans="2:29" x14ac:dyDescent="0.15">
      <c r="C31" s="225"/>
      <c r="Z31" s="217"/>
      <c r="AA31" s="217"/>
      <c r="AB31" s="217"/>
      <c r="AC31" s="217"/>
    </row>
    <row r="32" spans="2:29" s="218" customFormat="1" x14ac:dyDescent="0.15">
      <c r="B32" s="215"/>
      <c r="C32" s="224"/>
      <c r="D32" s="226">
        <v>0</v>
      </c>
      <c r="E32" s="215"/>
      <c r="F32" s="215"/>
      <c r="G32" s="262"/>
      <c r="H32" s="262"/>
      <c r="I32" s="262"/>
      <c r="J32" s="262"/>
      <c r="K32" s="262"/>
      <c r="L32" s="262"/>
      <c r="T32" s="220"/>
      <c r="V32" s="219"/>
      <c r="W32" s="219"/>
      <c r="X32" s="219"/>
      <c r="Z32" s="217"/>
      <c r="AA32" s="217"/>
      <c r="AB32" s="217"/>
      <c r="AC32" s="217"/>
    </row>
    <row r="33" spans="2:29" s="218" customFormat="1" x14ac:dyDescent="0.15">
      <c r="B33" s="215"/>
      <c r="C33" s="224">
        <v>0</v>
      </c>
      <c r="D33" s="219" t="str">
        <f ca="1">_xlfn.IFS(ISBLANK(SPSS!D33),"",IF(NOT(ISNA('#_SPSS'!D33)),IF(ISNA(SPSS!D33),TRUE,FALSE),FALSE),"StuNAMsg",IF(AND(ISNA('#_SPSS'!D33),ISNA(SPSS!D33)),TRUE,FALSE),"PerfectMsg",IF(NOT(ISERROR('#_SPSS'!D33)),IF(ISERROR(SPSS!D33),TRUE,FALSE),FALSE),"StuErrorMsg",IF(TYPE('#_SPSS'!D33)&lt;&gt;TYPE(SPSS!D33),TRUE,FALSE),"WrongTypeMsg",IF(_xlfn.ISFORMULA('#_SPSS'!D33),IF(NOT(_xlfn.ISFORMULA(SPSS!D33)),TRUE),FALSE),"MissingFormulaMsg",IF(NOT(AND(ISNUMBER(FIND("[",_xlfn.FORMULATEXT('#_SPSS'!D33))),ISNUMBER(FIND("!",_xlfn.FORMULATEXT('#_SPSS'!D33))))),AND(ISNUMBER(FIND("[",_xlfn.FORMULATEXT(SPSS!D33))),ISNUMBER(FIND("!",_xlfn.FORMULATEXT(SPSS!D33)))),FALSE),"ExternalRefsMsg",IF(ISNUMBER('#_SPSS'!D33),IF(ABS('#_SPSS'!D33-SPSS!D33)&gt;0.00001,TRUE,FALSE),IF('#_SPSS'!D33&lt;&gt;SPSS!D33,TRUE,FALSE)),IF(ISNUMBER('#_SPSS'!D33),IF('#_SPSS'!D33&gt;SPSS!D33,"TooLow","TooHigh"),"WrongAnswer"),NOT(_xlfn.ISFORMULA('#_SPSS'!D33)),"PerfectMsg",IF((LEN(SUBSTITUTE(SUBSTITUTE(SUBSTITUTE(SUBSTITUTE(SUBSTITUTE(SUBSTITUTE(SUBSTITUTE(SUBSTITUTE(SUBSTITUTE(SUBSTITUTE(SUBSTITUTE(SUBSTITUTE(SUBSTITUTE(SUBSTITUTE(SUBSTITUTE(SUBSTITUTE(SUBSTITUTE(SUBSTITUTE(SUBSTITUTE(SUBSTITUTE(SUBSTITUTE(SUBSTITUTE(SUBSTITUTE(SUBSTITUTE(IF(_xlfn.ISFORMULA(SPSS!D33),_xlfn.FORMULATEXT(SPSS!D33),SPSS!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D33),_xlfn.FORMULATEXT(SPSS!D33),SPSS!D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D33),_xlfn.FORMULATEXT('#_SPSS'!D33),'#_SPSS'!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D33),_xlfn.FORMULATEXT('#_SPSS'!D33),'#_SPSS'!D33),"9","#"),"8","#"),"7","#"),"6","#"),"5","#"),"4","#"),"3","#"),"2","#"),"1","#"),"0","#"),CHAR(10),""),"$","")," ",""),",","@"),"&gt;","@"),"&lt;","@"),"=","@"),")","@"),"(","@"),"^","@"),"/","@"),"+","@"),"*","@"),"-","@"),"@#","")))/2,TRUE,FALSE),"HardCodeMsg",IF(LEN(IF(_xlfn.ISFORMULA(SPSS!D33),_xlfn.FORMULATEXT(SPSS!D33),SPSS!D33))-LEN(SUBSTITUTE(IF(_xlfn.ISFORMULA(SPSS!D33),_xlfn.FORMULATEXT(SPSS!D33),SPSS!D33),"""",""))&gt;LEN(IF(_xlfn.ISFORMULA('#_SPSS'!D33),_xlfn.FORMULATEXT('#_SPSS'!D33),'#_SPSS'!D33))-LEN(SUBSTITUTE(IF(_xlfn.ISFORMULA('#_SPSS'!D33),_xlfn.FORMULATEXT('#_SPSS'!D33),'#_SPSS'!D33),"""","")),TRUE,FALSE),"HardQuoteMsg",IF(LEN(IF(_xlfn.ISFORMULA(SPSS!D33),_xlfn.FORMULATEXT(SPSS!D33),SPSS!D33))-LEN(SUBSTITUTE(IF(_xlfn.ISFORMULA(SPSS!D33),_xlfn.FORMULATEXT(SPSS!D33),SPSS!D33),"$",""))&lt;0.5*(LEN(IF(_xlfn.ISFORMULA('#_SPSS'!D33),_xlfn.FORMULATEXT('#_SPSS'!D33),'#_SPSS'!D33))-LEN(SUBSTITUTE(IF(_xlfn.ISFORMULA('#_SPSS'!D33),_xlfn.FORMULATEXT('#_SPSS'!D33),'#_SPSS'!D33),"$",""))),TRUE,FALSE),"MissingAbsMsg",TRUE,"PerfectMsg")</f>
        <v/>
      </c>
      <c r="E33" s="267" t="str">
        <f ca="1">_xlfn.IFS(ISBLANK(SPSS!E33),"",IF(NOT(ISNA('#_SPSS'!E33)),IF(ISNA(SPSS!E33),TRUE,FALSE),FALSE),"StuNAMsg",IF(AND(ISNA('#_SPSS'!E33),ISNA(SPSS!E33)),TRUE,FALSE),"PerfectMsg",IF(NOT(ISERROR('#_SPSS'!E33)),IF(ISERROR(SPSS!E33),TRUE,FALSE),FALSE),"StuErrorMsg",IF(TYPE('#_SPSS'!E33)&lt;&gt;TYPE(SPSS!E33),TRUE,FALSE),"WrongTypeMsg",IF(_xlfn.ISFORMULA('#_SPSS'!E33),IF(NOT(_xlfn.ISFORMULA(SPSS!E33)),TRUE),FALSE),"MissingFormulaMsg",IF(NOT(AND(ISNUMBER(FIND("[",_xlfn.FORMULATEXT('#_SPSS'!E33))),ISNUMBER(FIND("!",_xlfn.FORMULATEXT('#_SPSS'!E33))))),AND(ISNUMBER(FIND("[",_xlfn.FORMULATEXT(SPSS!E33))),ISNUMBER(FIND("!",_xlfn.FORMULATEXT(SPSS!E33)))),FALSE),"ExternalRefsMsg",IF(ISNUMBER('#_SPSS'!E33),IF(ABS('#_SPSS'!E33-SPSS!E33)&gt;0.00001,TRUE,FALSE),IF('#_SPSS'!E33&lt;&gt;SPSS!E33,TRUE,FALSE)),IF(ISNUMBER('#_SPSS'!E33),IF('#_SPSS'!E33&gt;SPSS!E33,"TooLow","TooHigh"),"WrongAnswer"),NOT(_xlfn.ISFORMULA('#_SPSS'!E33)),"PerfectMsg",IF((LEN(SUBSTITUTE(SUBSTITUTE(SUBSTITUTE(SUBSTITUTE(SUBSTITUTE(SUBSTITUTE(SUBSTITUTE(SUBSTITUTE(SUBSTITUTE(SUBSTITUTE(SUBSTITUTE(SUBSTITUTE(SUBSTITUTE(SUBSTITUTE(SUBSTITUTE(SUBSTITUTE(SUBSTITUTE(SUBSTITUTE(SUBSTITUTE(SUBSTITUTE(SUBSTITUTE(SUBSTITUTE(SUBSTITUTE(SUBSTITUTE(IF(_xlfn.ISFORMULA(SPSS!E33),_xlfn.FORMULATEXT(SPSS!E33),SPSS!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E33),_xlfn.FORMULATEXT(SPSS!E33),SPSS!E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E33),_xlfn.FORMULATEXT('#_SPSS'!E33),'#_SPSS'!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E33),_xlfn.FORMULATEXT('#_SPSS'!E33),'#_SPSS'!E33),"9","#"),"8","#"),"7","#"),"6","#"),"5","#"),"4","#"),"3","#"),"2","#"),"1","#"),"0","#"),CHAR(10),""),"$","")," ",""),",","@"),"&gt;","@"),"&lt;","@"),"=","@"),")","@"),"(","@"),"^","@"),"/","@"),"+","@"),"*","@"),"-","@"),"@#","")))/2,TRUE,FALSE),"HardCodeMsg",IF(LEN(IF(_xlfn.ISFORMULA(SPSS!E33),_xlfn.FORMULATEXT(SPSS!E33),SPSS!E33))-LEN(SUBSTITUTE(IF(_xlfn.ISFORMULA(SPSS!E33),_xlfn.FORMULATEXT(SPSS!E33),SPSS!E33),"""",""))&gt;LEN(IF(_xlfn.ISFORMULA('#_SPSS'!E33),_xlfn.FORMULATEXT('#_SPSS'!E33),'#_SPSS'!E33))-LEN(SUBSTITUTE(IF(_xlfn.ISFORMULA('#_SPSS'!E33),_xlfn.FORMULATEXT('#_SPSS'!E33),'#_SPSS'!E33),"""","")),TRUE,FALSE),"HardQuoteMsg",IF(LEN(IF(_xlfn.ISFORMULA(SPSS!E33),_xlfn.FORMULATEXT(SPSS!E33),SPSS!E33))-LEN(SUBSTITUTE(IF(_xlfn.ISFORMULA(SPSS!E33),_xlfn.FORMULATEXT(SPSS!E33),SPSS!E33),"$",""))&lt;0.5*(LEN(IF(_xlfn.ISFORMULA('#_SPSS'!E33),_xlfn.FORMULATEXT('#_SPSS'!E33),'#_SPSS'!E33))-LEN(SUBSTITUTE(IF(_xlfn.ISFORMULA('#_SPSS'!E33),_xlfn.FORMULATEXT('#_SPSS'!E33),'#_SPSS'!E33),"$",""))),TRUE,FALSE),"MissingAbsMsg",TRUE,"PerfectMsg")</f>
        <v/>
      </c>
      <c r="F33" s="268">
        <v>0</v>
      </c>
      <c r="G33" s="268" t="str">
        <f ca="1">_xlfn.IFS(ISBLANK(SPSS!G33),"",IF(NOT(ISNA('#_SPSS'!G33)),IF(ISNA(SPSS!G33),TRUE,FALSE),FALSE),"StuNAMsg",IF(AND(ISNA('#_SPSS'!G33),ISNA(SPSS!G33)),TRUE,FALSE),"PerfectMsg",IF(NOT(ISERROR('#_SPSS'!G33)),IF(ISERROR(SPSS!G33),TRUE,FALSE),FALSE),"StuErrorMsg",IF(TYPE('#_SPSS'!G33)&lt;&gt;TYPE(SPSS!G33),TRUE,FALSE),"WrongTypeMsg",IF(_xlfn.ISFORMULA('#_SPSS'!G33),IF(NOT(_xlfn.ISFORMULA(SPSS!G33)),TRUE),FALSE),"MissingFormulaMsg",IF(NOT(AND(ISNUMBER(FIND("[",_xlfn.FORMULATEXT('#_SPSS'!G33))),ISNUMBER(FIND("!",_xlfn.FORMULATEXT('#_SPSS'!G33))))),AND(ISNUMBER(FIND("[",_xlfn.FORMULATEXT(SPSS!G33))),ISNUMBER(FIND("!",_xlfn.FORMULATEXT(SPSS!G33)))),FALSE),"ExternalRefsMsg",IF(ISNUMBER('#_SPSS'!G33),IF(ABS('#_SPSS'!G33-SPSS!G33)&gt;0.00001,TRUE,FALSE),IF('#_SPSS'!G33&lt;&gt;SPSS!G33,TRUE,FALSE)),IF(ISNUMBER('#_SPSS'!G33),IF('#_SPSS'!G33&gt;SPSS!G33,"TooLow","TooHigh"),"WrongAnswer"),NOT(_xlfn.ISFORMULA('#_SPSS'!G33)),"PerfectMsg",IF((LEN(SUBSTITUTE(SUBSTITUTE(SUBSTITUTE(SUBSTITUTE(SUBSTITUTE(SUBSTITUTE(SUBSTITUTE(SUBSTITUTE(SUBSTITUTE(SUBSTITUTE(SUBSTITUTE(SUBSTITUTE(SUBSTITUTE(SUBSTITUTE(SUBSTITUTE(SUBSTITUTE(SUBSTITUTE(SUBSTITUTE(SUBSTITUTE(SUBSTITUTE(SUBSTITUTE(SUBSTITUTE(SUBSTITUTE(SUBSTITUTE(IF(_xlfn.ISFORMULA(SPSS!G33),_xlfn.FORMULATEXT(SPSS!G33),SPSS!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G33),_xlfn.FORMULATEXT(SPSS!G33),SPSS!G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G33),_xlfn.FORMULATEXT('#_SPSS'!G33),'#_SPSS'!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G33),_xlfn.FORMULATEXT('#_SPSS'!G33),'#_SPSS'!G33),"9","#"),"8","#"),"7","#"),"6","#"),"5","#"),"4","#"),"3","#"),"2","#"),"1","#"),"0","#"),CHAR(10),""),"$","")," ",""),",","@"),"&gt;","@"),"&lt;","@"),"=","@"),")","@"),"(","@"),"^","@"),"/","@"),"+","@"),"*","@"),"-","@"),"@#","")))/2,TRUE,FALSE),"HardCodeMsg",IF(LEN(IF(_xlfn.ISFORMULA(SPSS!G33),_xlfn.FORMULATEXT(SPSS!G33),SPSS!G33))-LEN(SUBSTITUTE(IF(_xlfn.ISFORMULA(SPSS!G33),_xlfn.FORMULATEXT(SPSS!G33),SPSS!G33),"""",""))&gt;LEN(IF(_xlfn.ISFORMULA('#_SPSS'!G33),_xlfn.FORMULATEXT('#_SPSS'!G33),'#_SPSS'!G33))-LEN(SUBSTITUTE(IF(_xlfn.ISFORMULA('#_SPSS'!G33),_xlfn.FORMULATEXT('#_SPSS'!G33),'#_SPSS'!G33),"""","")),TRUE,FALSE),"HardQuoteMsg",IF(LEN(IF(_xlfn.ISFORMULA(SPSS!G33),_xlfn.FORMULATEXT(SPSS!G33),SPSS!G33))-LEN(SUBSTITUTE(IF(_xlfn.ISFORMULA(SPSS!G33),_xlfn.FORMULATEXT(SPSS!G33),SPSS!G33),"$",""))&lt;0.5*(LEN(IF(_xlfn.ISFORMULA('#_SPSS'!G33),_xlfn.FORMULATEXT('#_SPSS'!G33),'#_SPSS'!G33))-LEN(SUBSTITUTE(IF(_xlfn.ISFORMULA('#_SPSS'!G33),_xlfn.FORMULATEXT('#_SPSS'!G33),'#_SPSS'!G33),"$",""))),TRUE,FALSE),"MissingAbsMsg",TRUE,"PerfectMsg")</f>
        <v/>
      </c>
      <c r="H33" s="269" t="str">
        <f ca="1">_xlfn.IFS(ISBLANK(SPSS!H33),"",IF(NOT(ISNA('#_SPSS'!H33)),IF(ISNA(SPSS!H33),TRUE,FALSE),FALSE),"StuNAMsg",IF(AND(ISNA('#_SPSS'!H33),ISNA(SPSS!H33)),TRUE,FALSE),"PerfectMsg",IF(NOT(ISERROR('#_SPSS'!H33)),IF(ISERROR(SPSS!H33),TRUE,FALSE),FALSE),"StuErrorMsg",IF(TYPE('#_SPSS'!H33)&lt;&gt;TYPE(SPSS!H33),TRUE,FALSE),"WrongTypeMsg",IF(_xlfn.ISFORMULA('#_SPSS'!H33),IF(NOT(_xlfn.ISFORMULA(SPSS!H33)),TRUE),FALSE),"MissingFormulaMsg",IF(NOT(AND(ISNUMBER(FIND("[",_xlfn.FORMULATEXT('#_SPSS'!H33))),ISNUMBER(FIND("!",_xlfn.FORMULATEXT('#_SPSS'!H33))))),AND(ISNUMBER(FIND("[",_xlfn.FORMULATEXT(SPSS!H33))),ISNUMBER(FIND("!",_xlfn.FORMULATEXT(SPSS!H33)))),FALSE),"ExternalRefsMsg",IF(ISNUMBER('#_SPSS'!H33),IF(ABS('#_SPSS'!H33-SPSS!H33)&gt;0.00001,TRUE,FALSE),IF('#_SPSS'!H33&lt;&gt;SPSS!H33,TRUE,FALSE)),IF(ISNUMBER('#_SPSS'!H33),IF('#_SPSS'!H33&gt;SPSS!H33,"TooLow","TooHigh"),"WrongAnswer"),NOT(_xlfn.ISFORMULA('#_SPSS'!H33)),"PerfectMsg",IF((LEN(SUBSTITUTE(SUBSTITUTE(SUBSTITUTE(SUBSTITUTE(SUBSTITUTE(SUBSTITUTE(SUBSTITUTE(SUBSTITUTE(SUBSTITUTE(SUBSTITUTE(SUBSTITUTE(SUBSTITUTE(SUBSTITUTE(SUBSTITUTE(SUBSTITUTE(SUBSTITUTE(SUBSTITUTE(SUBSTITUTE(SUBSTITUTE(SUBSTITUTE(SUBSTITUTE(SUBSTITUTE(SUBSTITUTE(SUBSTITUTE(IF(_xlfn.ISFORMULA(SPSS!H33),_xlfn.FORMULATEXT(SPSS!H33),SPSS!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H33),_xlfn.FORMULATEXT(SPSS!H33),SPSS!H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H33),_xlfn.FORMULATEXT('#_SPSS'!H33),'#_SPSS'!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H33),_xlfn.FORMULATEXT('#_SPSS'!H33),'#_SPSS'!H33),"9","#"),"8","#"),"7","#"),"6","#"),"5","#"),"4","#"),"3","#"),"2","#"),"1","#"),"0","#"),CHAR(10),""),"$","")," ",""),",","@"),"&gt;","@"),"&lt;","@"),"=","@"),")","@"),"(","@"),"^","@"),"/","@"),"+","@"),"*","@"),"-","@"),"@#","")))/2,TRUE,FALSE),"HardCodeMsg",IF(LEN(IF(_xlfn.ISFORMULA(SPSS!H33),_xlfn.FORMULATEXT(SPSS!H33),SPSS!H33))-LEN(SUBSTITUTE(IF(_xlfn.ISFORMULA(SPSS!H33),_xlfn.FORMULATEXT(SPSS!H33),SPSS!H33),"""",""))&gt;LEN(IF(_xlfn.ISFORMULA('#_SPSS'!H33),_xlfn.FORMULATEXT('#_SPSS'!H33),'#_SPSS'!H33))-LEN(SUBSTITUTE(IF(_xlfn.ISFORMULA('#_SPSS'!H33),_xlfn.FORMULATEXT('#_SPSS'!H33),'#_SPSS'!H33),"""","")),TRUE,FALSE),"HardQuoteMsg",IF(LEN(IF(_xlfn.ISFORMULA(SPSS!H33),_xlfn.FORMULATEXT(SPSS!H33),SPSS!H33))-LEN(SUBSTITUTE(IF(_xlfn.ISFORMULA(SPSS!H33),_xlfn.FORMULATEXT(SPSS!H33),SPSS!H33),"$",""))&lt;0.5*(LEN(IF(_xlfn.ISFORMULA('#_SPSS'!H33),_xlfn.FORMULATEXT('#_SPSS'!H33),'#_SPSS'!H33))-LEN(SUBSTITUTE(IF(_xlfn.ISFORMULA('#_SPSS'!H33),_xlfn.FORMULATEXT('#_SPSS'!H33),'#_SPSS'!H33),"$",""))),TRUE,FALSE),"MissingAbsMsg",TRUE,"PerfectMsg")</f>
        <v/>
      </c>
      <c r="I33" s="269" t="str">
        <f ca="1">_xlfn.IFS(ISBLANK(SPSS!I33),"",IF(NOT(ISNA('#_SPSS'!I33)),IF(ISNA(SPSS!I33),TRUE,FALSE),FALSE),"StuNAMsg",IF(AND(ISNA('#_SPSS'!I33),ISNA(SPSS!I33)),TRUE,FALSE),"PerfectMsg",IF(NOT(ISERROR('#_SPSS'!I33)),IF(ISERROR(SPSS!I33),TRUE,FALSE),FALSE),"StuErrorMsg",IF(TYPE('#_SPSS'!I33)&lt;&gt;TYPE(SPSS!I33),TRUE,FALSE),"WrongTypeMsg",IF(_xlfn.ISFORMULA('#_SPSS'!I33),IF(NOT(_xlfn.ISFORMULA(SPSS!I33)),TRUE),FALSE),"MissingFormulaMsg",IF(NOT(AND(ISNUMBER(FIND("[",_xlfn.FORMULATEXT('#_SPSS'!I33))),ISNUMBER(FIND("!",_xlfn.FORMULATEXT('#_SPSS'!I33))))),AND(ISNUMBER(FIND("[",_xlfn.FORMULATEXT(SPSS!I33))),ISNUMBER(FIND("!",_xlfn.FORMULATEXT(SPSS!I33)))),FALSE),"ExternalRefsMsg",IF(ISNUMBER('#_SPSS'!I33),IF(ABS('#_SPSS'!I33-SPSS!I33)&gt;0.00001,TRUE,FALSE),IF('#_SPSS'!I33&lt;&gt;SPSS!I33,TRUE,FALSE)),IF(ISNUMBER('#_SPSS'!I33),IF('#_SPSS'!I33&gt;SPSS!I33,"TooLow","TooHigh"),"WrongAnswer"),NOT(_xlfn.ISFORMULA('#_SPSS'!I33)),"PerfectMsg",IF((LEN(SUBSTITUTE(SUBSTITUTE(SUBSTITUTE(SUBSTITUTE(SUBSTITUTE(SUBSTITUTE(SUBSTITUTE(SUBSTITUTE(SUBSTITUTE(SUBSTITUTE(SUBSTITUTE(SUBSTITUTE(SUBSTITUTE(SUBSTITUTE(SUBSTITUTE(SUBSTITUTE(SUBSTITUTE(SUBSTITUTE(SUBSTITUTE(SUBSTITUTE(SUBSTITUTE(SUBSTITUTE(SUBSTITUTE(SUBSTITUTE(IF(_xlfn.ISFORMULA(SPSS!I33),_xlfn.FORMULATEXT(SPSS!I33),SPSS!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I33),_xlfn.FORMULATEXT(SPSS!I33),SPSS!I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I33),_xlfn.FORMULATEXT('#_SPSS'!I33),'#_SPSS'!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I33),_xlfn.FORMULATEXT('#_SPSS'!I33),'#_SPSS'!I33),"9","#"),"8","#"),"7","#"),"6","#"),"5","#"),"4","#"),"3","#"),"2","#"),"1","#"),"0","#"),CHAR(10),""),"$","")," ",""),",","@"),"&gt;","@"),"&lt;","@"),"=","@"),")","@"),"(","@"),"^","@"),"/","@"),"+","@"),"*","@"),"-","@"),"@#","")))/2,TRUE,FALSE),"HardCodeMsg",IF(LEN(IF(_xlfn.ISFORMULA(SPSS!I33),_xlfn.FORMULATEXT(SPSS!I33),SPSS!I33))-LEN(SUBSTITUTE(IF(_xlfn.ISFORMULA(SPSS!I33),_xlfn.FORMULATEXT(SPSS!I33),SPSS!I33),"""",""))&gt;LEN(IF(_xlfn.ISFORMULA('#_SPSS'!I33),_xlfn.FORMULATEXT('#_SPSS'!I33),'#_SPSS'!I33))-LEN(SUBSTITUTE(IF(_xlfn.ISFORMULA('#_SPSS'!I33),_xlfn.FORMULATEXT('#_SPSS'!I33),'#_SPSS'!I33),"""","")),TRUE,FALSE),"HardQuoteMsg",IF(LEN(IF(_xlfn.ISFORMULA(SPSS!I33),_xlfn.FORMULATEXT(SPSS!I33),SPSS!I33))-LEN(SUBSTITUTE(IF(_xlfn.ISFORMULA(SPSS!I33),_xlfn.FORMULATEXT(SPSS!I33),SPSS!I33),"$",""))&lt;0.5*(LEN(IF(_xlfn.ISFORMULA('#_SPSS'!I33),_xlfn.FORMULATEXT('#_SPSS'!I33),'#_SPSS'!I33))-LEN(SUBSTITUTE(IF(_xlfn.ISFORMULA('#_SPSS'!I33),_xlfn.FORMULATEXT('#_SPSS'!I33),'#_SPSS'!I33),"$",""))),TRUE,FALSE),"MissingAbsMsg",TRUE,"PerfectMsg")</f>
        <v/>
      </c>
      <c r="J33" s="269" t="str">
        <f ca="1">_xlfn.IFS(ISBLANK(SPSS!J33),"",IF(NOT(ISNA('#_SPSS'!J33)),IF(ISNA(SPSS!J33),TRUE,FALSE),FALSE),"StuNAMsg",IF(AND(ISNA('#_SPSS'!J33),ISNA(SPSS!J33)),TRUE,FALSE),"PerfectMsg",IF(NOT(ISERROR('#_SPSS'!J33)),IF(ISERROR(SPSS!J33),TRUE,FALSE),FALSE),"StuErrorMsg",IF(TYPE('#_SPSS'!J33)&lt;&gt;TYPE(SPSS!J33),TRUE,FALSE),"WrongTypeMsg",IF(_xlfn.ISFORMULA('#_SPSS'!J33),IF(NOT(_xlfn.ISFORMULA(SPSS!J33)),TRUE),FALSE),"MissingFormulaMsg",IF(NOT(AND(ISNUMBER(FIND("[",_xlfn.FORMULATEXT('#_SPSS'!J33))),ISNUMBER(FIND("!",_xlfn.FORMULATEXT('#_SPSS'!J33))))),AND(ISNUMBER(FIND("[",_xlfn.FORMULATEXT(SPSS!J33))),ISNUMBER(FIND("!",_xlfn.FORMULATEXT(SPSS!J33)))),FALSE),"ExternalRefsMsg",IF(ISNUMBER('#_SPSS'!J33),IF(ABS('#_SPSS'!J33-SPSS!J33)&gt;0.00001,TRUE,FALSE),IF('#_SPSS'!J33&lt;&gt;SPSS!J33,TRUE,FALSE)),IF(ISNUMBER('#_SPSS'!J33),IF('#_SPSS'!J33&gt;SPSS!J33,"TooLow","TooHigh"),"WrongAnswer"),NOT(_xlfn.ISFORMULA('#_SPSS'!J33)),"PerfectMsg",IF((LEN(SUBSTITUTE(SUBSTITUTE(SUBSTITUTE(SUBSTITUTE(SUBSTITUTE(SUBSTITUTE(SUBSTITUTE(SUBSTITUTE(SUBSTITUTE(SUBSTITUTE(SUBSTITUTE(SUBSTITUTE(SUBSTITUTE(SUBSTITUTE(SUBSTITUTE(SUBSTITUTE(SUBSTITUTE(SUBSTITUTE(SUBSTITUTE(SUBSTITUTE(SUBSTITUTE(SUBSTITUTE(SUBSTITUTE(SUBSTITUTE(IF(_xlfn.ISFORMULA(SPSS!J33),_xlfn.FORMULATEXT(SPSS!J33),SPSS!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J33),_xlfn.FORMULATEXT(SPSS!J33),SPSS!J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J33),_xlfn.FORMULATEXT('#_SPSS'!J33),'#_SPSS'!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J33),_xlfn.FORMULATEXT('#_SPSS'!J33),'#_SPSS'!J33),"9","#"),"8","#"),"7","#"),"6","#"),"5","#"),"4","#"),"3","#"),"2","#"),"1","#"),"0","#"),CHAR(10),""),"$","")," ",""),",","@"),"&gt;","@"),"&lt;","@"),"=","@"),")","@"),"(","@"),"^","@"),"/","@"),"+","@"),"*","@"),"-","@"),"@#","")))/2,TRUE,FALSE),"HardCodeMsg",IF(LEN(IF(_xlfn.ISFORMULA(SPSS!J33),_xlfn.FORMULATEXT(SPSS!J33),SPSS!J33))-LEN(SUBSTITUTE(IF(_xlfn.ISFORMULA(SPSS!J33),_xlfn.FORMULATEXT(SPSS!J33),SPSS!J33),"""",""))&gt;LEN(IF(_xlfn.ISFORMULA('#_SPSS'!J33),_xlfn.FORMULATEXT('#_SPSS'!J33),'#_SPSS'!J33))-LEN(SUBSTITUTE(IF(_xlfn.ISFORMULA('#_SPSS'!J33),_xlfn.FORMULATEXT('#_SPSS'!J33),'#_SPSS'!J33),"""","")),TRUE,FALSE),"HardQuoteMsg",IF(LEN(IF(_xlfn.ISFORMULA(SPSS!J33),_xlfn.FORMULATEXT(SPSS!J33),SPSS!J33))-LEN(SUBSTITUTE(IF(_xlfn.ISFORMULA(SPSS!J33),_xlfn.FORMULATEXT(SPSS!J33),SPSS!J33),"$",""))&lt;0.5*(LEN(IF(_xlfn.ISFORMULA('#_SPSS'!J33),_xlfn.FORMULATEXT('#_SPSS'!J33),'#_SPSS'!J33))-LEN(SUBSTITUTE(IF(_xlfn.ISFORMULA('#_SPSS'!J33),_xlfn.FORMULATEXT('#_SPSS'!J33),'#_SPSS'!J33),"$",""))),TRUE,FALSE),"MissingAbsMsg",TRUE,"PerfectMsg")</f>
        <v/>
      </c>
      <c r="K33" s="270" t="str">
        <f ca="1">_xlfn.IFS(ISBLANK(SPSS!K33),"",IF(NOT(ISNA('#_SPSS'!K33)),IF(ISNA(SPSS!K33),TRUE,FALSE),FALSE),"StuNAMsg",IF(AND(ISNA('#_SPSS'!K33),ISNA(SPSS!K33)),TRUE,FALSE),"PerfectMsg",IF(NOT(ISERROR('#_SPSS'!K33)),IF(ISERROR(SPSS!K33),TRUE,FALSE),FALSE),"StuErrorMsg",IF(TYPE('#_SPSS'!K33)&lt;&gt;TYPE(SPSS!K33),TRUE,FALSE),"WrongTypeMsg",IF(_xlfn.ISFORMULA('#_SPSS'!K33),IF(NOT(_xlfn.ISFORMULA(SPSS!K33)),TRUE),FALSE),"MissingFormulaMsg",IF(NOT(AND(ISNUMBER(FIND("[",_xlfn.FORMULATEXT('#_SPSS'!K33))),ISNUMBER(FIND("!",_xlfn.FORMULATEXT('#_SPSS'!K33))))),AND(ISNUMBER(FIND("[",_xlfn.FORMULATEXT(SPSS!K33))),ISNUMBER(FIND("!",_xlfn.FORMULATEXT(SPSS!K33)))),FALSE),"ExternalRefsMsg",IF(ISNUMBER('#_SPSS'!K33),IF(ABS('#_SPSS'!K33-SPSS!K33)&gt;0.00001,TRUE,FALSE),IF('#_SPSS'!K33&lt;&gt;SPSS!K33,TRUE,FALSE)),IF(ISNUMBER('#_SPSS'!K33),IF('#_SPSS'!K33&gt;SPSS!K33,"TooLow","TooHigh"),"WrongAnswer"),NOT(_xlfn.ISFORMULA('#_SPSS'!K33)),"PerfectMsg",IF((LEN(SUBSTITUTE(SUBSTITUTE(SUBSTITUTE(SUBSTITUTE(SUBSTITUTE(SUBSTITUTE(SUBSTITUTE(SUBSTITUTE(SUBSTITUTE(SUBSTITUTE(SUBSTITUTE(SUBSTITUTE(SUBSTITUTE(SUBSTITUTE(SUBSTITUTE(SUBSTITUTE(SUBSTITUTE(SUBSTITUTE(SUBSTITUTE(SUBSTITUTE(SUBSTITUTE(SUBSTITUTE(SUBSTITUTE(SUBSTITUTE(IF(_xlfn.ISFORMULA(SPSS!K33),_xlfn.FORMULATEXT(SPSS!K33),SPSS!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K33),_xlfn.FORMULATEXT(SPSS!K33),SPSS!K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K33),_xlfn.FORMULATEXT('#_SPSS'!K33),'#_SPSS'!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K33),_xlfn.FORMULATEXT('#_SPSS'!K33),'#_SPSS'!K33),"9","#"),"8","#"),"7","#"),"6","#"),"5","#"),"4","#"),"3","#"),"2","#"),"1","#"),"0","#"),CHAR(10),""),"$","")," ",""),",","@"),"&gt;","@"),"&lt;","@"),"=","@"),")","@"),"(","@"),"^","@"),"/","@"),"+","@"),"*","@"),"-","@"),"@#","")))/2,TRUE,FALSE),"HardCodeMsg",IF(LEN(IF(_xlfn.ISFORMULA(SPSS!K33),_xlfn.FORMULATEXT(SPSS!K33),SPSS!K33))-LEN(SUBSTITUTE(IF(_xlfn.ISFORMULA(SPSS!K33),_xlfn.FORMULATEXT(SPSS!K33),SPSS!K33),"""",""))&gt;LEN(IF(_xlfn.ISFORMULA('#_SPSS'!K33),_xlfn.FORMULATEXT('#_SPSS'!K33),'#_SPSS'!K33))-LEN(SUBSTITUTE(IF(_xlfn.ISFORMULA('#_SPSS'!K33),_xlfn.FORMULATEXT('#_SPSS'!K33),'#_SPSS'!K33),"""","")),TRUE,FALSE),"HardQuoteMsg",IF(LEN(IF(_xlfn.ISFORMULA(SPSS!K33),_xlfn.FORMULATEXT(SPSS!K33),SPSS!K33))-LEN(SUBSTITUTE(IF(_xlfn.ISFORMULA(SPSS!K33),_xlfn.FORMULATEXT(SPSS!K33),SPSS!K33),"$",""))&lt;0.5*(LEN(IF(_xlfn.ISFORMULA('#_SPSS'!K33),_xlfn.FORMULATEXT('#_SPSS'!K33),'#_SPSS'!K33))-LEN(SUBSTITUTE(IF(_xlfn.ISFORMULA('#_SPSS'!K33),_xlfn.FORMULATEXT('#_SPSS'!K33),'#_SPSS'!K33),"$",""))),TRUE,FALSE),"MissingAbsMsg",TRUE,"PerfectMsg")</f>
        <v/>
      </c>
      <c r="L33" s="254" t="str">
        <f ca="1">_xlfn.IFS(ISBLANK(SPSS!L33),"",IF(NOT(ISNA('#_SPSS'!L33)),IF(ISNA(SPSS!L33),TRUE,FALSE),FALSE),"StuNAMsg",IF(AND(ISNA('#_SPSS'!L33),ISNA(SPSS!L33)),TRUE,FALSE),"PerfectMsg",IF(NOT(ISERROR('#_SPSS'!L33)),IF(ISERROR(SPSS!L33),TRUE,FALSE),FALSE),"StuErrorMsg",IF(TYPE('#_SPSS'!L33)&lt;&gt;TYPE(SPSS!L33),TRUE,FALSE),"WrongTypeMsg",IF(_xlfn.ISFORMULA('#_SPSS'!L33),IF(NOT(_xlfn.ISFORMULA(SPSS!L33)),TRUE),FALSE),"MissingFormulaMsg",IF(NOT(AND(ISNUMBER(FIND("[",_xlfn.FORMULATEXT('#_SPSS'!L33))),ISNUMBER(FIND("!",_xlfn.FORMULATEXT('#_SPSS'!L33))))),AND(ISNUMBER(FIND("[",_xlfn.FORMULATEXT(SPSS!L33))),ISNUMBER(FIND("!",_xlfn.FORMULATEXT(SPSS!L33)))),FALSE),"ExternalRefsMsg",IF(ISNUMBER('#_SPSS'!L33),IF(ABS('#_SPSS'!L33-SPSS!L33)&gt;0.00001,TRUE,FALSE),IF('#_SPSS'!L33&lt;&gt;SPSS!L33,TRUE,FALSE)),IF(ISNUMBER('#_SPSS'!L33),IF('#_SPSS'!L33&gt;SPSS!L33,"TooLow","TooHigh"),"WrongAnswer"),NOT(_xlfn.ISFORMULA('#_SPSS'!L33)),"PerfectMsg",IF((LEN(SUBSTITUTE(SUBSTITUTE(SUBSTITUTE(SUBSTITUTE(SUBSTITUTE(SUBSTITUTE(SUBSTITUTE(SUBSTITUTE(SUBSTITUTE(SUBSTITUTE(SUBSTITUTE(SUBSTITUTE(SUBSTITUTE(SUBSTITUTE(SUBSTITUTE(SUBSTITUTE(SUBSTITUTE(SUBSTITUTE(SUBSTITUTE(SUBSTITUTE(SUBSTITUTE(SUBSTITUTE(SUBSTITUTE(SUBSTITUTE(IF(_xlfn.ISFORMULA(SPSS!L33),_xlfn.FORMULATEXT(SPSS!L33),SPSS!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L33),_xlfn.FORMULATEXT(SPSS!L33),SPSS!L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L33),_xlfn.FORMULATEXT('#_SPSS'!L33),'#_SPSS'!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L33),_xlfn.FORMULATEXT('#_SPSS'!L33),'#_SPSS'!L33),"9","#"),"8","#"),"7","#"),"6","#"),"5","#"),"4","#"),"3","#"),"2","#"),"1","#"),"0","#"),CHAR(10),""),"$","")," ",""),",","@"),"&gt;","@"),"&lt;","@"),"=","@"),")","@"),"(","@"),"^","@"),"/","@"),"+","@"),"*","@"),"-","@"),"@#","")))/2,TRUE,FALSE),"HardCodeMsg",IF(LEN(IF(_xlfn.ISFORMULA(SPSS!L33),_xlfn.FORMULATEXT(SPSS!L33),SPSS!L33))-LEN(SUBSTITUTE(IF(_xlfn.ISFORMULA(SPSS!L33),_xlfn.FORMULATEXT(SPSS!L33),SPSS!L33),"""",""))&gt;LEN(IF(_xlfn.ISFORMULA('#_SPSS'!L33),_xlfn.FORMULATEXT('#_SPSS'!L33),'#_SPSS'!L33))-LEN(SUBSTITUTE(IF(_xlfn.ISFORMULA('#_SPSS'!L33),_xlfn.FORMULATEXT('#_SPSS'!L33),'#_SPSS'!L33),"""","")),TRUE,FALSE),"HardQuoteMsg",IF(LEN(IF(_xlfn.ISFORMULA(SPSS!L33),_xlfn.FORMULATEXT(SPSS!L33),SPSS!L33))-LEN(SUBSTITUTE(IF(_xlfn.ISFORMULA(SPSS!L33),_xlfn.FORMULATEXT(SPSS!L33),SPSS!L33),"$",""))&lt;0.5*(LEN(IF(_xlfn.ISFORMULA('#_SPSS'!L33),_xlfn.FORMULATEXT('#_SPSS'!L33),'#_SPSS'!L33))-LEN(SUBSTITUTE(IF(_xlfn.ISFORMULA('#_SPSS'!L33),_xlfn.FORMULATEXT('#_SPSS'!L33),'#_SPSS'!L33),"$",""))),TRUE,FALSE),"MissingAbsMsg",TRUE,"PerfectMsg")</f>
        <v/>
      </c>
      <c r="T33" s="220"/>
      <c r="V33" s="219"/>
      <c r="W33" s="219"/>
      <c r="X33" s="219"/>
      <c r="Z33" s="217"/>
      <c r="AA33" s="217"/>
      <c r="AB33" s="217"/>
      <c r="AC33" s="217"/>
    </row>
    <row r="34" spans="2:29" s="218" customFormat="1" x14ac:dyDescent="0.15">
      <c r="B34" s="215"/>
      <c r="C34" s="217"/>
      <c r="E34" s="227"/>
      <c r="M34" s="215"/>
      <c r="T34" s="220"/>
      <c r="V34" s="219"/>
      <c r="W34" s="219"/>
      <c r="X34" s="219"/>
      <c r="Z34" s="217"/>
      <c r="AA34" s="217"/>
      <c r="AB34" s="217"/>
      <c r="AC34" s="217"/>
    </row>
    <row r="35" spans="2:29" s="218" customFormat="1" ht="25" customHeight="1" x14ac:dyDescent="0.15">
      <c r="B35" s="215"/>
      <c r="K35" s="228"/>
      <c r="L35" s="229"/>
      <c r="M35" s="228"/>
      <c r="T35" s="220"/>
      <c r="V35" s="219"/>
      <c r="W35" s="219"/>
      <c r="X35" s="219"/>
      <c r="Z35" s="217"/>
      <c r="AA35" s="217"/>
      <c r="AB35" s="217"/>
      <c r="AC35" s="217"/>
    </row>
    <row r="36" spans="2:29" s="218" customFormat="1" ht="32" customHeight="1" x14ac:dyDescent="0.15">
      <c r="B36" s="215"/>
      <c r="E36" s="230">
        <v>0</v>
      </c>
      <c r="F36" s="230"/>
      <c r="J36" s="230">
        <v>0</v>
      </c>
      <c r="K36" s="230"/>
      <c r="O36" s="272">
        <v>0</v>
      </c>
      <c r="P36" s="272"/>
      <c r="Q36" s="272"/>
      <c r="R36" s="219"/>
      <c r="T36" s="220"/>
      <c r="V36" s="219"/>
      <c r="W36" s="219"/>
      <c r="X36" s="219"/>
      <c r="Z36" s="217"/>
      <c r="AA36" s="217"/>
      <c r="AB36" s="217"/>
      <c r="AC36" s="217"/>
    </row>
    <row r="37" spans="2:29" s="218" customFormat="1" ht="83" customHeight="1" x14ac:dyDescent="0.15">
      <c r="B37" s="215"/>
      <c r="E37" s="273">
        <v>0</v>
      </c>
      <c r="F37" s="274">
        <v>0</v>
      </c>
      <c r="G37" s="274"/>
      <c r="H37" s="275"/>
      <c r="J37" s="273">
        <v>0</v>
      </c>
      <c r="K37" s="274">
        <v>0</v>
      </c>
      <c r="L37" s="274"/>
      <c r="M37" s="245"/>
      <c r="O37" s="274">
        <v>0</v>
      </c>
      <c r="P37" s="274"/>
      <c r="Q37" s="274"/>
      <c r="R37" s="276" t="str">
        <f ca="1">_xlfn.IFS(ISBLANK(SPSS!R37),"",IF(NOT(ISNA('#_SPSS'!R37)),IF(ISNA(SPSS!R37),TRUE,FALSE),FALSE),"StuNAMsg",IF(AND(ISNA('#_SPSS'!R37),ISNA(SPSS!R37)),TRUE,FALSE),"PerfectMsg",IF(NOT(ISERROR('#_SPSS'!R37)),IF(ISERROR(SPSS!R37),TRUE,FALSE),FALSE),"StuErrorMsg",IF(TYPE('#_SPSS'!R37)&lt;&gt;TYPE(SPSS!R37),TRUE,FALSE),"WrongTypeMsg",IF(_xlfn.ISFORMULA('#_SPSS'!R37),IF(NOT(_xlfn.ISFORMULA(SPSS!R37)),TRUE),FALSE),"MissingFormulaMsg",IF(NOT(AND(ISNUMBER(FIND("[",_xlfn.FORMULATEXT('#_SPSS'!R37))),ISNUMBER(FIND("!",_xlfn.FORMULATEXT('#_SPSS'!R37))))),AND(ISNUMBER(FIND("[",_xlfn.FORMULATEXT(SPSS!R37))),ISNUMBER(FIND("!",_xlfn.FORMULATEXT(SPSS!R37)))),FALSE),"ExternalRefsMsg",IF(ISNUMBER('#_SPSS'!R37),IF(ABS('#_SPSS'!R37-SPSS!R37)&gt;0.00001,TRUE,FALSE),IF('#_SPSS'!R37&lt;&gt;SPSS!R37,TRUE,FALSE)),IF(ISNUMBER('#_SPSS'!R37),IF('#_SPSS'!R37&gt;SPSS!R37,"TooLow","TooHigh"),"WrongAnswer"),NOT(_xlfn.ISFORMULA('#_SPSS'!R37)),"PerfectMsg",IF((LEN(SUBSTITUTE(SUBSTITUTE(SUBSTITUTE(SUBSTITUTE(SUBSTITUTE(SUBSTITUTE(SUBSTITUTE(SUBSTITUTE(SUBSTITUTE(SUBSTITUTE(SUBSTITUTE(SUBSTITUTE(SUBSTITUTE(SUBSTITUTE(SUBSTITUTE(SUBSTITUTE(SUBSTITUTE(SUBSTITUTE(SUBSTITUTE(SUBSTITUTE(SUBSTITUTE(SUBSTITUTE(SUBSTITUTE(SUBSTITUTE(IF(_xlfn.ISFORMULA(SPSS!R37),_xlfn.FORMULATEXT(SPSS!R37),SPSS!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R37),_xlfn.FORMULATEXT(SPSS!R37),SPSS!R37)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R37),_xlfn.FORMULATEXT('#_SPSS'!R37),'#_SPSS'!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R37),_xlfn.FORMULATEXT('#_SPSS'!R37),'#_SPSS'!R37),"9","#"),"8","#"),"7","#"),"6","#"),"5","#"),"4","#"),"3","#"),"2","#"),"1","#"),"0","#"),CHAR(10),""),"$","")," ",""),",","@"),"&gt;","@"),"&lt;","@"),"=","@"),")","@"),"(","@"),"^","@"),"/","@"),"+","@"),"*","@"),"-","@"),"@#","")))/2,TRUE,FALSE),"HardCodeMsg",IF(LEN(IF(_xlfn.ISFORMULA(SPSS!R37),_xlfn.FORMULATEXT(SPSS!R37),SPSS!R37))-LEN(SUBSTITUTE(IF(_xlfn.ISFORMULA(SPSS!R37),_xlfn.FORMULATEXT(SPSS!R37),SPSS!R37),"""",""))&gt;LEN(IF(_xlfn.ISFORMULA('#_SPSS'!R37),_xlfn.FORMULATEXT('#_SPSS'!R37),'#_SPSS'!R37))-LEN(SUBSTITUTE(IF(_xlfn.ISFORMULA('#_SPSS'!R37),_xlfn.FORMULATEXT('#_SPSS'!R37),'#_SPSS'!R37),"""","")),TRUE,FALSE),"HardQuoteMsg",IF(LEN(IF(_xlfn.ISFORMULA(SPSS!R37),_xlfn.FORMULATEXT(SPSS!R37),SPSS!R37))-LEN(SUBSTITUTE(IF(_xlfn.ISFORMULA(SPSS!R37),_xlfn.FORMULATEXT(SPSS!R37),SPSS!R37),"$",""))&lt;0.5*(LEN(IF(_xlfn.ISFORMULA('#_SPSS'!R37),_xlfn.FORMULATEXT('#_SPSS'!R37),'#_SPSS'!R37))-LEN(SUBSTITUTE(IF(_xlfn.ISFORMULA('#_SPSS'!R37),_xlfn.FORMULATEXT('#_SPSS'!R37),'#_SPSS'!R37),"$",""))),TRUE,FALSE),"MissingAbsMsg",TRUE,"PerfectMsg")</f>
        <v/>
      </c>
      <c r="T37" s="220"/>
      <c r="V37" s="219"/>
      <c r="W37" s="219"/>
      <c r="X37" s="231">
        <v>0</v>
      </c>
      <c r="Z37" s="217"/>
      <c r="AA37" s="217"/>
      <c r="AB37" s="217"/>
      <c r="AC37" s="217"/>
    </row>
    <row r="38" spans="2:29" s="218" customFormat="1" ht="95" customHeight="1" x14ac:dyDescent="0.15">
      <c r="B38" s="215"/>
      <c r="C38" s="219"/>
      <c r="E38" s="273">
        <v>0</v>
      </c>
      <c r="F38" s="274">
        <v>0</v>
      </c>
      <c r="G38" s="274"/>
      <c r="H38" s="275"/>
      <c r="J38" s="273">
        <v>0</v>
      </c>
      <c r="K38" s="274">
        <v>0</v>
      </c>
      <c r="L38" s="274"/>
      <c r="M38" s="277"/>
      <c r="O38" s="274">
        <v>0</v>
      </c>
      <c r="P38" s="274"/>
      <c r="Q38" s="274"/>
      <c r="R38" s="276" t="str">
        <f ca="1">_xlfn.IFS(ISBLANK(SPSS!R38),"",IF(NOT(ISNA('#_SPSS'!R38)),IF(ISNA(SPSS!R38),TRUE,FALSE),FALSE),"StuNAMsg",IF(AND(ISNA('#_SPSS'!R38),ISNA(SPSS!R38)),TRUE,FALSE),"PerfectMsg",IF(NOT(ISERROR('#_SPSS'!R38)),IF(ISERROR(SPSS!R38),TRUE,FALSE),FALSE),"StuErrorMsg",IF(TYPE('#_SPSS'!R38)&lt;&gt;TYPE(SPSS!R38),TRUE,FALSE),"WrongTypeMsg",IF(_xlfn.ISFORMULA('#_SPSS'!R38),IF(NOT(_xlfn.ISFORMULA(SPSS!R38)),TRUE),FALSE),"MissingFormulaMsg",IF(NOT(AND(ISNUMBER(FIND("[",_xlfn.FORMULATEXT('#_SPSS'!R38))),ISNUMBER(FIND("!",_xlfn.FORMULATEXT('#_SPSS'!R38))))),AND(ISNUMBER(FIND("[",_xlfn.FORMULATEXT(SPSS!R38))),ISNUMBER(FIND("!",_xlfn.FORMULATEXT(SPSS!R38)))),FALSE),"ExternalRefsMsg",IF(ISNUMBER('#_SPSS'!R38),IF(ABS('#_SPSS'!R38-SPSS!R38)&gt;0.00001,TRUE,FALSE),IF('#_SPSS'!R38&lt;&gt;SPSS!R38,TRUE,FALSE)),IF(ISNUMBER('#_SPSS'!R38),IF('#_SPSS'!R38&gt;SPSS!R38,"TooLow","TooHigh"),"WrongAnswer"),NOT(_xlfn.ISFORMULA('#_SPSS'!R38)),"PerfectMsg",IF((LEN(SUBSTITUTE(SUBSTITUTE(SUBSTITUTE(SUBSTITUTE(SUBSTITUTE(SUBSTITUTE(SUBSTITUTE(SUBSTITUTE(SUBSTITUTE(SUBSTITUTE(SUBSTITUTE(SUBSTITUTE(SUBSTITUTE(SUBSTITUTE(SUBSTITUTE(SUBSTITUTE(SUBSTITUTE(SUBSTITUTE(SUBSTITUTE(SUBSTITUTE(SUBSTITUTE(SUBSTITUTE(SUBSTITUTE(SUBSTITUTE(IF(_xlfn.ISFORMULA(SPSS!R38),_xlfn.FORMULATEXT(SPSS!R38),SPSS!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R38),_xlfn.FORMULATEXT(SPSS!R38),SPSS!R38)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R38),_xlfn.FORMULATEXT('#_SPSS'!R38),'#_SPSS'!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R38),_xlfn.FORMULATEXT('#_SPSS'!R38),'#_SPSS'!R38),"9","#"),"8","#"),"7","#"),"6","#"),"5","#"),"4","#"),"3","#"),"2","#"),"1","#"),"0","#"),CHAR(10),""),"$","")," ",""),",","@"),"&gt;","@"),"&lt;","@"),"=","@"),")","@"),"(","@"),"^","@"),"/","@"),"+","@"),"*","@"),"-","@"),"@#","")))/2,TRUE,FALSE),"HardCodeMsg",IF(LEN(IF(_xlfn.ISFORMULA(SPSS!R38),_xlfn.FORMULATEXT(SPSS!R38),SPSS!R38))-LEN(SUBSTITUTE(IF(_xlfn.ISFORMULA(SPSS!R38),_xlfn.FORMULATEXT(SPSS!R38),SPSS!R38),"""",""))&gt;LEN(IF(_xlfn.ISFORMULA('#_SPSS'!R38),_xlfn.FORMULATEXT('#_SPSS'!R38),'#_SPSS'!R38))-LEN(SUBSTITUTE(IF(_xlfn.ISFORMULA('#_SPSS'!R38),_xlfn.FORMULATEXT('#_SPSS'!R38),'#_SPSS'!R38),"""","")),TRUE,FALSE),"HardQuoteMsg",IF(LEN(IF(_xlfn.ISFORMULA(SPSS!R38),_xlfn.FORMULATEXT(SPSS!R38),SPSS!R38))-LEN(SUBSTITUTE(IF(_xlfn.ISFORMULA(SPSS!R38),_xlfn.FORMULATEXT(SPSS!R38),SPSS!R38),"$",""))&lt;0.5*(LEN(IF(_xlfn.ISFORMULA('#_SPSS'!R38),_xlfn.FORMULATEXT('#_SPSS'!R38),'#_SPSS'!R38))-LEN(SUBSTITUTE(IF(_xlfn.ISFORMULA('#_SPSS'!R38),_xlfn.FORMULATEXT('#_SPSS'!R38),'#_SPSS'!R38),"$",""))),TRUE,FALSE),"MissingAbsMsg",TRUE,"PerfectMsg")</f>
        <v/>
      </c>
      <c r="T38" s="220"/>
      <c r="V38" s="219"/>
      <c r="W38" s="219"/>
      <c r="X38" s="231">
        <v>0</v>
      </c>
      <c r="Z38" s="217"/>
      <c r="AA38" s="217"/>
      <c r="AB38" s="217"/>
      <c r="AC38" s="217"/>
    </row>
    <row r="39" spans="2:29" s="218" customFormat="1" ht="90" customHeight="1" x14ac:dyDescent="0.15">
      <c r="B39" s="215"/>
      <c r="C39" s="219"/>
      <c r="E39" s="273">
        <v>0</v>
      </c>
      <c r="F39" s="274">
        <v>0</v>
      </c>
      <c r="G39" s="274"/>
      <c r="H39" s="245"/>
      <c r="J39" s="273">
        <v>0</v>
      </c>
      <c r="K39" s="274">
        <v>0</v>
      </c>
      <c r="L39" s="274"/>
      <c r="M39" s="245"/>
      <c r="O39" s="274">
        <v>0</v>
      </c>
      <c r="P39" s="274"/>
      <c r="Q39" s="274"/>
      <c r="R39" s="278" t="str">
        <f ca="1">_xlfn.IFS(ISBLANK(SPSS!R39),"",IF(NOT(ISNA('#_SPSS'!R39)),IF(ISNA(SPSS!R39),TRUE,FALSE),FALSE),"StuNAMsg",IF(AND(ISNA('#_SPSS'!R39),ISNA(SPSS!R39)),TRUE,FALSE),"PerfectMsg",IF(NOT(ISERROR('#_SPSS'!R39)),IF(ISERROR(SPSS!R39),TRUE,FALSE),FALSE),"StuErrorMsg",IF(TYPE('#_SPSS'!R39)&lt;&gt;TYPE(SPSS!R39),TRUE,FALSE),"WrongTypeMsg",IF(_xlfn.ISFORMULA('#_SPSS'!R39),IF(NOT(_xlfn.ISFORMULA(SPSS!R39)),TRUE),FALSE),"MissingFormulaMsg",IF(NOT(AND(ISNUMBER(FIND("[",_xlfn.FORMULATEXT('#_SPSS'!R39))),ISNUMBER(FIND("!",_xlfn.FORMULATEXT('#_SPSS'!R39))))),AND(ISNUMBER(FIND("[",_xlfn.FORMULATEXT(SPSS!R39))),ISNUMBER(FIND("!",_xlfn.FORMULATEXT(SPSS!R39)))),FALSE),"ExternalRefsMsg",IF(ISNUMBER('#_SPSS'!R39),IF(ABS('#_SPSS'!R39-SPSS!R39)&gt;0.00001,TRUE,FALSE),IF('#_SPSS'!R39&lt;&gt;SPSS!R39,TRUE,FALSE)),IF(ISNUMBER('#_SPSS'!R39),IF('#_SPSS'!R39&gt;SPSS!R39,"TooLow","TooHigh"),"WrongAnswer"),NOT(_xlfn.ISFORMULA('#_SPSS'!R39)),"PerfectMsg",IF((LEN(SUBSTITUTE(SUBSTITUTE(SUBSTITUTE(SUBSTITUTE(SUBSTITUTE(SUBSTITUTE(SUBSTITUTE(SUBSTITUTE(SUBSTITUTE(SUBSTITUTE(SUBSTITUTE(SUBSTITUTE(SUBSTITUTE(SUBSTITUTE(SUBSTITUTE(SUBSTITUTE(SUBSTITUTE(SUBSTITUTE(SUBSTITUTE(SUBSTITUTE(SUBSTITUTE(SUBSTITUTE(SUBSTITUTE(SUBSTITUTE(IF(_xlfn.ISFORMULA(SPSS!R39),_xlfn.FORMULATEXT(SPSS!R39),SPSS!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R39),_xlfn.FORMULATEXT(SPSS!R39),SPSS!R39)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R39),_xlfn.FORMULATEXT('#_SPSS'!R39),'#_SPSS'!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R39),_xlfn.FORMULATEXT('#_SPSS'!R39),'#_SPSS'!R39),"9","#"),"8","#"),"7","#"),"6","#"),"5","#"),"4","#"),"3","#"),"2","#"),"1","#"),"0","#"),CHAR(10),""),"$","")," ",""),",","@"),"&gt;","@"),"&lt;","@"),"=","@"),")","@"),"(","@"),"^","@"),"/","@"),"+","@"),"*","@"),"-","@"),"@#","")))/2,TRUE,FALSE),"HardCodeMsg",IF(LEN(IF(_xlfn.ISFORMULA(SPSS!R39),_xlfn.FORMULATEXT(SPSS!R39),SPSS!R39))-LEN(SUBSTITUTE(IF(_xlfn.ISFORMULA(SPSS!R39),_xlfn.FORMULATEXT(SPSS!R39),SPSS!R39),"""",""))&gt;LEN(IF(_xlfn.ISFORMULA('#_SPSS'!R39),_xlfn.FORMULATEXT('#_SPSS'!R39),'#_SPSS'!R39))-LEN(SUBSTITUTE(IF(_xlfn.ISFORMULA('#_SPSS'!R39),_xlfn.FORMULATEXT('#_SPSS'!R39),'#_SPSS'!R39),"""","")),TRUE,FALSE),"HardQuoteMsg",IF(LEN(IF(_xlfn.ISFORMULA(SPSS!R39),_xlfn.FORMULATEXT(SPSS!R39),SPSS!R39))-LEN(SUBSTITUTE(IF(_xlfn.ISFORMULA(SPSS!R39),_xlfn.FORMULATEXT(SPSS!R39),SPSS!R39),"$",""))&lt;0.5*(LEN(IF(_xlfn.ISFORMULA('#_SPSS'!R39),_xlfn.FORMULATEXT('#_SPSS'!R39),'#_SPSS'!R39))-LEN(SUBSTITUTE(IF(_xlfn.ISFORMULA('#_SPSS'!R39),_xlfn.FORMULATEXT('#_SPSS'!R39),'#_SPSS'!R39),"$",""))),TRUE,FALSE),"MissingAbsMsg",TRUE,"PerfectMsg")</f>
        <v/>
      </c>
      <c r="T39" s="220"/>
      <c r="V39" s="219"/>
      <c r="W39" s="219"/>
      <c r="X39" s="231">
        <v>0</v>
      </c>
      <c r="Z39" s="217"/>
      <c r="AA39" s="217"/>
      <c r="AB39" s="217"/>
      <c r="AC39" s="217"/>
    </row>
    <row r="40" spans="2:29" s="218" customFormat="1" ht="94" customHeight="1" x14ac:dyDescent="0.15">
      <c r="B40" s="215"/>
      <c r="C40" s="219"/>
      <c r="E40" s="215"/>
      <c r="F40" s="215"/>
      <c r="G40" s="215"/>
      <c r="H40" s="279" t="str">
        <f ca="1">_xlfn.IFS(ISBLANK(SPSS!H40),"",IF(NOT(ISNA('#_SPSS'!H40)),IF(ISNA(SPSS!H40),TRUE,FALSE),FALSE),"StuNAMsg",IF(AND(ISNA('#_SPSS'!H40),ISNA(SPSS!H40)),TRUE,FALSE),"PerfectMsg",IF(NOT(ISERROR('#_SPSS'!H40)),IF(ISERROR(SPSS!H40),TRUE,FALSE),FALSE),"StuErrorMsg",IF(TYPE('#_SPSS'!H40)&lt;&gt;TYPE(SPSS!H40),TRUE,FALSE),"WrongTypeMsg",IF(_xlfn.ISFORMULA('#_SPSS'!H40),IF(NOT(_xlfn.ISFORMULA(SPSS!H40)),TRUE),FALSE),"MissingFormulaMsg",IF(NOT(AND(ISNUMBER(FIND("[",_xlfn.FORMULATEXT('#_SPSS'!H40))),ISNUMBER(FIND("!",_xlfn.FORMULATEXT('#_SPSS'!H40))))),AND(ISNUMBER(FIND("[",_xlfn.FORMULATEXT(SPSS!H40))),ISNUMBER(FIND("!",_xlfn.FORMULATEXT(SPSS!H40)))),FALSE),"ExternalRefsMsg",IF(ISNUMBER('#_SPSS'!H40),IF(ABS('#_SPSS'!H40-SPSS!H40)&gt;0.00001,TRUE,FALSE),IF('#_SPSS'!H40&lt;&gt;SPSS!H40,TRUE,FALSE)),IF(ISNUMBER('#_SPSS'!H40),IF('#_SPSS'!H40&gt;SPSS!H40,"TooLow","TooHigh"),"WrongAnswer"),NOT(_xlfn.ISFORMULA('#_SPSS'!H40)),"PerfectMsg",IF((LEN(SUBSTITUTE(SUBSTITUTE(SUBSTITUTE(SUBSTITUTE(SUBSTITUTE(SUBSTITUTE(SUBSTITUTE(SUBSTITUTE(SUBSTITUTE(SUBSTITUTE(SUBSTITUTE(SUBSTITUTE(SUBSTITUTE(SUBSTITUTE(SUBSTITUTE(SUBSTITUTE(SUBSTITUTE(SUBSTITUTE(SUBSTITUTE(SUBSTITUTE(SUBSTITUTE(SUBSTITUTE(SUBSTITUTE(SUBSTITUTE(IF(_xlfn.ISFORMULA(SPSS!H40),_xlfn.FORMULATEXT(SPSS!H40),SPSS!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H40),_xlfn.FORMULATEXT(SPSS!H40),SPSS!H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H40),_xlfn.FORMULATEXT('#_SPSS'!H40),'#_SPSS'!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H40),_xlfn.FORMULATEXT('#_SPSS'!H40),'#_SPSS'!H40),"9","#"),"8","#"),"7","#"),"6","#"),"5","#"),"4","#"),"3","#"),"2","#"),"1","#"),"0","#"),CHAR(10),""),"$","")," ",""),",","@"),"&gt;","@"),"&lt;","@"),"=","@"),")","@"),"(","@"),"^","@"),"/","@"),"+","@"),"*","@"),"-","@"),"@#","")))/2,TRUE,FALSE),"HardCodeMsg",IF(LEN(IF(_xlfn.ISFORMULA(SPSS!H40),_xlfn.FORMULATEXT(SPSS!H40),SPSS!H40))-LEN(SUBSTITUTE(IF(_xlfn.ISFORMULA(SPSS!H40),_xlfn.FORMULATEXT(SPSS!H40),SPSS!H40),"""",""))&gt;LEN(IF(_xlfn.ISFORMULA('#_SPSS'!H40),_xlfn.FORMULATEXT('#_SPSS'!H40),'#_SPSS'!H40))-LEN(SUBSTITUTE(IF(_xlfn.ISFORMULA('#_SPSS'!H40),_xlfn.FORMULATEXT('#_SPSS'!H40),'#_SPSS'!H40),"""","")),TRUE,FALSE),"HardQuoteMsg",IF(LEN(IF(_xlfn.ISFORMULA(SPSS!H40),_xlfn.FORMULATEXT(SPSS!H40),SPSS!H40))-LEN(SUBSTITUTE(IF(_xlfn.ISFORMULA(SPSS!H40),_xlfn.FORMULATEXT(SPSS!H40),SPSS!H40),"$",""))&lt;0.5*(LEN(IF(_xlfn.ISFORMULA('#_SPSS'!H40),_xlfn.FORMULATEXT('#_SPSS'!H40),'#_SPSS'!H40))-LEN(SUBSTITUTE(IF(_xlfn.ISFORMULA('#_SPSS'!H40),_xlfn.FORMULATEXT('#_SPSS'!H40),'#_SPSS'!H40),"$",""))),TRUE,FALSE),"MissingAbsMsg",TRUE,"PerfectMsg")</f>
        <v>WrongAnswer</v>
      </c>
      <c r="I40" s="218">
        <v>0</v>
      </c>
      <c r="J40" s="280">
        <v>0</v>
      </c>
      <c r="K40" s="274">
        <v>0</v>
      </c>
      <c r="L40" s="274"/>
      <c r="M40" s="275"/>
      <c r="O40" s="274">
        <v>0</v>
      </c>
      <c r="P40" s="274"/>
      <c r="Q40" s="274"/>
      <c r="R40" s="276" t="str">
        <f ca="1">_xlfn.IFS(ISBLANK(SPSS!R40),"",IF(NOT(ISNA('#_SPSS'!R40)),IF(ISNA(SPSS!R40),TRUE,FALSE),FALSE),"StuNAMsg",IF(AND(ISNA('#_SPSS'!R40),ISNA(SPSS!R40)),TRUE,FALSE),"PerfectMsg",IF(NOT(ISERROR('#_SPSS'!R40)),IF(ISERROR(SPSS!R40),TRUE,FALSE),FALSE),"StuErrorMsg",IF(TYPE('#_SPSS'!R40)&lt;&gt;TYPE(SPSS!R40),TRUE,FALSE),"WrongTypeMsg",IF(_xlfn.ISFORMULA('#_SPSS'!R40),IF(NOT(_xlfn.ISFORMULA(SPSS!R40)),TRUE),FALSE),"MissingFormulaMsg",IF(NOT(AND(ISNUMBER(FIND("[",_xlfn.FORMULATEXT('#_SPSS'!R40))),ISNUMBER(FIND("!",_xlfn.FORMULATEXT('#_SPSS'!R40))))),AND(ISNUMBER(FIND("[",_xlfn.FORMULATEXT(SPSS!R40))),ISNUMBER(FIND("!",_xlfn.FORMULATEXT(SPSS!R40)))),FALSE),"ExternalRefsMsg",IF(ISNUMBER('#_SPSS'!R40),IF(ABS('#_SPSS'!R40-SPSS!R40)&gt;0.00001,TRUE,FALSE),IF('#_SPSS'!R40&lt;&gt;SPSS!R40,TRUE,FALSE)),IF(ISNUMBER('#_SPSS'!R40),IF('#_SPSS'!R40&gt;SPSS!R40,"TooLow","TooHigh"),"WrongAnswer"),NOT(_xlfn.ISFORMULA('#_SPSS'!R40)),"PerfectMsg",IF((LEN(SUBSTITUTE(SUBSTITUTE(SUBSTITUTE(SUBSTITUTE(SUBSTITUTE(SUBSTITUTE(SUBSTITUTE(SUBSTITUTE(SUBSTITUTE(SUBSTITUTE(SUBSTITUTE(SUBSTITUTE(SUBSTITUTE(SUBSTITUTE(SUBSTITUTE(SUBSTITUTE(SUBSTITUTE(SUBSTITUTE(SUBSTITUTE(SUBSTITUTE(SUBSTITUTE(SUBSTITUTE(SUBSTITUTE(SUBSTITUTE(IF(_xlfn.ISFORMULA(SPSS!R40),_xlfn.FORMULATEXT(SPSS!R40),SPSS!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R40),_xlfn.FORMULATEXT(SPSS!R40),SPSS!R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R40),_xlfn.FORMULATEXT('#_SPSS'!R40),'#_SPSS'!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R40),_xlfn.FORMULATEXT('#_SPSS'!R40),'#_SPSS'!R40),"9","#"),"8","#"),"7","#"),"6","#"),"5","#"),"4","#"),"3","#"),"2","#"),"1","#"),"0","#"),CHAR(10),""),"$","")," ",""),",","@"),"&gt;","@"),"&lt;","@"),"=","@"),")","@"),"(","@"),"^","@"),"/","@"),"+","@"),"*","@"),"-","@"),"@#","")))/2,TRUE,FALSE),"HardCodeMsg",IF(LEN(IF(_xlfn.ISFORMULA(SPSS!R40),_xlfn.FORMULATEXT(SPSS!R40),SPSS!R40))-LEN(SUBSTITUTE(IF(_xlfn.ISFORMULA(SPSS!R40),_xlfn.FORMULATEXT(SPSS!R40),SPSS!R40),"""",""))&gt;LEN(IF(_xlfn.ISFORMULA('#_SPSS'!R40),_xlfn.FORMULATEXT('#_SPSS'!R40),'#_SPSS'!R40))-LEN(SUBSTITUTE(IF(_xlfn.ISFORMULA('#_SPSS'!R40),_xlfn.FORMULATEXT('#_SPSS'!R40),'#_SPSS'!R40),"""","")),TRUE,FALSE),"HardQuoteMsg",IF(LEN(IF(_xlfn.ISFORMULA(SPSS!R40),_xlfn.FORMULATEXT(SPSS!R40),SPSS!R40))-LEN(SUBSTITUTE(IF(_xlfn.ISFORMULA(SPSS!R40),_xlfn.FORMULATEXT(SPSS!R40),SPSS!R40),"$",""))&lt;0.5*(LEN(IF(_xlfn.ISFORMULA('#_SPSS'!R40),_xlfn.FORMULATEXT('#_SPSS'!R40),'#_SPSS'!R40))-LEN(SUBSTITUTE(IF(_xlfn.ISFORMULA('#_SPSS'!R40),_xlfn.FORMULATEXT('#_SPSS'!R40),'#_SPSS'!R40),"$",""))),TRUE,FALSE),"MissingAbsMsg",TRUE,"PerfectMsg")</f>
        <v/>
      </c>
      <c r="T40" s="220"/>
      <c r="V40" s="219"/>
      <c r="W40" s="219"/>
      <c r="X40" s="231">
        <v>0</v>
      </c>
      <c r="Z40" s="217"/>
      <c r="AA40" s="217"/>
      <c r="AB40" s="217"/>
      <c r="AC40" s="217"/>
    </row>
    <row r="41" spans="2:29" s="218" customFormat="1" ht="99" customHeight="1" x14ac:dyDescent="0.15">
      <c r="B41" s="215"/>
      <c r="C41" s="219"/>
      <c r="J41" s="273">
        <v>0</v>
      </c>
      <c r="K41" s="274">
        <v>0</v>
      </c>
      <c r="L41" s="274"/>
      <c r="M41" s="275"/>
      <c r="O41" s="274">
        <v>0</v>
      </c>
      <c r="P41" s="274"/>
      <c r="Q41" s="274"/>
      <c r="R41" s="276" t="str">
        <f ca="1">_xlfn.IFS(ISBLANK(SPSS!R41),"",IF(NOT(ISNA('#_SPSS'!R41)),IF(ISNA(SPSS!R41),TRUE,FALSE),FALSE),"StuNAMsg",IF(AND(ISNA('#_SPSS'!R41),ISNA(SPSS!R41)),TRUE,FALSE),"PerfectMsg",IF(NOT(ISERROR('#_SPSS'!R41)),IF(ISERROR(SPSS!R41),TRUE,FALSE),FALSE),"StuErrorMsg",IF(TYPE('#_SPSS'!R41)&lt;&gt;TYPE(SPSS!R41),TRUE,FALSE),"WrongTypeMsg",IF(_xlfn.ISFORMULA('#_SPSS'!R41),IF(NOT(_xlfn.ISFORMULA(SPSS!R41)),TRUE),FALSE),"MissingFormulaMsg",IF(NOT(AND(ISNUMBER(FIND("[",_xlfn.FORMULATEXT('#_SPSS'!R41))),ISNUMBER(FIND("!",_xlfn.FORMULATEXT('#_SPSS'!R41))))),AND(ISNUMBER(FIND("[",_xlfn.FORMULATEXT(SPSS!R41))),ISNUMBER(FIND("!",_xlfn.FORMULATEXT(SPSS!R41)))),FALSE),"ExternalRefsMsg",IF(ISNUMBER('#_SPSS'!R41),IF(ABS('#_SPSS'!R41-SPSS!R41)&gt;0.00001,TRUE,FALSE),IF('#_SPSS'!R41&lt;&gt;SPSS!R41,TRUE,FALSE)),IF(ISNUMBER('#_SPSS'!R41),IF('#_SPSS'!R41&gt;SPSS!R41,"TooLow","TooHigh"),"WrongAnswer"),NOT(_xlfn.ISFORMULA('#_SPSS'!R41)),"PerfectMsg",IF((LEN(SUBSTITUTE(SUBSTITUTE(SUBSTITUTE(SUBSTITUTE(SUBSTITUTE(SUBSTITUTE(SUBSTITUTE(SUBSTITUTE(SUBSTITUTE(SUBSTITUTE(SUBSTITUTE(SUBSTITUTE(SUBSTITUTE(SUBSTITUTE(SUBSTITUTE(SUBSTITUTE(SUBSTITUTE(SUBSTITUTE(SUBSTITUTE(SUBSTITUTE(SUBSTITUTE(SUBSTITUTE(SUBSTITUTE(SUBSTITUTE(IF(_xlfn.ISFORMULA(SPSS!R41),_xlfn.FORMULATEXT(SPSS!R41),SPSS!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R41),_xlfn.FORMULATEXT(SPSS!R41),SPSS!R41),"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R41),_xlfn.FORMULATEXT('#_SPSS'!R41),'#_SPSS'!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R41),_xlfn.FORMULATEXT('#_SPSS'!R41),'#_SPSS'!R41),"9","#"),"8","#"),"7","#"),"6","#"),"5","#"),"4","#"),"3","#"),"2","#"),"1","#"),"0","#"),CHAR(10),""),"$","")," ",""),",","@"),"&gt;","@"),"&lt;","@"),"=","@"),")","@"),"(","@"),"^","@"),"/","@"),"+","@"),"*","@"),"-","@"),"@#","")))/2,TRUE,FALSE),"HardCodeMsg",IF(LEN(IF(_xlfn.ISFORMULA(SPSS!R41),_xlfn.FORMULATEXT(SPSS!R41),SPSS!R41))-LEN(SUBSTITUTE(IF(_xlfn.ISFORMULA(SPSS!R41),_xlfn.FORMULATEXT(SPSS!R41),SPSS!R41),"""",""))&gt;LEN(IF(_xlfn.ISFORMULA('#_SPSS'!R41),_xlfn.FORMULATEXT('#_SPSS'!R41),'#_SPSS'!R41))-LEN(SUBSTITUTE(IF(_xlfn.ISFORMULA('#_SPSS'!R41),_xlfn.FORMULATEXT('#_SPSS'!R41),'#_SPSS'!R41),"""","")),TRUE,FALSE),"HardQuoteMsg",IF(LEN(IF(_xlfn.ISFORMULA(SPSS!R41),_xlfn.FORMULATEXT(SPSS!R41),SPSS!R41))-LEN(SUBSTITUTE(IF(_xlfn.ISFORMULA(SPSS!R41),_xlfn.FORMULATEXT(SPSS!R41),SPSS!R41),"$",""))&lt;0.5*(LEN(IF(_xlfn.ISFORMULA('#_SPSS'!R41),_xlfn.FORMULATEXT('#_SPSS'!R41),'#_SPSS'!R41))-LEN(SUBSTITUTE(IF(_xlfn.ISFORMULA('#_SPSS'!R41),_xlfn.FORMULATEXT('#_SPSS'!R41),'#_SPSS'!R41),"$",""))),TRUE,FALSE),"MissingAbsMsg",TRUE,"PerfectMsg")</f>
        <v/>
      </c>
      <c r="T41" s="220"/>
      <c r="V41" s="219"/>
      <c r="W41" s="219"/>
      <c r="X41" s="219"/>
      <c r="Z41" s="217"/>
      <c r="AA41" s="217"/>
      <c r="AB41" s="217"/>
      <c r="AC41" s="217"/>
    </row>
    <row r="42" spans="2:29" s="218" customFormat="1" ht="34" customHeight="1" x14ac:dyDescent="0.15">
      <c r="B42" s="215"/>
      <c r="C42" s="219"/>
      <c r="M42" s="279" t="str">
        <f ca="1">_xlfn.IFS(ISBLANK(SPSS!M42),"",IF(NOT(ISNA('#_SPSS'!M42)),IF(ISNA(SPSS!M42),TRUE,FALSE),FALSE),"StuNAMsg",IF(AND(ISNA('#_SPSS'!M42),ISNA(SPSS!M42)),TRUE,FALSE),"PerfectMsg",IF(NOT(ISERROR('#_SPSS'!M42)),IF(ISERROR(SPSS!M42),TRUE,FALSE),FALSE),"StuErrorMsg",IF(TYPE('#_SPSS'!M42)&lt;&gt;TYPE(SPSS!M42),TRUE,FALSE),"WrongTypeMsg",IF(_xlfn.ISFORMULA('#_SPSS'!M42),IF(NOT(_xlfn.ISFORMULA(SPSS!M42)),TRUE),FALSE),"MissingFormulaMsg",IF(NOT(AND(ISNUMBER(FIND("[",_xlfn.FORMULATEXT('#_SPSS'!M42))),ISNUMBER(FIND("!",_xlfn.FORMULATEXT('#_SPSS'!M42))))),AND(ISNUMBER(FIND("[",_xlfn.FORMULATEXT(SPSS!M42))),ISNUMBER(FIND("!",_xlfn.FORMULATEXT(SPSS!M42)))),FALSE),"ExternalRefsMsg",IF(ISNUMBER('#_SPSS'!M42),IF(ABS('#_SPSS'!M42-SPSS!M42)&gt;0.00001,TRUE,FALSE),IF('#_SPSS'!M42&lt;&gt;SPSS!M42,TRUE,FALSE)),IF(ISNUMBER('#_SPSS'!M42),IF('#_SPSS'!M42&gt;SPSS!M42,"TooLow","TooHigh"),"WrongAnswer"),NOT(_xlfn.ISFORMULA('#_SPSS'!M42)),"PerfectMsg",IF((LEN(SUBSTITUTE(SUBSTITUTE(SUBSTITUTE(SUBSTITUTE(SUBSTITUTE(SUBSTITUTE(SUBSTITUTE(SUBSTITUTE(SUBSTITUTE(SUBSTITUTE(SUBSTITUTE(SUBSTITUTE(SUBSTITUTE(SUBSTITUTE(SUBSTITUTE(SUBSTITUTE(SUBSTITUTE(SUBSTITUTE(SUBSTITUTE(SUBSTITUTE(SUBSTITUTE(SUBSTITUTE(SUBSTITUTE(SUBSTITUTE(IF(_xlfn.ISFORMULA(SPSS!M42),_xlfn.FORMULATEXT(SPSS!M42),SPSS!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PSS!M42),_xlfn.FORMULATEXT(SPSS!M42),SPSS!M42),"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PSS'!M42),_xlfn.FORMULATEXT('#_SPSS'!M42),'#_SPSS'!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PSS'!M42),_xlfn.FORMULATEXT('#_SPSS'!M42),'#_SPSS'!M42),"9","#"),"8","#"),"7","#"),"6","#"),"5","#"),"4","#"),"3","#"),"2","#"),"1","#"),"0","#"),CHAR(10),""),"$","")," ",""),",","@"),"&gt;","@"),"&lt;","@"),"=","@"),")","@"),"(","@"),"^","@"),"/","@"),"+","@"),"*","@"),"-","@"),"@#","")))/2,TRUE,FALSE),"HardCodeMsg",IF(LEN(IF(_xlfn.ISFORMULA(SPSS!M42),_xlfn.FORMULATEXT(SPSS!M42),SPSS!M42))-LEN(SUBSTITUTE(IF(_xlfn.ISFORMULA(SPSS!M42),_xlfn.FORMULATEXT(SPSS!M42),SPSS!M42),"""",""))&gt;LEN(IF(_xlfn.ISFORMULA('#_SPSS'!M42),_xlfn.FORMULATEXT('#_SPSS'!M42),'#_SPSS'!M42))-LEN(SUBSTITUTE(IF(_xlfn.ISFORMULA('#_SPSS'!M42),_xlfn.FORMULATEXT('#_SPSS'!M42),'#_SPSS'!M42),"""","")),TRUE,FALSE),"HardQuoteMsg",IF(LEN(IF(_xlfn.ISFORMULA(SPSS!M42),_xlfn.FORMULATEXT(SPSS!M42),SPSS!M42))-LEN(SUBSTITUTE(IF(_xlfn.ISFORMULA(SPSS!M42),_xlfn.FORMULATEXT(SPSS!M42),SPSS!M42),"$",""))&lt;0.5*(LEN(IF(_xlfn.ISFORMULA('#_SPSS'!M42),_xlfn.FORMULATEXT('#_SPSS'!M42),'#_SPSS'!M42))-LEN(SUBSTITUTE(IF(_xlfn.ISFORMULA('#_SPSS'!M42),_xlfn.FORMULATEXT('#_SPSS'!M42),'#_SPSS'!M42),"$",""))),TRUE,FALSE),"MissingAbsMsg",TRUE,"PerfectMsg")</f>
        <v>WrongAnswer</v>
      </c>
      <c r="N42" s="218">
        <v>0</v>
      </c>
      <c r="T42" s="220"/>
      <c r="V42" s="219"/>
      <c r="W42" s="219"/>
      <c r="X42" s="219"/>
      <c r="Z42" s="217"/>
      <c r="AA42" s="217"/>
      <c r="AB42" s="217"/>
      <c r="AC42" s="217"/>
    </row>
    <row r="43" spans="2:29" s="218" customFormat="1" x14ac:dyDescent="0.15">
      <c r="B43" s="215"/>
      <c r="C43" s="219"/>
      <c r="E43" s="217"/>
      <c r="J43" s="217"/>
      <c r="T43" s="220"/>
      <c r="V43" s="219"/>
      <c r="W43" s="219"/>
      <c r="X43" s="219"/>
      <c r="Z43" s="217"/>
      <c r="AA43" s="217"/>
      <c r="AB43" s="217"/>
      <c r="AC43" s="217"/>
    </row>
    <row r="44" spans="2:29" s="218" customFormat="1" x14ac:dyDescent="0.15">
      <c r="B44" s="215"/>
      <c r="C44" s="219"/>
      <c r="T44" s="220"/>
      <c r="V44" s="219"/>
      <c r="W44" s="219"/>
      <c r="X44" s="219"/>
      <c r="Z44" s="217"/>
      <c r="AA44" s="217"/>
      <c r="AB44" s="217"/>
      <c r="AC44" s="217"/>
    </row>
    <row r="45" spans="2:29" s="218" customFormat="1" x14ac:dyDescent="0.15">
      <c r="B45" s="215"/>
      <c r="C45" s="219"/>
      <c r="G45" s="219"/>
      <c r="T45" s="220"/>
      <c r="V45" s="219"/>
      <c r="W45" s="219"/>
      <c r="X45" s="219"/>
      <c r="Z45" s="217"/>
      <c r="AA45" s="217"/>
      <c r="AB45" s="217"/>
      <c r="AC45" s="217"/>
    </row>
    <row r="46" spans="2:29" s="218" customFormat="1" x14ac:dyDescent="0.15">
      <c r="B46" s="215"/>
      <c r="C46" s="219"/>
      <c r="T46" s="220"/>
      <c r="V46" s="219"/>
      <c r="W46" s="219"/>
      <c r="X46" s="219"/>
      <c r="Z46" s="217"/>
      <c r="AA46" s="217"/>
      <c r="AB46" s="217"/>
      <c r="AC46" s="217"/>
    </row>
    <row r="47" spans="2:29" s="218" customFormat="1" x14ac:dyDescent="0.15">
      <c r="B47" s="215"/>
      <c r="C47" s="219"/>
      <c r="T47" s="220"/>
      <c r="V47" s="219"/>
      <c r="W47" s="219"/>
      <c r="X47" s="219"/>
      <c r="Z47" s="217"/>
      <c r="AA47" s="217"/>
      <c r="AB47" s="217"/>
      <c r="AC47" s="217"/>
    </row>
    <row r="48" spans="2:29" s="218" customFormat="1" x14ac:dyDescent="0.15">
      <c r="B48" s="215"/>
      <c r="D48" s="219"/>
      <c r="U48" s="220"/>
      <c r="V48" s="219"/>
      <c r="W48" s="219"/>
      <c r="X48" s="219"/>
      <c r="Z48" s="217"/>
      <c r="AA48" s="217"/>
      <c r="AB48" s="217"/>
      <c r="AC48" s="217"/>
    </row>
    <row r="49" spans="3:29" x14ac:dyDescent="0.15">
      <c r="C49" s="218"/>
      <c r="D49" s="232"/>
      <c r="F49" s="217"/>
      <c r="G49" s="219"/>
      <c r="H49" s="219"/>
      <c r="I49" s="219"/>
      <c r="J49" s="219"/>
      <c r="K49" s="219"/>
      <c r="L49" s="219"/>
      <c r="M49" s="218"/>
      <c r="N49" s="218"/>
      <c r="O49" s="266"/>
      <c r="R49" s="218"/>
      <c r="S49" s="218"/>
      <c r="T49" s="220"/>
      <c r="U49" s="218"/>
      <c r="V49" s="219"/>
      <c r="X49" s="219"/>
      <c r="Y49" s="218"/>
      <c r="Z49" s="217"/>
      <c r="AA49" s="217"/>
      <c r="AB49" s="217"/>
      <c r="AC49" s="217"/>
    </row>
    <row r="50" spans="3:29" x14ac:dyDescent="0.15">
      <c r="C50" s="218"/>
      <c r="D50" s="264"/>
      <c r="E50" s="265"/>
      <c r="F50" s="265"/>
      <c r="G50" s="265"/>
      <c r="H50" s="264"/>
      <c r="I50" s="221"/>
      <c r="J50" s="221"/>
      <c r="K50" s="264"/>
      <c r="L50" s="264"/>
      <c r="N50" s="218"/>
      <c r="O50" s="266"/>
      <c r="R50" s="218"/>
      <c r="S50" s="218"/>
      <c r="T50" s="218"/>
      <c r="U50" s="218"/>
      <c r="V50" s="221"/>
      <c r="W50" s="243"/>
      <c r="X50" s="221"/>
      <c r="Y50" s="218"/>
      <c r="Z50" s="217"/>
      <c r="AA50" s="217"/>
      <c r="AB50" s="217"/>
      <c r="AC50" s="217"/>
    </row>
    <row r="51" spans="3:29" x14ac:dyDescent="0.15">
      <c r="C51" s="218"/>
      <c r="D51" s="219"/>
      <c r="E51" s="219"/>
      <c r="F51" s="219"/>
      <c r="G51" s="219"/>
      <c r="H51" s="212"/>
      <c r="I51" s="281"/>
      <c r="J51" s="212"/>
      <c r="K51" s="234"/>
      <c r="L51" s="236"/>
      <c r="N51" s="218"/>
      <c r="O51" s="266"/>
      <c r="R51" s="218"/>
      <c r="S51" s="218"/>
      <c r="T51" s="221"/>
      <c r="U51" s="233"/>
      <c r="V51" s="233"/>
      <c r="W51" s="233"/>
      <c r="X51" s="233"/>
      <c r="Y51" s="218"/>
      <c r="Z51" s="217"/>
      <c r="AA51" s="217"/>
      <c r="AB51" s="217"/>
      <c r="AC51" s="217"/>
    </row>
    <row r="52" spans="3:29" x14ac:dyDescent="0.15">
      <c r="C52" s="218"/>
      <c r="D52" s="219"/>
      <c r="E52" s="219"/>
      <c r="F52" s="219"/>
      <c r="G52" s="219"/>
      <c r="H52" s="212"/>
      <c r="I52" s="281"/>
      <c r="J52" s="212"/>
      <c r="K52" s="234"/>
      <c r="L52" s="236"/>
      <c r="M52" s="218"/>
      <c r="R52" s="218"/>
      <c r="S52" s="218"/>
      <c r="T52" s="234"/>
      <c r="U52" s="235"/>
      <c r="V52" s="235"/>
      <c r="W52" s="235"/>
      <c r="X52" s="235"/>
      <c r="Y52" s="218"/>
      <c r="Z52" s="217"/>
      <c r="AA52" s="217"/>
      <c r="AB52" s="217"/>
      <c r="AC52" s="217"/>
    </row>
    <row r="53" spans="3:29" ht="18" customHeight="1" x14ac:dyDescent="0.15">
      <c r="C53" s="218"/>
      <c r="D53" s="219"/>
      <c r="E53" s="219"/>
      <c r="F53" s="219"/>
      <c r="G53" s="219"/>
      <c r="H53" s="212"/>
      <c r="M53" s="218"/>
      <c r="R53" s="218"/>
      <c r="S53" s="218"/>
      <c r="T53" s="234"/>
      <c r="U53" s="235"/>
      <c r="V53" s="235"/>
      <c r="W53" s="235"/>
      <c r="X53" s="235"/>
      <c r="Y53" s="218"/>
      <c r="Z53" s="217"/>
      <c r="AA53" s="217"/>
      <c r="AB53" s="217"/>
      <c r="AC53" s="217"/>
    </row>
    <row r="54" spans="3:29" x14ac:dyDescent="0.15">
      <c r="C54" s="218"/>
      <c r="D54" s="219"/>
      <c r="G54" s="219"/>
      <c r="H54" s="219"/>
      <c r="I54" s="219"/>
      <c r="J54" s="219"/>
      <c r="K54" s="219"/>
      <c r="L54" s="219"/>
      <c r="M54" s="219"/>
      <c r="R54" s="218"/>
      <c r="S54" s="218"/>
      <c r="T54" s="234"/>
      <c r="U54" s="235"/>
      <c r="V54" s="235"/>
      <c r="W54" s="235"/>
      <c r="X54" s="235"/>
      <c r="Y54" s="218"/>
      <c r="Z54" s="217"/>
      <c r="AA54" s="217"/>
      <c r="AB54" s="217"/>
      <c r="AC54" s="217"/>
    </row>
    <row r="55" spans="3:29" x14ac:dyDescent="0.15">
      <c r="C55" s="218"/>
      <c r="D55" s="219"/>
      <c r="E55" s="219"/>
      <c r="F55" s="219"/>
      <c r="G55" s="219"/>
      <c r="H55" s="212"/>
      <c r="I55" s="281"/>
      <c r="J55" s="212"/>
      <c r="K55" s="234"/>
      <c r="L55" s="236"/>
      <c r="M55" s="218"/>
      <c r="R55" s="218"/>
      <c r="S55" s="218"/>
      <c r="T55" s="234"/>
      <c r="U55" s="235"/>
      <c r="V55" s="235"/>
      <c r="W55" s="235"/>
      <c r="X55" s="235"/>
      <c r="Y55" s="218"/>
      <c r="Z55" s="217"/>
      <c r="AA55" s="217"/>
      <c r="AB55" s="217"/>
      <c r="AC55" s="217"/>
    </row>
    <row r="56" spans="3:29" ht="15" customHeight="1" x14ac:dyDescent="0.15">
      <c r="C56" s="218"/>
      <c r="D56" s="219"/>
      <c r="E56" s="219"/>
      <c r="F56" s="219"/>
      <c r="M56" s="218"/>
      <c r="R56" s="218"/>
      <c r="S56" s="218"/>
      <c r="T56" s="234"/>
      <c r="U56" s="235"/>
      <c r="V56" s="235"/>
      <c r="W56" s="235"/>
      <c r="X56" s="235"/>
      <c r="Y56" s="218"/>
      <c r="Z56" s="217"/>
      <c r="AA56" s="217"/>
      <c r="AB56" s="217"/>
      <c r="AC56" s="217"/>
    </row>
    <row r="57" spans="3:29" x14ac:dyDescent="0.15">
      <c r="C57" s="218"/>
      <c r="D57" s="219"/>
      <c r="E57" s="219"/>
      <c r="F57" s="219"/>
      <c r="G57" s="219"/>
      <c r="H57" s="212"/>
      <c r="I57" s="212"/>
      <c r="J57" s="212"/>
      <c r="K57" s="234"/>
      <c r="L57" s="236"/>
      <c r="M57" s="218"/>
      <c r="O57" s="217"/>
      <c r="P57" s="217"/>
      <c r="T57" s="234"/>
      <c r="U57" s="235"/>
      <c r="V57" s="235"/>
      <c r="W57" s="235"/>
      <c r="X57" s="235"/>
      <c r="Y57" s="218"/>
      <c r="Z57" s="217"/>
      <c r="AA57" s="217"/>
      <c r="AB57" s="217"/>
      <c r="AC57" s="217"/>
    </row>
    <row r="58" spans="3:29" x14ac:dyDescent="0.15">
      <c r="C58" s="218"/>
      <c r="D58" s="232"/>
      <c r="F58" s="219"/>
      <c r="G58" s="219"/>
      <c r="H58" s="219"/>
      <c r="I58" s="219"/>
      <c r="J58" s="219"/>
      <c r="K58" s="219"/>
      <c r="L58" s="219"/>
      <c r="M58" s="218"/>
      <c r="O58" s="217"/>
      <c r="P58" s="217"/>
      <c r="R58" s="219"/>
      <c r="T58" s="234"/>
      <c r="U58" s="235"/>
      <c r="V58" s="235"/>
      <c r="W58" s="235"/>
      <c r="X58" s="235"/>
      <c r="Y58" s="218"/>
      <c r="Z58" s="217"/>
      <c r="AA58" s="217"/>
      <c r="AB58" s="217"/>
      <c r="AC58" s="217"/>
    </row>
    <row r="59" spans="3:29" x14ac:dyDescent="0.15">
      <c r="C59" s="218"/>
      <c r="D59" s="221"/>
      <c r="E59" s="265"/>
      <c r="F59" s="265"/>
      <c r="G59" s="265"/>
      <c r="H59" s="264"/>
      <c r="I59" s="221"/>
      <c r="J59" s="264"/>
      <c r="K59" s="264"/>
      <c r="L59" s="264"/>
      <c r="O59" s="217"/>
      <c r="P59" s="217"/>
      <c r="R59" s="219"/>
      <c r="T59" s="234"/>
      <c r="U59" s="235"/>
      <c r="V59" s="235"/>
      <c r="W59" s="235"/>
      <c r="X59" s="235"/>
      <c r="Y59" s="218"/>
      <c r="Z59" s="217"/>
      <c r="AA59" s="217"/>
      <c r="AB59" s="217"/>
      <c r="AC59" s="217"/>
    </row>
    <row r="60" spans="3:29" x14ac:dyDescent="0.15">
      <c r="C60" s="218"/>
      <c r="D60" s="219"/>
      <c r="E60" s="219"/>
      <c r="F60" s="219"/>
      <c r="G60" s="219"/>
      <c r="H60" s="212"/>
      <c r="I60" s="281"/>
      <c r="J60" s="212"/>
      <c r="K60" s="282"/>
      <c r="L60" s="283"/>
      <c r="O60" s="217"/>
      <c r="P60" s="217"/>
      <c r="R60" s="219"/>
      <c r="T60" s="234"/>
      <c r="U60" s="235"/>
      <c r="V60" s="235"/>
      <c r="W60" s="235"/>
      <c r="X60" s="235"/>
      <c r="Y60" s="218"/>
      <c r="Z60" s="217"/>
      <c r="AA60" s="217"/>
      <c r="AB60" s="217"/>
      <c r="AC60" s="217"/>
    </row>
    <row r="61" spans="3:29" ht="55" customHeight="1" x14ac:dyDescent="0.15">
      <c r="C61" s="218"/>
      <c r="D61" s="219"/>
      <c r="E61" s="219"/>
      <c r="F61" s="219"/>
      <c r="G61" s="219"/>
      <c r="H61" s="212"/>
      <c r="I61" s="281"/>
      <c r="J61" s="212"/>
      <c r="K61" s="282"/>
      <c r="L61" s="283"/>
      <c r="M61" s="218"/>
      <c r="O61" s="217"/>
      <c r="P61" s="217"/>
      <c r="R61" s="219"/>
      <c r="T61" s="234"/>
      <c r="U61" s="235"/>
      <c r="V61" s="235"/>
      <c r="W61" s="235"/>
      <c r="X61" s="235"/>
      <c r="Y61" s="218"/>
      <c r="Z61" s="217"/>
      <c r="AA61" s="217"/>
      <c r="AB61" s="217"/>
      <c r="AC61" s="217"/>
    </row>
    <row r="62" spans="3:29" x14ac:dyDescent="0.15">
      <c r="C62" s="218"/>
      <c r="D62" s="219"/>
      <c r="M62" s="218"/>
      <c r="O62" s="217"/>
      <c r="P62" s="217"/>
      <c r="R62" s="219"/>
      <c r="T62" s="234"/>
      <c r="U62" s="235"/>
      <c r="V62" s="235"/>
      <c r="W62" s="235"/>
      <c r="X62" s="235"/>
      <c r="Y62" s="218"/>
      <c r="Z62" s="217"/>
      <c r="AA62" s="217"/>
      <c r="AB62" s="217"/>
      <c r="AC62" s="217"/>
    </row>
    <row r="63" spans="3:29" x14ac:dyDescent="0.15">
      <c r="C63" s="218"/>
      <c r="D63" s="219"/>
      <c r="G63" s="219"/>
      <c r="H63" s="219"/>
      <c r="I63" s="219"/>
      <c r="J63" s="219"/>
      <c r="K63" s="219"/>
      <c r="L63" s="219"/>
      <c r="M63" s="218"/>
      <c r="O63" s="217"/>
      <c r="P63" s="217"/>
      <c r="R63" s="219"/>
      <c r="T63" s="234"/>
      <c r="U63" s="235"/>
      <c r="V63" s="235"/>
      <c r="W63" s="235"/>
      <c r="X63" s="235"/>
      <c r="Y63" s="218"/>
      <c r="Z63" s="217"/>
      <c r="AA63" s="217"/>
      <c r="AB63" s="217"/>
      <c r="AC63" s="217"/>
    </row>
    <row r="64" spans="3:29" x14ac:dyDescent="0.15">
      <c r="C64" s="218"/>
      <c r="D64" s="219"/>
      <c r="E64" s="219"/>
      <c r="F64" s="219"/>
      <c r="G64" s="219"/>
      <c r="H64" s="212"/>
      <c r="I64" s="281"/>
      <c r="J64" s="212"/>
      <c r="K64" s="282"/>
      <c r="L64" s="283"/>
      <c r="M64" s="218"/>
      <c r="O64" s="217"/>
      <c r="P64" s="217"/>
      <c r="R64" s="219"/>
      <c r="T64" s="234"/>
      <c r="U64" s="235"/>
      <c r="V64" s="235"/>
      <c r="W64" s="235"/>
      <c r="X64" s="235"/>
      <c r="Y64" s="218"/>
      <c r="Z64" s="217"/>
      <c r="AA64" s="217"/>
      <c r="AB64" s="217"/>
      <c r="AC64" s="217"/>
    </row>
    <row r="65" spans="3:29" x14ac:dyDescent="0.15">
      <c r="C65" s="218"/>
      <c r="D65" s="219"/>
      <c r="E65" s="219"/>
      <c r="F65" s="219"/>
      <c r="M65" s="218"/>
      <c r="O65" s="217"/>
      <c r="P65" s="217"/>
      <c r="R65" s="219"/>
      <c r="T65" s="234"/>
      <c r="U65" s="235"/>
      <c r="V65" s="235"/>
      <c r="W65" s="235"/>
      <c r="X65" s="235"/>
      <c r="Y65" s="218"/>
      <c r="Z65" s="217"/>
      <c r="AA65" s="217"/>
      <c r="AB65" s="217"/>
      <c r="AC65" s="217"/>
    </row>
    <row r="66" spans="3:29" x14ac:dyDescent="0.15">
      <c r="C66" s="218"/>
      <c r="D66" s="219"/>
      <c r="E66" s="219"/>
      <c r="F66" s="219"/>
      <c r="G66" s="219"/>
      <c r="H66" s="212"/>
      <c r="I66" s="212"/>
      <c r="J66" s="212"/>
      <c r="K66" s="234"/>
      <c r="L66" s="236"/>
      <c r="M66" s="218"/>
      <c r="O66" s="217"/>
      <c r="P66" s="217"/>
      <c r="R66" s="217"/>
      <c r="T66" s="234"/>
      <c r="U66" s="235"/>
      <c r="V66" s="235"/>
      <c r="W66" s="235"/>
      <c r="X66" s="235"/>
      <c r="Y66" s="218"/>
      <c r="Z66" s="217"/>
      <c r="AA66" s="217"/>
      <c r="AB66" s="217"/>
      <c r="AC66" s="217"/>
    </row>
    <row r="67" spans="3:29" x14ac:dyDescent="0.15">
      <c r="C67" s="218"/>
      <c r="D67" s="232"/>
      <c r="F67" s="219"/>
      <c r="J67" s="219"/>
      <c r="K67" s="219"/>
      <c r="L67" s="219"/>
      <c r="M67" s="218"/>
      <c r="O67" s="217"/>
      <c r="P67" s="217"/>
      <c r="R67" s="217"/>
      <c r="T67" s="234"/>
      <c r="U67" s="235"/>
      <c r="V67" s="235"/>
      <c r="W67" s="235"/>
      <c r="X67" s="235"/>
      <c r="Y67" s="218"/>
      <c r="Z67" s="217"/>
      <c r="AA67" s="217"/>
      <c r="AB67" s="217"/>
      <c r="AC67" s="217"/>
    </row>
    <row r="68" spans="3:29" x14ac:dyDescent="0.15">
      <c r="C68" s="218"/>
      <c r="D68" s="221"/>
      <c r="E68" s="265"/>
      <c r="F68" s="265"/>
      <c r="G68" s="265"/>
      <c r="H68" s="264"/>
      <c r="I68" s="221"/>
      <c r="J68" s="221"/>
      <c r="K68" s="221"/>
      <c r="L68" s="221"/>
      <c r="O68" s="217"/>
      <c r="P68" s="217"/>
      <c r="Q68" s="218"/>
      <c r="R68" s="217"/>
      <c r="T68" s="234"/>
      <c r="U68" s="235"/>
      <c r="V68" s="235"/>
      <c r="W68" s="235"/>
      <c r="X68" s="235"/>
      <c r="Y68" s="218"/>
      <c r="Z68" s="217"/>
      <c r="AA68" s="217"/>
      <c r="AB68" s="217"/>
      <c r="AC68" s="217"/>
    </row>
    <row r="69" spans="3:29" x14ac:dyDescent="0.15">
      <c r="C69" s="218"/>
      <c r="D69" s="219"/>
      <c r="E69" s="219"/>
      <c r="F69" s="219"/>
      <c r="G69" s="219"/>
      <c r="H69" s="284"/>
      <c r="I69" s="285"/>
      <c r="J69" s="284"/>
      <c r="K69" s="286"/>
      <c r="L69" s="287"/>
      <c r="O69" s="217"/>
      <c r="P69" s="217"/>
      <c r="Q69" s="218"/>
      <c r="R69" s="217"/>
      <c r="S69" s="218"/>
      <c r="T69" s="234"/>
      <c r="U69" s="235"/>
      <c r="V69" s="235"/>
      <c r="W69" s="235"/>
      <c r="X69" s="235"/>
      <c r="Y69" s="218"/>
      <c r="Z69" s="217"/>
      <c r="AA69" s="217"/>
      <c r="AB69" s="217"/>
      <c r="AC69" s="217"/>
    </row>
    <row r="70" spans="3:29" x14ac:dyDescent="0.15">
      <c r="C70" s="218"/>
      <c r="D70" s="219"/>
      <c r="E70" s="219"/>
      <c r="F70" s="219"/>
      <c r="G70" s="219"/>
      <c r="H70" s="284"/>
      <c r="I70" s="285"/>
      <c r="J70" s="284"/>
      <c r="K70" s="286"/>
      <c r="L70" s="287"/>
      <c r="M70" s="218"/>
      <c r="O70" s="217"/>
      <c r="P70" s="217"/>
      <c r="Q70" s="218"/>
      <c r="R70" s="217"/>
      <c r="S70" s="218"/>
      <c r="T70" s="234"/>
      <c r="U70" s="235"/>
      <c r="V70" s="235"/>
      <c r="W70" s="235"/>
      <c r="X70" s="235"/>
      <c r="Y70" s="218"/>
      <c r="Z70" s="217"/>
      <c r="AA70" s="217"/>
      <c r="AB70" s="217"/>
      <c r="AC70" s="217"/>
    </row>
    <row r="71" spans="3:29" x14ac:dyDescent="0.15">
      <c r="C71" s="218"/>
      <c r="D71" s="219"/>
      <c r="G71" s="217"/>
      <c r="M71" s="218"/>
      <c r="O71" s="217"/>
      <c r="P71" s="217"/>
      <c r="Q71" s="218"/>
      <c r="R71" s="217"/>
      <c r="T71" s="234"/>
      <c r="U71" s="235"/>
      <c r="V71" s="235"/>
      <c r="W71" s="235"/>
      <c r="X71" s="235"/>
      <c r="Y71" s="218"/>
      <c r="Z71" s="217"/>
      <c r="AA71" s="217"/>
      <c r="AB71" s="217"/>
      <c r="AC71" s="217"/>
    </row>
    <row r="72" spans="3:29" x14ac:dyDescent="0.15">
      <c r="C72" s="218"/>
      <c r="D72" s="219"/>
      <c r="G72" s="219"/>
      <c r="H72" s="219"/>
      <c r="I72" s="219"/>
      <c r="J72" s="219"/>
      <c r="K72" s="219"/>
      <c r="L72" s="219"/>
      <c r="M72" s="218"/>
      <c r="O72" s="217"/>
      <c r="P72" s="217"/>
      <c r="Q72" s="218"/>
      <c r="T72" s="234"/>
      <c r="U72" s="235"/>
      <c r="V72" s="235"/>
      <c r="W72" s="235"/>
      <c r="X72" s="235"/>
      <c r="Y72" s="218"/>
      <c r="Z72" s="217"/>
      <c r="AA72" s="217"/>
      <c r="AB72" s="217"/>
      <c r="AC72" s="217"/>
    </row>
    <row r="73" spans="3:29" x14ac:dyDescent="0.15">
      <c r="C73" s="218"/>
      <c r="D73" s="219"/>
      <c r="E73" s="219"/>
      <c r="F73" s="219"/>
      <c r="G73" s="219"/>
      <c r="H73" s="284"/>
      <c r="I73" s="285"/>
      <c r="J73" s="284"/>
      <c r="K73" s="286"/>
      <c r="L73" s="287"/>
      <c r="M73" s="218"/>
      <c r="O73" s="217"/>
      <c r="P73" s="217"/>
      <c r="Q73" s="218"/>
      <c r="T73" s="234"/>
      <c r="U73" s="235"/>
      <c r="V73" s="235"/>
      <c r="W73" s="235"/>
      <c r="X73" s="235"/>
      <c r="Y73" s="218"/>
      <c r="Z73" s="217"/>
      <c r="AA73" s="217"/>
      <c r="AB73" s="217"/>
      <c r="AC73" s="217"/>
    </row>
    <row r="74" spans="3:29" x14ac:dyDescent="0.15">
      <c r="C74" s="218"/>
      <c r="D74" s="219"/>
      <c r="E74" s="219"/>
      <c r="F74" s="219"/>
      <c r="M74" s="218"/>
      <c r="P74" s="218"/>
      <c r="Q74" s="218"/>
      <c r="T74" s="234"/>
      <c r="U74" s="235"/>
      <c r="V74" s="235"/>
      <c r="W74" s="235"/>
      <c r="X74" s="235"/>
      <c r="Y74" s="218"/>
      <c r="Z74" s="217"/>
      <c r="AA74" s="217"/>
      <c r="AB74" s="217"/>
      <c r="AC74" s="217"/>
    </row>
    <row r="75" spans="3:29" x14ac:dyDescent="0.15">
      <c r="C75" s="218"/>
      <c r="D75" s="219"/>
      <c r="E75" s="231"/>
      <c r="F75" s="227"/>
      <c r="G75" s="213"/>
      <c r="H75" s="213"/>
      <c r="I75" s="212"/>
      <c r="K75" s="234"/>
      <c r="L75" s="236"/>
      <c r="M75" s="218"/>
      <c r="P75" s="218"/>
      <c r="Q75" s="218"/>
      <c r="T75" s="234"/>
      <c r="U75" s="235"/>
      <c r="V75" s="235"/>
      <c r="W75" s="235"/>
      <c r="X75" s="235"/>
      <c r="Y75" s="218"/>
      <c r="Z75" s="217"/>
      <c r="AA75" s="217"/>
      <c r="AB75" s="217"/>
      <c r="AC75" s="217"/>
    </row>
    <row r="76" spans="3:29" x14ac:dyDescent="0.15">
      <c r="C76" s="218"/>
      <c r="D76" s="233"/>
      <c r="E76" s="219"/>
      <c r="F76" s="237"/>
      <c r="G76" s="238"/>
      <c r="J76" s="239"/>
      <c r="K76" s="219"/>
      <c r="L76" s="219"/>
      <c r="M76" s="236"/>
      <c r="P76" s="218"/>
      <c r="Q76" s="218"/>
      <c r="T76" s="234"/>
      <c r="U76" s="235"/>
      <c r="V76" s="235"/>
      <c r="W76" s="235"/>
      <c r="X76" s="235"/>
      <c r="Y76" s="218"/>
      <c r="Z76" s="217"/>
      <c r="AA76" s="217"/>
      <c r="AB76" s="217"/>
      <c r="AC76" s="217"/>
    </row>
    <row r="77" spans="3:29" x14ac:dyDescent="0.15">
      <c r="C77" s="218"/>
      <c r="D77" s="219"/>
      <c r="E77" s="219"/>
      <c r="F77" s="219"/>
      <c r="G77" s="218"/>
      <c r="H77" s="280"/>
      <c r="J77" s="217"/>
      <c r="K77" s="217"/>
      <c r="L77" s="217"/>
      <c r="M77" s="217"/>
      <c r="P77" s="218"/>
      <c r="Q77" s="218"/>
      <c r="T77" s="234"/>
      <c r="U77" s="235"/>
      <c r="V77" s="235"/>
      <c r="W77" s="235"/>
      <c r="X77" s="235"/>
      <c r="Y77" s="218"/>
      <c r="Z77" s="217"/>
      <c r="AA77" s="217"/>
      <c r="AB77" s="217"/>
      <c r="AC77" s="217"/>
    </row>
    <row r="78" spans="3:29" x14ac:dyDescent="0.15">
      <c r="C78" s="218"/>
      <c r="D78" s="218"/>
      <c r="E78" s="219"/>
      <c r="F78" s="240"/>
      <c r="G78" s="218"/>
      <c r="H78" s="218"/>
      <c r="L78" s="217"/>
      <c r="Q78" s="218"/>
      <c r="T78" s="234"/>
      <c r="U78" s="235"/>
      <c r="V78" s="235"/>
      <c r="W78" s="235"/>
      <c r="X78" s="235"/>
      <c r="Y78" s="218"/>
      <c r="Z78" s="217"/>
      <c r="AA78" s="217"/>
      <c r="AB78" s="217"/>
      <c r="AC78" s="217"/>
    </row>
    <row r="79" spans="3:29" x14ac:dyDescent="0.15">
      <c r="C79" s="218"/>
      <c r="Q79" s="218"/>
      <c r="T79" s="234"/>
      <c r="U79" s="235"/>
      <c r="V79" s="235"/>
      <c r="W79" s="235"/>
      <c r="X79" s="235"/>
      <c r="Y79" s="218"/>
      <c r="Z79" s="217"/>
      <c r="AA79" s="217"/>
      <c r="AB79" s="217"/>
      <c r="AC79" s="217"/>
    </row>
    <row r="80" spans="3:29" x14ac:dyDescent="0.15">
      <c r="C80" s="218"/>
      <c r="Q80" s="218"/>
      <c r="T80" s="234"/>
      <c r="U80" s="235"/>
      <c r="V80" s="235"/>
      <c r="W80" s="235"/>
      <c r="X80" s="235"/>
      <c r="Y80" s="218"/>
      <c r="Z80" s="217"/>
      <c r="AA80" s="217"/>
      <c r="AB80" s="217"/>
      <c r="AC80" s="217"/>
    </row>
    <row r="81" spans="3:29" x14ac:dyDescent="0.15">
      <c r="C81" s="218"/>
      <c r="D81" s="241"/>
      <c r="E81" s="217"/>
      <c r="I81" s="219"/>
      <c r="J81" s="218"/>
      <c r="K81" s="218"/>
      <c r="L81" s="242"/>
      <c r="Q81" s="218"/>
      <c r="T81" s="234"/>
      <c r="U81" s="235"/>
      <c r="V81" s="235"/>
      <c r="W81" s="235"/>
      <c r="X81" s="235"/>
      <c r="Y81" s="218"/>
      <c r="Z81" s="217"/>
      <c r="AA81" s="217"/>
      <c r="AB81" s="217"/>
      <c r="AC81" s="217"/>
    </row>
    <row r="82" spans="3:29" x14ac:dyDescent="0.15">
      <c r="C82" s="218"/>
      <c r="D82" s="221"/>
      <c r="E82" s="243"/>
      <c r="F82" s="243"/>
      <c r="G82" s="221"/>
      <c r="H82" s="221"/>
      <c r="I82" s="244"/>
      <c r="J82" s="244"/>
      <c r="K82" s="244"/>
      <c r="L82" s="244"/>
      <c r="Q82" s="218"/>
      <c r="T82" s="234"/>
      <c r="U82" s="235"/>
      <c r="V82" s="235"/>
      <c r="W82" s="235"/>
      <c r="X82" s="235"/>
      <c r="Y82" s="218"/>
      <c r="Z82" s="217"/>
      <c r="AA82" s="217"/>
      <c r="AB82" s="217"/>
      <c r="AC82" s="217"/>
    </row>
    <row r="83" spans="3:29" x14ac:dyDescent="0.15">
      <c r="C83" s="218"/>
      <c r="D83" s="249"/>
      <c r="E83" s="247"/>
      <c r="F83" s="245"/>
      <c r="G83" s="288"/>
      <c r="H83" s="277"/>
      <c r="I83" s="247"/>
      <c r="J83" s="245"/>
      <c r="K83" s="245"/>
      <c r="L83" s="277"/>
      <c r="N83" s="218"/>
      <c r="Q83" s="218"/>
      <c r="R83" s="218"/>
      <c r="S83" s="218"/>
      <c r="T83" s="234"/>
      <c r="U83" s="235"/>
      <c r="V83" s="235"/>
      <c r="W83" s="235"/>
      <c r="X83" s="235"/>
      <c r="Y83" s="218"/>
      <c r="Z83" s="217"/>
      <c r="AA83" s="217"/>
      <c r="AB83" s="217"/>
      <c r="AC83" s="217"/>
    </row>
    <row r="84" spans="3:29" x14ac:dyDescent="0.15">
      <c r="C84" s="218"/>
      <c r="D84" s="245"/>
      <c r="E84" s="218"/>
      <c r="F84" s="218"/>
      <c r="G84" s="218"/>
      <c r="H84" s="218"/>
      <c r="I84" s="219"/>
      <c r="J84" s="218"/>
      <c r="K84" s="218"/>
      <c r="L84" s="218"/>
      <c r="N84" s="218"/>
      <c r="O84" s="218"/>
      <c r="P84" s="218"/>
      <c r="Q84" s="218"/>
      <c r="R84" s="218"/>
      <c r="S84" s="218"/>
      <c r="T84" s="234"/>
      <c r="U84" s="235"/>
      <c r="V84" s="235"/>
      <c r="W84" s="235"/>
      <c r="X84" s="235"/>
      <c r="Y84" s="218"/>
      <c r="Z84" s="217"/>
      <c r="AA84" s="217"/>
      <c r="AB84" s="217"/>
      <c r="AC84" s="217"/>
    </row>
    <row r="85" spans="3:29" x14ac:dyDescent="0.15">
      <c r="C85" s="218"/>
      <c r="D85" s="219"/>
      <c r="E85" s="217"/>
      <c r="F85" s="217"/>
      <c r="G85" s="245"/>
      <c r="H85" s="277"/>
      <c r="I85" s="219"/>
      <c r="J85" s="218"/>
      <c r="K85" s="219"/>
      <c r="L85" s="277"/>
      <c r="N85" s="218"/>
      <c r="O85" s="218"/>
      <c r="P85" s="218"/>
      <c r="Q85" s="218"/>
      <c r="R85" s="218"/>
      <c r="S85" s="218"/>
      <c r="T85" s="234"/>
      <c r="U85" s="235"/>
      <c r="V85" s="235"/>
      <c r="W85" s="235"/>
      <c r="X85" s="235"/>
      <c r="Y85" s="218"/>
      <c r="Z85" s="217"/>
      <c r="AA85" s="217"/>
      <c r="AB85" s="217"/>
      <c r="AC85" s="217"/>
    </row>
    <row r="86" spans="3:29" x14ac:dyDescent="0.15">
      <c r="C86" s="218"/>
      <c r="D86" s="219"/>
      <c r="E86" s="217"/>
      <c r="F86" s="217"/>
      <c r="G86" s="245"/>
      <c r="H86" s="277"/>
      <c r="I86" s="219"/>
      <c r="J86" s="218"/>
      <c r="K86" s="219"/>
      <c r="L86" s="277"/>
      <c r="N86" s="218"/>
      <c r="O86" s="218"/>
      <c r="P86" s="218"/>
      <c r="Q86" s="218"/>
      <c r="R86" s="218"/>
      <c r="S86" s="218"/>
      <c r="T86" s="234"/>
      <c r="U86" s="235"/>
      <c r="V86" s="235"/>
      <c r="W86" s="235"/>
      <c r="X86" s="235"/>
      <c r="Y86" s="218"/>
      <c r="Z86" s="217"/>
      <c r="AA86" s="217"/>
      <c r="AB86" s="217"/>
      <c r="AC86" s="217"/>
    </row>
    <row r="87" spans="3:29" x14ac:dyDescent="0.15">
      <c r="C87" s="218"/>
      <c r="D87" s="218"/>
      <c r="E87" s="218"/>
      <c r="F87" s="218"/>
      <c r="G87" s="245"/>
      <c r="H87" s="277"/>
      <c r="I87" s="218"/>
      <c r="J87" s="218"/>
      <c r="K87" s="218"/>
      <c r="L87" s="277"/>
      <c r="N87" s="218"/>
      <c r="O87" s="218"/>
      <c r="P87" s="218"/>
      <c r="Q87" s="218"/>
      <c r="R87" s="218"/>
      <c r="S87" s="218"/>
      <c r="T87" s="234"/>
      <c r="U87" s="235"/>
      <c r="V87" s="235"/>
      <c r="W87" s="235"/>
      <c r="X87" s="235"/>
      <c r="Y87" s="218"/>
      <c r="Z87" s="217"/>
      <c r="AA87" s="217"/>
      <c r="AB87" s="217"/>
      <c r="AC87" s="217"/>
    </row>
    <row r="88" spans="3:29" x14ac:dyDescent="0.15">
      <c r="C88" s="218"/>
      <c r="N88" s="218"/>
      <c r="O88" s="218"/>
      <c r="P88" s="218"/>
      <c r="Q88" s="218"/>
      <c r="R88" s="218"/>
      <c r="S88" s="218"/>
      <c r="T88" s="234"/>
      <c r="U88" s="235"/>
      <c r="V88" s="235"/>
      <c r="W88" s="235"/>
      <c r="X88" s="235"/>
      <c r="Y88" s="218"/>
      <c r="Z88" s="217"/>
      <c r="AA88" s="217"/>
      <c r="AB88" s="217"/>
      <c r="AC88" s="217"/>
    </row>
    <row r="89" spans="3:29" x14ac:dyDescent="0.15">
      <c r="C89" s="218"/>
      <c r="N89" s="218"/>
      <c r="O89" s="218"/>
      <c r="P89" s="218"/>
      <c r="Q89" s="218"/>
      <c r="R89" s="218"/>
      <c r="S89" s="218"/>
      <c r="T89" s="234"/>
      <c r="U89" s="235"/>
      <c r="V89" s="235"/>
      <c r="W89" s="235"/>
      <c r="X89" s="235"/>
      <c r="Y89" s="218"/>
      <c r="Z89" s="217"/>
      <c r="AA89" s="217"/>
      <c r="AB89" s="217"/>
      <c r="AC89" s="217"/>
    </row>
    <row r="90" spans="3:29" x14ac:dyDescent="0.15">
      <c r="C90" s="218"/>
      <c r="D90" s="241"/>
      <c r="E90" s="217"/>
      <c r="I90" s="219"/>
      <c r="J90" s="218"/>
      <c r="K90" s="234"/>
      <c r="L90" s="236"/>
      <c r="M90" s="218"/>
      <c r="N90" s="218"/>
      <c r="O90" s="218"/>
      <c r="P90" s="218"/>
      <c r="Q90" s="218"/>
      <c r="R90" s="218"/>
      <c r="S90" s="218"/>
      <c r="T90" s="234"/>
      <c r="U90" s="235"/>
      <c r="V90" s="235"/>
      <c r="W90" s="235"/>
      <c r="X90" s="235"/>
      <c r="Y90" s="218"/>
      <c r="Z90" s="217"/>
      <c r="AA90" s="217"/>
      <c r="AB90" s="217"/>
      <c r="AC90" s="217"/>
    </row>
    <row r="91" spans="3:29" x14ac:dyDescent="0.15">
      <c r="C91" s="218"/>
      <c r="D91" s="221"/>
      <c r="E91" s="243"/>
      <c r="F91" s="243"/>
      <c r="G91" s="221"/>
      <c r="H91" s="244"/>
      <c r="I91" s="244"/>
      <c r="J91" s="221"/>
      <c r="K91" s="234"/>
      <c r="L91" s="236"/>
      <c r="M91" s="218"/>
      <c r="N91" s="218"/>
      <c r="O91" s="218"/>
      <c r="P91" s="218"/>
      <c r="Q91" s="218"/>
      <c r="R91" s="218"/>
      <c r="S91" s="218"/>
      <c r="T91" s="234"/>
      <c r="U91" s="235"/>
      <c r="V91" s="235"/>
      <c r="W91" s="235"/>
      <c r="X91" s="235"/>
      <c r="Y91" s="218"/>
      <c r="Z91" s="217"/>
      <c r="AA91" s="217"/>
      <c r="AB91" s="217"/>
      <c r="AC91" s="217"/>
    </row>
    <row r="92" spans="3:29" x14ac:dyDescent="0.15">
      <c r="C92" s="218"/>
      <c r="D92" s="219"/>
      <c r="E92" s="217"/>
      <c r="F92" s="219"/>
      <c r="G92" s="219"/>
      <c r="H92" s="219"/>
      <c r="I92" s="277"/>
      <c r="J92" s="289"/>
      <c r="N92" s="218"/>
      <c r="O92" s="218"/>
      <c r="P92" s="218"/>
      <c r="Q92" s="218"/>
      <c r="R92" s="218"/>
      <c r="S92" s="218"/>
      <c r="T92" s="234"/>
      <c r="U92" s="235"/>
      <c r="V92" s="235"/>
      <c r="W92" s="235"/>
      <c r="X92" s="235"/>
      <c r="Y92" s="218"/>
      <c r="Z92" s="217"/>
      <c r="AA92" s="217"/>
      <c r="AB92" s="217"/>
      <c r="AC92" s="217"/>
    </row>
    <row r="93" spans="3:29" x14ac:dyDescent="0.15">
      <c r="C93" s="218"/>
      <c r="D93" s="219"/>
      <c r="E93" s="217"/>
      <c r="F93" s="219"/>
      <c r="G93" s="219"/>
      <c r="H93" s="218"/>
      <c r="I93" s="245"/>
      <c r="J93" s="218"/>
      <c r="N93" s="218"/>
      <c r="O93" s="218"/>
      <c r="P93" s="218"/>
      <c r="Q93" s="218"/>
      <c r="R93" s="218"/>
      <c r="S93" s="218"/>
      <c r="T93" s="234"/>
      <c r="U93" s="235"/>
      <c r="V93" s="235"/>
      <c r="W93" s="235"/>
      <c r="X93" s="235"/>
      <c r="Y93" s="218"/>
      <c r="Z93" s="217"/>
      <c r="AA93" s="217"/>
      <c r="AB93" s="217"/>
      <c r="AC93" s="217"/>
    </row>
    <row r="94" spans="3:29" x14ac:dyDescent="0.15">
      <c r="C94" s="218"/>
      <c r="D94" s="219"/>
      <c r="F94" s="217"/>
      <c r="G94" s="219"/>
      <c r="H94" s="218"/>
      <c r="I94" s="245"/>
      <c r="J94" s="218"/>
      <c r="N94" s="218"/>
      <c r="O94" s="218"/>
      <c r="P94" s="218"/>
      <c r="Q94" s="218"/>
      <c r="R94" s="218"/>
      <c r="S94" s="218"/>
      <c r="T94" s="234"/>
      <c r="U94" s="235"/>
      <c r="V94" s="235"/>
      <c r="W94" s="235"/>
      <c r="X94" s="235"/>
      <c r="Y94" s="218"/>
      <c r="Z94" s="217"/>
      <c r="AA94" s="217"/>
      <c r="AB94" s="217"/>
      <c r="AC94" s="217"/>
    </row>
    <row r="95" spans="3:29" x14ac:dyDescent="0.15">
      <c r="C95" s="218"/>
      <c r="D95" s="219"/>
      <c r="F95" s="217"/>
      <c r="G95" s="219"/>
      <c r="H95" s="218"/>
      <c r="I95" s="245"/>
      <c r="J95" s="218"/>
      <c r="N95" s="218"/>
      <c r="O95" s="218"/>
      <c r="P95" s="218"/>
      <c r="Q95" s="218"/>
      <c r="R95" s="218"/>
      <c r="S95" s="218"/>
      <c r="T95" s="234"/>
      <c r="U95" s="235"/>
      <c r="V95" s="235"/>
      <c r="W95" s="235"/>
      <c r="X95" s="235"/>
      <c r="Y95" s="218"/>
      <c r="Z95" s="217"/>
      <c r="AA95" s="217"/>
      <c r="AB95" s="217"/>
      <c r="AC95" s="217"/>
    </row>
    <row r="96" spans="3:29" x14ac:dyDescent="0.15">
      <c r="C96" s="218"/>
      <c r="D96" s="219"/>
      <c r="F96" s="217"/>
      <c r="G96" s="219"/>
      <c r="H96" s="218"/>
      <c r="I96" s="245"/>
      <c r="J96" s="218"/>
      <c r="N96" s="218"/>
      <c r="O96" s="218"/>
      <c r="P96" s="218"/>
      <c r="Q96" s="218"/>
      <c r="R96" s="218"/>
      <c r="S96" s="218"/>
      <c r="T96" s="234"/>
      <c r="U96" s="235"/>
      <c r="V96" s="235"/>
      <c r="W96" s="235"/>
      <c r="X96" s="235"/>
      <c r="Y96" s="218"/>
      <c r="Z96" s="217"/>
      <c r="AA96" s="217"/>
      <c r="AB96" s="217"/>
      <c r="AC96" s="217"/>
    </row>
    <row r="97" spans="3:29" x14ac:dyDescent="0.15">
      <c r="C97" s="218"/>
      <c r="D97" s="219"/>
      <c r="F97" s="217"/>
      <c r="G97" s="219"/>
      <c r="H97" s="218"/>
      <c r="I97" s="245"/>
      <c r="J97" s="218"/>
      <c r="N97" s="218"/>
      <c r="O97" s="218"/>
      <c r="P97" s="218"/>
      <c r="Q97" s="218"/>
      <c r="R97" s="218"/>
      <c r="S97" s="218"/>
      <c r="T97" s="234"/>
      <c r="U97" s="235"/>
      <c r="V97" s="235"/>
      <c r="W97" s="235"/>
      <c r="X97" s="235"/>
      <c r="Y97" s="218"/>
      <c r="Z97" s="217"/>
      <c r="AA97" s="217"/>
      <c r="AB97" s="217"/>
      <c r="AC97" s="217"/>
    </row>
    <row r="98" spans="3:29" x14ac:dyDescent="0.15">
      <c r="C98" s="218"/>
      <c r="D98" s="219"/>
      <c r="E98" s="217"/>
      <c r="F98" s="217"/>
      <c r="G98" s="219"/>
      <c r="H98" s="218"/>
      <c r="I98" s="245"/>
      <c r="J98" s="218"/>
      <c r="N98" s="218"/>
      <c r="O98" s="218"/>
      <c r="P98" s="218"/>
      <c r="Q98" s="218"/>
      <c r="R98" s="218"/>
      <c r="S98" s="218"/>
      <c r="T98" s="234"/>
      <c r="U98" s="235"/>
      <c r="V98" s="235"/>
      <c r="W98" s="235"/>
      <c r="X98" s="235"/>
      <c r="Y98" s="218"/>
      <c r="Z98" s="217"/>
      <c r="AA98" s="217"/>
      <c r="AB98" s="217"/>
      <c r="AC98" s="217"/>
    </row>
    <row r="99" spans="3:29" x14ac:dyDescent="0.15">
      <c r="C99" s="218"/>
      <c r="D99" s="219"/>
      <c r="E99" s="217"/>
      <c r="F99" s="217"/>
      <c r="G99" s="219"/>
      <c r="H99" s="218"/>
      <c r="I99" s="245"/>
      <c r="J99" s="218"/>
      <c r="N99" s="218"/>
      <c r="O99" s="218"/>
      <c r="P99" s="218"/>
      <c r="Q99" s="218"/>
      <c r="R99" s="218"/>
      <c r="S99" s="218"/>
      <c r="T99" s="234"/>
      <c r="U99" s="235"/>
      <c r="V99" s="235"/>
      <c r="W99" s="235"/>
      <c r="X99" s="235"/>
      <c r="Y99" s="218"/>
      <c r="Z99" s="217"/>
      <c r="AA99" s="217"/>
      <c r="AB99" s="217"/>
      <c r="AC99" s="217"/>
    </row>
    <row r="100" spans="3:29" x14ac:dyDescent="0.15">
      <c r="C100" s="218"/>
      <c r="D100" s="219"/>
      <c r="E100" s="217"/>
      <c r="F100" s="217"/>
      <c r="G100" s="219"/>
      <c r="H100" s="218"/>
      <c r="I100" s="245"/>
      <c r="J100" s="218"/>
      <c r="N100" s="218"/>
      <c r="O100" s="218"/>
      <c r="P100" s="218"/>
      <c r="Q100" s="218"/>
      <c r="R100" s="218"/>
      <c r="S100" s="218"/>
      <c r="T100" s="234"/>
      <c r="U100" s="235"/>
      <c r="V100" s="235"/>
      <c r="W100" s="235"/>
      <c r="X100" s="235"/>
      <c r="Y100" s="218"/>
      <c r="Z100" s="217"/>
      <c r="AA100" s="217"/>
      <c r="AB100" s="217"/>
      <c r="AC100" s="217"/>
    </row>
    <row r="101" spans="3:29" x14ac:dyDescent="0.15">
      <c r="C101" s="218"/>
      <c r="D101" s="219"/>
      <c r="E101" s="217"/>
      <c r="F101" s="217"/>
      <c r="G101" s="219"/>
      <c r="H101" s="218"/>
      <c r="I101" s="245"/>
      <c r="J101" s="218"/>
      <c r="N101" s="218"/>
      <c r="O101" s="218"/>
      <c r="P101" s="218"/>
      <c r="Q101" s="218"/>
      <c r="R101" s="218"/>
      <c r="S101" s="218"/>
      <c r="T101" s="234"/>
      <c r="U101" s="235"/>
      <c r="V101" s="235"/>
      <c r="W101" s="235"/>
      <c r="X101" s="235"/>
      <c r="Y101" s="218"/>
      <c r="Z101" s="217"/>
      <c r="AA101" s="217"/>
      <c r="AB101" s="217"/>
      <c r="AC101" s="217"/>
    </row>
    <row r="102" spans="3:29" x14ac:dyDescent="0.15">
      <c r="C102" s="218"/>
      <c r="M102" s="218"/>
      <c r="N102" s="218"/>
      <c r="O102" s="218"/>
      <c r="P102" s="218"/>
      <c r="Q102" s="218"/>
      <c r="R102" s="218"/>
      <c r="S102" s="218"/>
      <c r="T102" s="234"/>
      <c r="U102" s="235"/>
      <c r="V102" s="235"/>
      <c r="W102" s="235"/>
      <c r="X102" s="235"/>
      <c r="Y102" s="218"/>
      <c r="Z102" s="217"/>
      <c r="AA102" s="217"/>
      <c r="AB102" s="217"/>
      <c r="AC102" s="217"/>
    </row>
    <row r="103" spans="3:29" x14ac:dyDescent="0.15">
      <c r="C103" s="218"/>
      <c r="M103" s="218"/>
      <c r="N103" s="218"/>
      <c r="O103" s="218"/>
      <c r="P103" s="218"/>
      <c r="Q103" s="218"/>
      <c r="R103" s="218"/>
      <c r="S103" s="218"/>
      <c r="T103" s="234"/>
      <c r="U103" s="235"/>
      <c r="V103" s="235"/>
      <c r="W103" s="235"/>
      <c r="X103" s="235"/>
      <c r="Y103" s="218"/>
      <c r="Z103" s="217"/>
      <c r="AA103" s="217"/>
      <c r="AB103" s="217"/>
      <c r="AC103" s="217"/>
    </row>
    <row r="104" spans="3:29" x14ac:dyDescent="0.15">
      <c r="C104" s="218"/>
      <c r="D104" s="222"/>
      <c r="E104" s="245"/>
      <c r="F104" s="245"/>
      <c r="G104" s="245"/>
      <c r="H104" s="214"/>
      <c r="I104" s="245"/>
      <c r="J104" s="245"/>
      <c r="K104" s="245"/>
      <c r="L104" s="245"/>
      <c r="M104" s="246"/>
      <c r="N104" s="218"/>
      <c r="O104" s="218"/>
      <c r="P104" s="218"/>
      <c r="Q104" s="218"/>
      <c r="R104" s="218"/>
      <c r="S104" s="218"/>
      <c r="T104" s="234"/>
      <c r="U104" s="235"/>
      <c r="V104" s="235"/>
      <c r="W104" s="235"/>
      <c r="X104" s="235"/>
      <c r="Y104" s="218"/>
      <c r="Z104" s="217"/>
      <c r="AA104" s="217"/>
      <c r="AB104" s="217"/>
      <c r="AC104" s="217"/>
    </row>
    <row r="105" spans="3:29" ht="24" customHeight="1" x14ac:dyDescent="0.15">
      <c r="C105" s="218"/>
      <c r="D105" s="245"/>
      <c r="E105" s="247"/>
      <c r="F105" s="248"/>
      <c r="G105" s="244"/>
      <c r="H105" s="245"/>
      <c r="I105" s="246"/>
      <c r="J105" s="214"/>
      <c r="K105" s="214"/>
      <c r="L105" s="249"/>
      <c r="M105" s="244"/>
      <c r="N105" s="218"/>
      <c r="O105" s="218"/>
      <c r="P105" s="218"/>
      <c r="Q105" s="218"/>
      <c r="R105" s="218"/>
      <c r="S105" s="218"/>
      <c r="T105" s="234"/>
      <c r="U105" s="235"/>
      <c r="V105" s="235"/>
      <c r="W105" s="235"/>
      <c r="X105" s="235"/>
      <c r="Y105" s="218"/>
      <c r="Z105" s="217"/>
      <c r="AA105" s="217"/>
      <c r="AB105" s="217"/>
      <c r="AC105" s="217"/>
    </row>
    <row r="106" spans="3:29" ht="24" customHeight="1" x14ac:dyDescent="0.15">
      <c r="C106" s="218"/>
      <c r="D106" s="239"/>
      <c r="E106" s="288"/>
      <c r="F106" s="290"/>
      <c r="G106" s="290"/>
      <c r="H106" s="291"/>
      <c r="I106" s="291"/>
      <c r="J106" s="247"/>
      <c r="K106" s="291"/>
      <c r="L106" s="291"/>
      <c r="M106" s="275"/>
      <c r="N106" s="218"/>
      <c r="O106" s="218"/>
      <c r="P106" s="218"/>
      <c r="Q106" s="218"/>
      <c r="R106" s="218"/>
      <c r="S106" s="218"/>
      <c r="T106" s="234"/>
      <c r="U106" s="235"/>
      <c r="V106" s="235"/>
      <c r="W106" s="235"/>
      <c r="X106" s="235"/>
      <c r="Y106" s="218"/>
      <c r="Z106" s="217"/>
      <c r="AA106" s="217"/>
      <c r="AB106" s="217"/>
      <c r="AC106" s="217"/>
    </row>
    <row r="107" spans="3:29" ht="24" customHeight="1" x14ac:dyDescent="0.15">
      <c r="C107" s="218"/>
      <c r="D107" s="239"/>
      <c r="E107" s="288"/>
      <c r="F107" s="290"/>
      <c r="G107" s="290"/>
      <c r="H107" s="291"/>
      <c r="I107" s="291"/>
      <c r="J107" s="247"/>
      <c r="K107" s="291"/>
      <c r="L107" s="291"/>
      <c r="M107" s="275"/>
      <c r="N107" s="218"/>
      <c r="O107" s="218"/>
      <c r="P107" s="218"/>
      <c r="Q107" s="218"/>
      <c r="R107" s="218"/>
      <c r="S107" s="218"/>
      <c r="T107" s="234"/>
      <c r="U107" s="235"/>
      <c r="V107" s="235"/>
      <c r="W107" s="235"/>
      <c r="X107" s="235"/>
      <c r="Y107" s="218"/>
      <c r="Z107" s="217"/>
      <c r="AA107" s="217"/>
      <c r="AB107" s="217"/>
      <c r="AC107" s="217"/>
    </row>
    <row r="108" spans="3:29" x14ac:dyDescent="0.15">
      <c r="C108" s="218"/>
      <c r="D108" s="219"/>
      <c r="E108" s="219"/>
      <c r="F108" s="219"/>
      <c r="G108" s="219"/>
      <c r="H108" s="212"/>
      <c r="I108" s="212"/>
      <c r="J108" s="212"/>
      <c r="K108" s="234"/>
      <c r="L108" s="236"/>
      <c r="M108" s="218"/>
      <c r="N108" s="218"/>
      <c r="O108" s="218"/>
      <c r="P108" s="218"/>
      <c r="Q108" s="218"/>
      <c r="R108" s="218"/>
      <c r="S108" s="218"/>
      <c r="T108" s="234"/>
      <c r="U108" s="235"/>
      <c r="V108" s="235"/>
      <c r="W108" s="235"/>
      <c r="X108" s="235"/>
      <c r="Y108" s="218"/>
      <c r="Z108" s="217"/>
      <c r="AA108" s="217"/>
      <c r="AB108" s="217"/>
      <c r="AC108" s="217"/>
    </row>
    <row r="109" spans="3:29" x14ac:dyDescent="0.15">
      <c r="C109" s="218"/>
      <c r="D109" s="241"/>
      <c r="E109" s="219"/>
      <c r="F109" s="219"/>
      <c r="G109" s="219"/>
      <c r="H109" s="212"/>
      <c r="I109" s="212"/>
      <c r="J109" s="219"/>
      <c r="K109" s="219"/>
      <c r="L109" s="219"/>
      <c r="M109" s="218"/>
      <c r="N109" s="218"/>
      <c r="O109" s="218"/>
      <c r="P109" s="218"/>
      <c r="Q109" s="218"/>
      <c r="R109" s="218"/>
      <c r="S109" s="218"/>
      <c r="T109" s="234"/>
      <c r="U109" s="235"/>
      <c r="V109" s="235"/>
      <c r="W109" s="235"/>
      <c r="X109" s="235"/>
      <c r="Y109" s="218"/>
      <c r="Z109" s="217"/>
      <c r="AA109" s="217"/>
      <c r="AB109" s="217"/>
      <c r="AC109" s="217"/>
    </row>
    <row r="110" spans="3:29" x14ac:dyDescent="0.15">
      <c r="C110" s="218"/>
      <c r="D110" s="219"/>
      <c r="E110" s="219"/>
      <c r="F110" s="248"/>
      <c r="G110" s="244"/>
      <c r="H110" s="245"/>
      <c r="I110" s="246"/>
      <c r="J110" s="214"/>
      <c r="K110" s="214"/>
      <c r="L110" s="249"/>
      <c r="M110" s="221"/>
      <c r="N110" s="218"/>
      <c r="O110" s="218"/>
      <c r="P110" s="218"/>
      <c r="Q110" s="218"/>
      <c r="R110" s="218"/>
      <c r="S110" s="218"/>
      <c r="T110" s="234"/>
      <c r="U110" s="235"/>
      <c r="V110" s="235"/>
      <c r="W110" s="235"/>
      <c r="X110" s="235"/>
      <c r="Y110" s="218"/>
      <c r="Z110" s="217"/>
      <c r="AA110" s="217"/>
      <c r="AB110" s="217"/>
      <c r="AC110" s="217"/>
    </row>
    <row r="111" spans="3:29" x14ac:dyDescent="0.15">
      <c r="C111" s="218"/>
      <c r="D111" s="239"/>
      <c r="E111" s="280"/>
      <c r="F111" s="290"/>
      <c r="G111" s="290"/>
      <c r="H111" s="291"/>
      <c r="I111" s="291"/>
      <c r="J111" s="247"/>
      <c r="K111" s="291"/>
      <c r="L111" s="291"/>
      <c r="M111" s="275"/>
      <c r="N111" s="218"/>
      <c r="O111" s="218"/>
      <c r="P111" s="218"/>
      <c r="Q111" s="218"/>
      <c r="R111" s="218"/>
      <c r="S111" s="218"/>
      <c r="T111" s="234"/>
      <c r="U111" s="235"/>
      <c r="V111" s="235"/>
      <c r="W111" s="235"/>
      <c r="X111" s="235"/>
      <c r="Y111" s="218"/>
      <c r="Z111" s="217"/>
      <c r="AA111" s="217"/>
      <c r="AB111" s="217"/>
      <c r="AC111" s="217"/>
    </row>
    <row r="112" spans="3:29" x14ac:dyDescent="0.15">
      <c r="C112" s="218"/>
      <c r="D112" s="219"/>
      <c r="E112" s="217"/>
      <c r="F112" s="217"/>
      <c r="G112" s="219"/>
      <c r="H112" s="219"/>
      <c r="I112" s="219"/>
      <c r="J112" s="218"/>
      <c r="K112" s="218"/>
      <c r="L112" s="218"/>
      <c r="M112" s="218"/>
      <c r="N112" s="218"/>
      <c r="O112" s="218"/>
      <c r="P112" s="218"/>
      <c r="Q112" s="218"/>
      <c r="R112" s="218"/>
      <c r="S112" s="218"/>
      <c r="T112" s="234"/>
      <c r="U112" s="235"/>
      <c r="V112" s="235"/>
      <c r="W112" s="235"/>
      <c r="X112" s="235"/>
      <c r="Y112" s="218"/>
      <c r="Z112" s="217"/>
      <c r="AA112" s="217"/>
      <c r="AB112" s="217"/>
      <c r="AC112" s="217"/>
    </row>
    <row r="113" spans="3:29" x14ac:dyDescent="0.15">
      <c r="C113" s="218"/>
      <c r="D113" s="219"/>
      <c r="E113" s="217"/>
      <c r="F113" s="217"/>
      <c r="G113" s="219"/>
      <c r="H113" s="219"/>
      <c r="I113" s="219"/>
      <c r="J113" s="218"/>
      <c r="K113" s="218"/>
      <c r="L113" s="218"/>
      <c r="M113" s="218"/>
      <c r="N113" s="218"/>
      <c r="O113" s="218"/>
      <c r="P113" s="218"/>
      <c r="Q113" s="218"/>
      <c r="R113" s="218"/>
      <c r="S113" s="218"/>
      <c r="T113" s="234"/>
      <c r="U113" s="235"/>
      <c r="V113" s="235"/>
      <c r="W113" s="235"/>
      <c r="X113" s="235"/>
      <c r="Y113" s="218"/>
      <c r="Z113" s="217"/>
      <c r="AA113" s="217"/>
      <c r="AB113" s="217"/>
      <c r="AC113" s="217"/>
    </row>
    <row r="114" spans="3:29" x14ac:dyDescent="0.15">
      <c r="C114" s="218"/>
      <c r="D114" s="241"/>
      <c r="E114" s="217"/>
      <c r="F114" s="217"/>
      <c r="G114" s="219"/>
      <c r="H114" s="219"/>
      <c r="I114" s="219"/>
      <c r="J114" s="218"/>
      <c r="K114" s="226"/>
      <c r="Q114" s="218"/>
      <c r="S114" s="218"/>
      <c r="T114" s="234"/>
      <c r="U114" s="235"/>
      <c r="V114" s="235"/>
      <c r="W114" s="235"/>
      <c r="X114" s="235"/>
      <c r="Y114" s="218"/>
      <c r="Z114" s="217"/>
      <c r="AA114" s="217"/>
      <c r="AB114" s="217"/>
      <c r="AC114" s="217"/>
    </row>
    <row r="115" spans="3:29" x14ac:dyDescent="0.15">
      <c r="C115" s="218"/>
      <c r="D115" s="221"/>
      <c r="E115" s="243"/>
      <c r="F115" s="221"/>
      <c r="G115" s="221"/>
      <c r="H115" s="221"/>
      <c r="I115" s="221"/>
      <c r="J115" s="218"/>
      <c r="K115" s="217"/>
      <c r="L115" s="250"/>
      <c r="M115" s="219"/>
      <c r="S115" s="218"/>
      <c r="T115" s="234"/>
      <c r="U115" s="235"/>
      <c r="V115" s="235"/>
      <c r="W115" s="235"/>
      <c r="X115" s="235"/>
      <c r="Y115" s="218"/>
      <c r="Z115" s="217"/>
      <c r="AA115" s="217"/>
      <c r="AB115" s="217"/>
      <c r="AC115" s="217"/>
    </row>
    <row r="116" spans="3:29" x14ac:dyDescent="0.15">
      <c r="C116" s="218"/>
      <c r="D116" s="251"/>
      <c r="E116" s="217"/>
      <c r="F116" s="219"/>
      <c r="G116" s="219"/>
      <c r="H116" s="217"/>
      <c r="I116" s="221"/>
      <c r="J116" s="218"/>
      <c r="K116" s="217"/>
      <c r="L116" s="217"/>
      <c r="M116" s="221"/>
      <c r="S116" s="218"/>
      <c r="T116" s="234"/>
      <c r="U116" s="235"/>
      <c r="V116" s="235"/>
      <c r="W116" s="235"/>
      <c r="X116" s="235"/>
      <c r="Y116" s="218"/>
      <c r="Z116" s="217"/>
      <c r="AA116" s="217"/>
      <c r="AB116" s="217"/>
      <c r="AC116" s="217"/>
    </row>
    <row r="117" spans="3:29" x14ac:dyDescent="0.15">
      <c r="C117" s="218"/>
      <c r="D117" s="219"/>
      <c r="E117" s="217"/>
      <c r="F117" s="219"/>
      <c r="G117" s="219"/>
      <c r="H117" s="217"/>
      <c r="I117" s="235"/>
      <c r="J117" s="218"/>
      <c r="K117" s="217"/>
      <c r="L117" s="250"/>
      <c r="M117" s="234"/>
      <c r="S117" s="218"/>
      <c r="T117" s="234"/>
      <c r="U117" s="235"/>
      <c r="V117" s="235"/>
      <c r="W117" s="235"/>
      <c r="X117" s="235"/>
      <c r="Y117" s="218"/>
      <c r="Z117" s="217"/>
      <c r="AA117" s="217"/>
      <c r="AB117" s="217"/>
      <c r="AC117" s="217"/>
    </row>
    <row r="118" spans="3:29" x14ac:dyDescent="0.15">
      <c r="C118" s="218"/>
      <c r="D118" s="219"/>
      <c r="E118" s="217"/>
      <c r="F118" s="219"/>
      <c r="G118" s="219"/>
      <c r="H118" s="217"/>
      <c r="I118" s="235"/>
      <c r="J118" s="218"/>
      <c r="K118" s="217"/>
      <c r="L118" s="250"/>
      <c r="M118" s="234"/>
      <c r="N118" s="217"/>
      <c r="O118" s="217"/>
      <c r="S118" s="218"/>
      <c r="T118" s="234"/>
      <c r="U118" s="235"/>
      <c r="V118" s="235"/>
      <c r="W118" s="235"/>
      <c r="X118" s="235"/>
      <c r="Y118" s="218"/>
      <c r="Z118" s="217"/>
      <c r="AA118" s="217"/>
      <c r="AB118" s="217"/>
      <c r="AC118" s="217"/>
    </row>
    <row r="119" spans="3:29" x14ac:dyDescent="0.15">
      <c r="C119" s="218"/>
      <c r="D119" s="219"/>
      <c r="E119" s="217"/>
      <c r="F119" s="219"/>
      <c r="G119" s="219"/>
      <c r="H119" s="217"/>
      <c r="I119" s="235"/>
      <c r="J119" s="218"/>
      <c r="K119" s="217"/>
      <c r="L119" s="217"/>
      <c r="M119" s="217"/>
      <c r="N119" s="217"/>
      <c r="O119" s="217"/>
      <c r="Q119" s="218"/>
      <c r="R119" s="218"/>
      <c r="S119" s="218"/>
      <c r="T119" s="234"/>
      <c r="U119" s="235"/>
      <c r="V119" s="235"/>
      <c r="W119" s="235"/>
      <c r="X119" s="235"/>
      <c r="Y119" s="218"/>
      <c r="Z119" s="217"/>
      <c r="AA119" s="217"/>
      <c r="AB119" s="217"/>
      <c r="AC119" s="217"/>
    </row>
    <row r="120" spans="3:29" x14ac:dyDescent="0.15">
      <c r="C120" s="218"/>
      <c r="D120" s="219"/>
      <c r="E120" s="217"/>
      <c r="F120" s="219"/>
      <c r="G120" s="219"/>
      <c r="H120" s="217"/>
      <c r="I120" s="235"/>
      <c r="J120" s="218"/>
      <c r="K120" s="217"/>
      <c r="L120" s="217"/>
      <c r="M120" s="217"/>
      <c r="N120" s="217"/>
      <c r="O120" s="217"/>
      <c r="Q120" s="218"/>
      <c r="R120" s="218"/>
      <c r="S120" s="218"/>
      <c r="T120" s="234"/>
      <c r="U120" s="235"/>
      <c r="V120" s="235"/>
      <c r="W120" s="235"/>
      <c r="X120" s="235"/>
      <c r="Y120" s="218"/>
      <c r="Z120" s="217"/>
      <c r="AA120" s="217"/>
      <c r="AB120" s="217"/>
      <c r="AC120" s="217"/>
    </row>
    <row r="121" spans="3:29" x14ac:dyDescent="0.15">
      <c r="C121" s="218"/>
      <c r="D121" s="219"/>
      <c r="E121" s="217"/>
      <c r="F121" s="219"/>
      <c r="G121" s="219"/>
      <c r="H121" s="217"/>
      <c r="I121" s="235"/>
      <c r="J121" s="218"/>
      <c r="K121" s="217"/>
      <c r="L121" s="217"/>
      <c r="M121" s="250"/>
      <c r="N121" s="217"/>
      <c r="O121" s="250"/>
      <c r="Q121" s="218"/>
      <c r="R121" s="218"/>
      <c r="S121" s="218"/>
      <c r="T121" s="234"/>
      <c r="U121" s="235"/>
      <c r="V121" s="235"/>
      <c r="W121" s="235"/>
      <c r="X121" s="235"/>
      <c r="Y121" s="218"/>
      <c r="Z121" s="217"/>
      <c r="AA121" s="217"/>
      <c r="AB121" s="217"/>
      <c r="AC121" s="217"/>
    </row>
    <row r="122" spans="3:29" x14ac:dyDescent="0.15">
      <c r="C122" s="218"/>
      <c r="D122" s="219"/>
      <c r="E122" s="217"/>
      <c r="F122" s="219"/>
      <c r="G122" s="219"/>
      <c r="H122" s="217"/>
      <c r="I122" s="235"/>
      <c r="J122" s="218"/>
      <c r="K122" s="217"/>
      <c r="L122" s="217"/>
      <c r="M122" s="250"/>
      <c r="N122" s="217"/>
      <c r="O122" s="252"/>
      <c r="Q122" s="218"/>
      <c r="R122" s="218"/>
      <c r="S122" s="218"/>
      <c r="T122" s="234"/>
      <c r="U122" s="235"/>
      <c r="V122" s="235"/>
      <c r="W122" s="235"/>
      <c r="X122" s="235"/>
      <c r="Y122" s="218"/>
      <c r="Z122" s="217"/>
      <c r="AA122" s="217"/>
      <c r="AB122" s="217"/>
      <c r="AC122" s="217"/>
    </row>
    <row r="123" spans="3:29" x14ac:dyDescent="0.15">
      <c r="C123" s="218"/>
      <c r="D123" s="219"/>
      <c r="E123" s="217"/>
      <c r="F123" s="219"/>
      <c r="G123" s="219"/>
      <c r="H123" s="217"/>
      <c r="I123" s="235"/>
      <c r="J123" s="218"/>
      <c r="Q123" s="218"/>
      <c r="R123" s="218"/>
      <c r="S123" s="218"/>
      <c r="T123" s="234"/>
      <c r="U123" s="235"/>
      <c r="V123" s="235"/>
      <c r="W123" s="235"/>
      <c r="X123" s="235"/>
      <c r="Y123" s="218"/>
      <c r="Z123" s="217"/>
      <c r="AA123" s="217"/>
      <c r="AB123" s="217"/>
      <c r="AC123" s="217"/>
    </row>
    <row r="124" spans="3:29" x14ac:dyDescent="0.15">
      <c r="C124" s="218"/>
      <c r="D124" s="219"/>
      <c r="E124" s="217"/>
      <c r="F124" s="217"/>
      <c r="G124" s="219"/>
      <c r="H124" s="219"/>
      <c r="I124" s="219"/>
      <c r="J124" s="218"/>
      <c r="R124" s="218"/>
      <c r="S124" s="218"/>
      <c r="T124" s="234"/>
      <c r="U124" s="235"/>
      <c r="V124" s="235"/>
      <c r="W124" s="235"/>
      <c r="X124" s="235"/>
      <c r="Y124" s="218"/>
      <c r="Z124" s="217"/>
      <c r="AA124" s="217"/>
      <c r="AB124" s="217"/>
      <c r="AC124" s="217"/>
    </row>
    <row r="125" spans="3:29" x14ac:dyDescent="0.15">
      <c r="C125" s="218"/>
      <c r="D125" s="241"/>
      <c r="E125" s="217"/>
      <c r="F125" s="217"/>
      <c r="G125" s="219"/>
      <c r="H125" s="219"/>
      <c r="I125" s="219"/>
      <c r="J125" s="218"/>
      <c r="R125" s="218"/>
      <c r="S125" s="218"/>
      <c r="T125" s="234"/>
      <c r="U125" s="235"/>
      <c r="V125" s="235"/>
      <c r="W125" s="235"/>
      <c r="X125" s="235"/>
      <c r="Y125" s="218"/>
      <c r="Z125" s="217"/>
      <c r="AA125" s="217"/>
      <c r="AB125" s="217"/>
      <c r="AC125" s="217"/>
    </row>
    <row r="126" spans="3:29" x14ac:dyDescent="0.15">
      <c r="C126" s="218"/>
      <c r="D126" s="221"/>
      <c r="E126" s="243"/>
      <c r="F126" s="233"/>
      <c r="G126" s="221"/>
      <c r="H126" s="233"/>
      <c r="I126" s="219"/>
      <c r="J126" s="218"/>
      <c r="K126" s="218"/>
      <c r="L126" s="218"/>
      <c r="M126" s="218"/>
      <c r="N126" s="218"/>
      <c r="O126" s="218"/>
      <c r="P126" s="218"/>
      <c r="R126" s="218"/>
      <c r="S126" s="218"/>
      <c r="T126" s="234"/>
      <c r="U126" s="235"/>
      <c r="V126" s="235"/>
      <c r="W126" s="235"/>
      <c r="X126" s="235"/>
      <c r="Y126" s="218"/>
      <c r="Z126" s="217"/>
      <c r="AA126" s="217"/>
      <c r="AB126" s="217"/>
      <c r="AC126" s="217"/>
    </row>
    <row r="127" spans="3:29" x14ac:dyDescent="0.15">
      <c r="C127" s="218"/>
      <c r="D127" s="219"/>
      <c r="E127" s="217"/>
      <c r="F127" s="219"/>
      <c r="G127" s="219"/>
      <c r="H127" s="236"/>
      <c r="I127" s="219"/>
      <c r="J127" s="218"/>
      <c r="K127" s="218"/>
      <c r="L127" s="218"/>
      <c r="M127" s="218"/>
      <c r="N127" s="218"/>
      <c r="O127" s="218"/>
      <c r="P127" s="218"/>
      <c r="R127" s="218"/>
      <c r="S127" s="218"/>
      <c r="T127" s="234"/>
      <c r="U127" s="235"/>
      <c r="V127" s="235"/>
      <c r="W127" s="235"/>
      <c r="X127" s="235"/>
      <c r="Y127" s="218"/>
      <c r="Z127" s="217"/>
      <c r="AA127" s="217"/>
      <c r="AB127" s="217"/>
      <c r="AC127" s="217"/>
    </row>
    <row r="128" spans="3:29" x14ac:dyDescent="0.15">
      <c r="C128" s="218"/>
      <c r="D128" s="219"/>
      <c r="E128" s="217"/>
      <c r="F128" s="219"/>
      <c r="G128" s="219"/>
      <c r="H128" s="236"/>
      <c r="I128" s="219"/>
      <c r="J128" s="218"/>
      <c r="K128" s="218"/>
      <c r="L128" s="218"/>
      <c r="M128" s="218"/>
      <c r="N128" s="218"/>
      <c r="O128" s="218"/>
      <c r="P128" s="218"/>
      <c r="R128" s="218"/>
      <c r="S128" s="218"/>
      <c r="T128" s="234"/>
      <c r="U128" s="235"/>
      <c r="V128" s="235"/>
      <c r="W128" s="235"/>
      <c r="X128" s="235"/>
      <c r="Y128" s="218"/>
      <c r="Z128" s="217"/>
      <c r="AA128" s="217"/>
      <c r="AB128" s="217"/>
      <c r="AC128" s="217"/>
    </row>
    <row r="129" spans="3:29" x14ac:dyDescent="0.15">
      <c r="C129" s="218"/>
      <c r="D129" s="219"/>
      <c r="E129" s="217"/>
      <c r="F129" s="219"/>
      <c r="G129" s="219"/>
      <c r="H129" s="236"/>
      <c r="I129" s="219"/>
      <c r="J129" s="218"/>
      <c r="K129" s="218"/>
      <c r="L129" s="218"/>
      <c r="M129" s="218"/>
      <c r="N129" s="218"/>
      <c r="O129" s="218"/>
      <c r="P129" s="218"/>
      <c r="R129" s="218"/>
      <c r="S129" s="218"/>
      <c r="T129" s="234"/>
      <c r="U129" s="235"/>
      <c r="V129" s="235"/>
      <c r="W129" s="235"/>
      <c r="X129" s="235"/>
      <c r="Y129" s="218"/>
      <c r="Z129" s="217"/>
      <c r="AA129" s="217"/>
      <c r="AB129" s="217"/>
      <c r="AC129" s="217"/>
    </row>
    <row r="130" spans="3:29" x14ac:dyDescent="0.15">
      <c r="C130" s="218"/>
      <c r="D130" s="219"/>
      <c r="E130" s="217"/>
      <c r="F130" s="219"/>
      <c r="G130" s="219"/>
      <c r="H130" s="236"/>
      <c r="I130" s="219"/>
      <c r="J130" s="218"/>
      <c r="K130" s="218"/>
      <c r="L130" s="218"/>
      <c r="M130" s="218"/>
      <c r="N130" s="218"/>
      <c r="O130" s="218"/>
      <c r="P130" s="218"/>
      <c r="R130" s="218"/>
      <c r="S130" s="218"/>
      <c r="T130" s="234"/>
      <c r="U130" s="235"/>
      <c r="V130" s="235"/>
      <c r="W130" s="235"/>
      <c r="X130" s="235"/>
      <c r="Y130" s="218"/>
      <c r="Z130" s="217"/>
      <c r="AA130" s="217"/>
      <c r="AB130" s="217"/>
      <c r="AC130" s="217"/>
    </row>
    <row r="131" spans="3:29" x14ac:dyDescent="0.15">
      <c r="C131" s="218"/>
      <c r="D131" s="219"/>
      <c r="E131" s="217"/>
      <c r="F131" s="219"/>
      <c r="G131" s="219"/>
      <c r="H131" s="236"/>
      <c r="I131" s="219"/>
      <c r="J131" s="218"/>
      <c r="K131" s="218"/>
      <c r="L131" s="218"/>
      <c r="M131" s="218"/>
      <c r="N131" s="218"/>
      <c r="O131" s="218"/>
      <c r="P131" s="218"/>
      <c r="R131" s="218"/>
      <c r="S131" s="218"/>
      <c r="T131" s="234"/>
      <c r="U131" s="235"/>
      <c r="V131" s="235"/>
      <c r="W131" s="235"/>
      <c r="X131" s="235"/>
      <c r="Y131" s="218"/>
      <c r="Z131" s="217"/>
      <c r="AA131" s="217"/>
      <c r="AB131" s="217"/>
      <c r="AC131" s="217"/>
    </row>
    <row r="132" spans="3:29" x14ac:dyDescent="0.15">
      <c r="C132" s="218"/>
      <c r="D132" s="219"/>
      <c r="E132" s="217"/>
      <c r="F132" s="219"/>
      <c r="G132" s="219"/>
      <c r="H132" s="236"/>
      <c r="I132" s="219"/>
      <c r="J132" s="218"/>
      <c r="K132" s="218"/>
      <c r="L132" s="218"/>
      <c r="M132" s="218"/>
      <c r="N132" s="218"/>
      <c r="O132" s="218"/>
      <c r="P132" s="218"/>
      <c r="R132" s="218"/>
      <c r="S132" s="218"/>
      <c r="T132" s="234"/>
      <c r="U132" s="235"/>
      <c r="V132" s="235"/>
      <c r="W132" s="235"/>
      <c r="X132" s="235"/>
      <c r="Y132" s="218"/>
      <c r="Z132" s="217"/>
      <c r="AA132" s="217"/>
      <c r="AB132" s="217"/>
      <c r="AC132" s="217"/>
    </row>
    <row r="133" spans="3:29" x14ac:dyDescent="0.15">
      <c r="C133" s="218"/>
      <c r="D133" s="219"/>
      <c r="E133" s="217"/>
      <c r="F133" s="219"/>
      <c r="G133" s="219"/>
      <c r="H133" s="236"/>
      <c r="I133" s="219"/>
      <c r="J133" s="218"/>
      <c r="K133" s="218"/>
      <c r="L133" s="218"/>
      <c r="M133" s="218"/>
      <c r="N133" s="218"/>
      <c r="O133" s="218"/>
      <c r="P133" s="218"/>
      <c r="R133" s="218"/>
      <c r="S133" s="218"/>
      <c r="T133" s="234"/>
      <c r="U133" s="235"/>
      <c r="V133" s="235"/>
      <c r="W133" s="235"/>
      <c r="X133" s="235"/>
      <c r="Y133" s="218"/>
      <c r="Z133" s="217"/>
      <c r="AA133" s="217"/>
      <c r="AB133" s="217"/>
      <c r="AC133" s="217"/>
    </row>
    <row r="134" spans="3:29" x14ac:dyDescent="0.15">
      <c r="C134" s="218"/>
      <c r="D134" s="219"/>
      <c r="E134" s="217"/>
      <c r="F134" s="219"/>
      <c r="G134" s="219"/>
      <c r="H134" s="236"/>
      <c r="I134" s="219"/>
      <c r="J134" s="218"/>
      <c r="K134" s="218"/>
      <c r="L134" s="218"/>
      <c r="M134" s="218"/>
      <c r="N134" s="218"/>
      <c r="O134" s="218"/>
      <c r="P134" s="218"/>
      <c r="R134" s="218"/>
      <c r="S134" s="218"/>
      <c r="T134" s="234"/>
      <c r="U134" s="235"/>
      <c r="V134" s="235"/>
      <c r="W134" s="235"/>
      <c r="X134" s="235"/>
      <c r="Y134" s="218"/>
      <c r="Z134" s="217"/>
      <c r="AA134" s="217"/>
      <c r="AB134" s="217"/>
      <c r="AC134" s="217"/>
    </row>
    <row r="135" spans="3:29" x14ac:dyDescent="0.15">
      <c r="C135" s="218"/>
      <c r="D135" s="219"/>
      <c r="E135" s="217"/>
      <c r="F135" s="217"/>
      <c r="G135" s="219"/>
      <c r="H135" s="219"/>
      <c r="I135" s="219"/>
      <c r="J135" s="218"/>
      <c r="K135" s="218"/>
      <c r="L135" s="218"/>
      <c r="M135" s="218"/>
      <c r="N135" s="218"/>
      <c r="O135" s="218"/>
      <c r="P135" s="218"/>
      <c r="R135" s="218"/>
      <c r="S135" s="218"/>
      <c r="T135" s="234"/>
      <c r="U135" s="235"/>
      <c r="V135" s="235"/>
      <c r="W135" s="235"/>
      <c r="X135" s="235"/>
      <c r="Y135" s="218"/>
      <c r="Z135" s="217"/>
      <c r="AA135" s="217"/>
      <c r="AB135" s="217"/>
      <c r="AC135" s="217"/>
    </row>
    <row r="136" spans="3:29" x14ac:dyDescent="0.15">
      <c r="C136" s="218"/>
      <c r="D136" s="241"/>
      <c r="E136" s="217"/>
      <c r="F136" s="217"/>
      <c r="G136" s="219"/>
      <c r="H136" s="219"/>
      <c r="I136" s="219"/>
      <c r="J136" s="218"/>
      <c r="K136" s="218"/>
      <c r="L136" s="218"/>
      <c r="M136" s="218"/>
      <c r="N136" s="218"/>
      <c r="O136" s="218"/>
      <c r="P136" s="218"/>
      <c r="Q136" s="218"/>
      <c r="R136" s="218"/>
      <c r="S136" s="218"/>
      <c r="T136" s="234"/>
      <c r="U136" s="235"/>
      <c r="V136" s="235"/>
      <c r="W136" s="235"/>
      <c r="X136" s="235"/>
      <c r="Y136" s="218"/>
      <c r="Z136" s="217"/>
      <c r="AA136" s="217"/>
      <c r="AB136" s="217"/>
      <c r="AC136" s="217"/>
    </row>
    <row r="137" spans="3:29" x14ac:dyDescent="0.15">
      <c r="C137" s="218"/>
      <c r="D137" s="221"/>
      <c r="E137" s="243"/>
      <c r="F137" s="221"/>
      <c r="G137" s="233"/>
      <c r="H137" s="221"/>
      <c r="I137" s="221"/>
      <c r="J137" s="218"/>
      <c r="K137" s="218"/>
      <c r="L137" s="218"/>
      <c r="M137" s="218"/>
      <c r="N137" s="218"/>
      <c r="O137" s="218"/>
      <c r="P137" s="218"/>
      <c r="Q137" s="218"/>
      <c r="R137" s="218"/>
      <c r="S137" s="218"/>
      <c r="T137" s="234"/>
      <c r="U137" s="235"/>
      <c r="V137" s="235"/>
      <c r="W137" s="235"/>
      <c r="X137" s="235"/>
      <c r="Y137" s="218"/>
      <c r="Z137" s="217"/>
      <c r="AA137" s="217"/>
      <c r="AB137" s="217"/>
      <c r="AC137" s="217"/>
    </row>
    <row r="138" spans="3:29" x14ac:dyDescent="0.15">
      <c r="C138" s="218"/>
      <c r="D138" s="253"/>
      <c r="E138" s="217"/>
      <c r="F138" s="219"/>
      <c r="G138" s="219"/>
      <c r="H138" s="254"/>
      <c r="I138" s="255"/>
      <c r="J138" s="218"/>
      <c r="K138" s="218"/>
      <c r="L138" s="218"/>
      <c r="M138" s="218"/>
      <c r="N138" s="218"/>
      <c r="O138" s="218"/>
      <c r="P138" s="218"/>
      <c r="Q138" s="218"/>
      <c r="R138" s="218"/>
      <c r="S138" s="218"/>
      <c r="T138" s="234"/>
      <c r="U138" s="235"/>
      <c r="V138" s="235"/>
      <c r="W138" s="235"/>
      <c r="X138" s="235"/>
      <c r="Y138" s="218"/>
      <c r="Z138" s="217"/>
      <c r="AA138" s="217"/>
      <c r="AB138" s="217"/>
      <c r="AC138" s="217"/>
    </row>
    <row r="139" spans="3:29" x14ac:dyDescent="0.15">
      <c r="C139" s="218"/>
      <c r="D139" s="219"/>
      <c r="E139" s="217"/>
      <c r="F139" s="219"/>
      <c r="G139" s="219"/>
      <c r="H139" s="254"/>
      <c r="I139" s="255"/>
      <c r="J139" s="218"/>
      <c r="K139" s="218"/>
      <c r="L139" s="218"/>
      <c r="M139" s="218"/>
      <c r="N139" s="218"/>
      <c r="O139" s="218"/>
      <c r="P139" s="218"/>
      <c r="Q139" s="218"/>
      <c r="R139" s="218"/>
      <c r="S139" s="218"/>
      <c r="T139" s="234"/>
      <c r="U139" s="235"/>
      <c r="V139" s="235"/>
      <c r="W139" s="235"/>
      <c r="X139" s="235"/>
      <c r="Y139" s="218"/>
      <c r="Z139" s="217"/>
      <c r="AA139" s="217"/>
      <c r="AB139" s="217"/>
      <c r="AC139" s="217"/>
    </row>
    <row r="140" spans="3:29" x14ac:dyDescent="0.15">
      <c r="C140" s="218"/>
      <c r="D140" s="219"/>
      <c r="E140" s="217"/>
      <c r="F140" s="219"/>
      <c r="G140" s="219"/>
      <c r="H140" s="254"/>
      <c r="I140" s="255"/>
      <c r="J140" s="218"/>
      <c r="K140" s="218"/>
      <c r="L140" s="218"/>
      <c r="M140" s="218"/>
      <c r="N140" s="218"/>
      <c r="O140" s="218"/>
      <c r="P140" s="218"/>
      <c r="Q140" s="218"/>
      <c r="R140" s="218"/>
      <c r="S140" s="218"/>
      <c r="T140" s="234"/>
      <c r="U140" s="235"/>
      <c r="V140" s="235"/>
      <c r="W140" s="235"/>
      <c r="X140" s="235"/>
      <c r="Y140" s="218"/>
      <c r="Z140" s="217"/>
      <c r="AA140" s="217"/>
      <c r="AB140" s="217"/>
      <c r="AC140" s="217"/>
    </row>
    <row r="141" spans="3:29" x14ac:dyDescent="0.15">
      <c r="C141" s="218"/>
      <c r="D141" s="219"/>
      <c r="E141" s="217"/>
      <c r="F141" s="219"/>
      <c r="G141" s="219"/>
      <c r="H141" s="254"/>
      <c r="I141" s="255"/>
      <c r="J141" s="218"/>
      <c r="K141" s="218"/>
      <c r="L141" s="218"/>
      <c r="M141" s="218"/>
      <c r="N141" s="218"/>
      <c r="O141" s="218"/>
      <c r="P141" s="218"/>
      <c r="Q141" s="218"/>
      <c r="R141" s="218"/>
      <c r="S141" s="218"/>
      <c r="T141" s="234"/>
      <c r="U141" s="235"/>
      <c r="V141" s="235"/>
      <c r="W141" s="235"/>
      <c r="X141" s="235"/>
      <c r="Y141" s="218"/>
      <c r="Z141" s="217"/>
      <c r="AA141" s="217"/>
      <c r="AB141" s="217"/>
      <c r="AC141" s="217"/>
    </row>
    <row r="142" spans="3:29" x14ac:dyDescent="0.15">
      <c r="C142" s="218"/>
      <c r="D142" s="219"/>
      <c r="E142" s="217"/>
      <c r="F142" s="219"/>
      <c r="G142" s="219"/>
      <c r="H142" s="254"/>
      <c r="I142" s="255"/>
      <c r="J142" s="218"/>
      <c r="K142" s="218"/>
      <c r="L142" s="218"/>
      <c r="M142" s="218"/>
      <c r="N142" s="218"/>
      <c r="O142" s="218"/>
      <c r="P142" s="218"/>
      <c r="Q142" s="218"/>
      <c r="R142" s="218"/>
      <c r="S142" s="218"/>
      <c r="T142" s="234"/>
      <c r="U142" s="235"/>
      <c r="V142" s="235"/>
      <c r="W142" s="235"/>
      <c r="X142" s="235"/>
      <c r="Y142" s="218"/>
      <c r="Z142" s="217"/>
      <c r="AA142" s="217"/>
      <c r="AB142" s="217"/>
      <c r="AC142" s="217"/>
    </row>
    <row r="143" spans="3:29" x14ac:dyDescent="0.15">
      <c r="C143" s="218"/>
      <c r="D143" s="219"/>
      <c r="E143" s="217"/>
      <c r="F143" s="219"/>
      <c r="G143" s="219"/>
      <c r="H143" s="254"/>
      <c r="I143" s="255"/>
      <c r="J143" s="218"/>
      <c r="K143" s="218"/>
      <c r="L143" s="218"/>
      <c r="M143" s="218"/>
      <c r="N143" s="218"/>
      <c r="O143" s="218"/>
      <c r="P143" s="218"/>
      <c r="Q143" s="218"/>
      <c r="R143" s="218"/>
      <c r="S143" s="218"/>
      <c r="T143" s="234"/>
      <c r="U143" s="235"/>
      <c r="V143" s="235"/>
      <c r="W143" s="235"/>
      <c r="X143" s="235"/>
      <c r="Y143" s="218"/>
      <c r="Z143" s="217"/>
      <c r="AA143" s="217"/>
      <c r="AB143" s="217"/>
      <c r="AC143" s="217"/>
    </row>
    <row r="144" spans="3:29" x14ac:dyDescent="0.15">
      <c r="C144" s="218"/>
      <c r="D144" s="219"/>
      <c r="E144" s="217"/>
      <c r="F144" s="219"/>
      <c r="G144" s="219"/>
      <c r="H144" s="254"/>
      <c r="I144" s="255"/>
      <c r="J144" s="218"/>
      <c r="K144" s="218"/>
      <c r="L144" s="218"/>
      <c r="M144" s="218"/>
      <c r="N144" s="218"/>
      <c r="O144" s="218"/>
      <c r="P144" s="218"/>
      <c r="Q144" s="218"/>
      <c r="R144" s="218"/>
      <c r="S144" s="218"/>
      <c r="T144" s="234"/>
      <c r="U144" s="235"/>
      <c r="V144" s="235"/>
      <c r="W144" s="235"/>
      <c r="X144" s="235"/>
      <c r="Y144" s="218"/>
      <c r="Z144" s="217"/>
      <c r="AA144" s="217"/>
      <c r="AB144" s="217"/>
      <c r="AC144" s="217"/>
    </row>
    <row r="145" spans="3:29" x14ac:dyDescent="0.15">
      <c r="C145" s="218"/>
      <c r="D145" s="219"/>
      <c r="E145" s="217"/>
      <c r="F145" s="217"/>
      <c r="G145" s="219"/>
      <c r="H145" s="219"/>
      <c r="I145" s="219"/>
      <c r="J145" s="218"/>
      <c r="K145" s="218"/>
      <c r="L145" s="218"/>
      <c r="M145" s="218"/>
      <c r="N145" s="218"/>
      <c r="O145" s="218"/>
      <c r="P145" s="218"/>
      <c r="Q145" s="218"/>
      <c r="R145" s="218"/>
      <c r="S145" s="218"/>
      <c r="T145" s="234"/>
      <c r="U145" s="235"/>
      <c r="V145" s="235"/>
      <c r="W145" s="235"/>
      <c r="X145" s="235"/>
      <c r="Y145" s="218"/>
      <c r="Z145" s="217"/>
      <c r="AA145" s="217"/>
      <c r="AB145" s="217"/>
      <c r="AC145" s="217"/>
    </row>
    <row r="146" spans="3:29" x14ac:dyDescent="0.15">
      <c r="C146" s="218"/>
      <c r="D146" s="241"/>
      <c r="E146" s="217"/>
      <c r="F146" s="217"/>
      <c r="G146" s="219"/>
      <c r="H146" s="219"/>
      <c r="I146" s="219"/>
      <c r="J146" s="218"/>
      <c r="K146" s="218"/>
      <c r="L146" s="218"/>
      <c r="M146" s="218"/>
      <c r="N146" s="218"/>
      <c r="O146" s="218"/>
      <c r="P146" s="218"/>
      <c r="Q146" s="218"/>
      <c r="R146" s="218"/>
      <c r="S146" s="218"/>
      <c r="T146" s="234"/>
      <c r="U146" s="235"/>
      <c r="V146" s="235"/>
      <c r="W146" s="235"/>
      <c r="X146" s="235"/>
      <c r="Y146" s="218"/>
      <c r="Z146" s="217"/>
      <c r="AA146" s="217"/>
      <c r="AB146" s="217"/>
      <c r="AC146" s="217"/>
    </row>
    <row r="147" spans="3:29" x14ac:dyDescent="0.15">
      <c r="C147" s="218"/>
      <c r="D147" s="221"/>
      <c r="E147" s="243"/>
      <c r="F147" s="233"/>
      <c r="G147" s="233"/>
      <c r="H147" s="233"/>
      <c r="I147" s="219"/>
      <c r="J147" s="218"/>
      <c r="K147" s="218"/>
      <c r="L147" s="218"/>
      <c r="M147" s="218"/>
      <c r="N147" s="218"/>
      <c r="O147" s="218"/>
      <c r="P147" s="218"/>
      <c r="Q147" s="218"/>
      <c r="R147" s="218"/>
      <c r="S147" s="218"/>
      <c r="T147" s="234"/>
      <c r="U147" s="235"/>
      <c r="V147" s="235"/>
      <c r="W147" s="235"/>
      <c r="X147" s="235"/>
      <c r="Y147" s="218"/>
      <c r="Z147" s="217"/>
      <c r="AA147" s="217"/>
      <c r="AB147" s="217"/>
      <c r="AC147" s="217"/>
    </row>
    <row r="148" spans="3:29" x14ac:dyDescent="0.15">
      <c r="C148" s="218"/>
      <c r="D148" s="219"/>
      <c r="E148" s="217"/>
      <c r="F148" s="219"/>
      <c r="G148" s="219"/>
      <c r="H148" s="251"/>
      <c r="I148" s="219"/>
      <c r="J148" s="218"/>
      <c r="K148" s="218"/>
      <c r="L148" s="218"/>
      <c r="M148" s="218"/>
      <c r="N148" s="218"/>
      <c r="O148" s="218"/>
      <c r="P148" s="218"/>
      <c r="Q148" s="218"/>
      <c r="R148" s="218"/>
      <c r="S148" s="218"/>
      <c r="T148" s="234"/>
      <c r="U148" s="235"/>
      <c r="V148" s="235"/>
      <c r="W148" s="235"/>
      <c r="X148" s="235"/>
      <c r="Y148" s="218"/>
      <c r="Z148" s="217"/>
      <c r="AA148" s="217"/>
      <c r="AB148" s="217"/>
      <c r="AC148" s="217"/>
    </row>
    <row r="149" spans="3:29" x14ac:dyDescent="0.15">
      <c r="C149" s="218"/>
      <c r="D149" s="219"/>
      <c r="E149" s="217"/>
      <c r="F149" s="219"/>
      <c r="G149" s="219"/>
      <c r="H149" s="256"/>
      <c r="I149" s="219"/>
      <c r="J149" s="218"/>
      <c r="K149" s="218"/>
      <c r="L149" s="218"/>
      <c r="M149" s="218"/>
      <c r="N149" s="218"/>
      <c r="O149" s="218"/>
      <c r="P149" s="218"/>
      <c r="Q149" s="218"/>
      <c r="R149" s="218"/>
      <c r="S149" s="218"/>
      <c r="T149" s="234"/>
      <c r="U149" s="235"/>
      <c r="V149" s="235"/>
      <c r="W149" s="235"/>
      <c r="X149" s="235"/>
      <c r="Y149" s="218"/>
      <c r="Z149" s="217"/>
      <c r="AA149" s="217"/>
      <c r="AB149" s="217"/>
      <c r="AC149" s="217"/>
    </row>
    <row r="150" spans="3:29" x14ac:dyDescent="0.15">
      <c r="C150" s="218"/>
      <c r="D150" s="219"/>
      <c r="E150" s="217"/>
      <c r="F150" s="219"/>
      <c r="G150" s="219"/>
      <c r="H150" s="256"/>
      <c r="I150" s="219"/>
      <c r="J150" s="218"/>
      <c r="K150" s="218"/>
      <c r="L150" s="218"/>
      <c r="M150" s="218"/>
      <c r="N150" s="218"/>
      <c r="O150" s="218"/>
      <c r="P150" s="218"/>
      <c r="Q150" s="218"/>
      <c r="R150" s="218"/>
      <c r="S150" s="218"/>
      <c r="T150" s="234"/>
      <c r="U150" s="235"/>
      <c r="V150" s="235"/>
      <c r="W150" s="235"/>
      <c r="X150" s="235"/>
      <c r="Y150" s="218"/>
      <c r="Z150" s="217"/>
      <c r="AA150" s="217"/>
      <c r="AB150" s="217"/>
      <c r="AC150" s="217"/>
    </row>
    <row r="151" spans="3:29" x14ac:dyDescent="0.15">
      <c r="C151" s="218"/>
      <c r="D151" s="219"/>
      <c r="E151" s="217"/>
      <c r="F151" s="219"/>
      <c r="G151" s="219"/>
      <c r="H151" s="256"/>
      <c r="I151" s="219"/>
      <c r="J151" s="218"/>
      <c r="K151" s="218"/>
      <c r="L151" s="218"/>
      <c r="M151" s="218"/>
      <c r="N151" s="218"/>
      <c r="O151" s="218"/>
      <c r="P151" s="218"/>
      <c r="Q151" s="218"/>
      <c r="R151" s="218"/>
      <c r="S151" s="218"/>
      <c r="T151" s="234"/>
      <c r="U151" s="235"/>
      <c r="V151" s="235"/>
      <c r="W151" s="235"/>
      <c r="X151" s="235"/>
      <c r="Y151" s="218"/>
      <c r="Z151" s="217"/>
      <c r="AA151" s="217"/>
      <c r="AB151" s="217"/>
      <c r="AC151" s="217"/>
    </row>
    <row r="152" spans="3:29" x14ac:dyDescent="0.15">
      <c r="C152" s="218"/>
      <c r="D152" s="219"/>
      <c r="E152" s="217"/>
      <c r="F152" s="219"/>
      <c r="G152" s="219"/>
      <c r="H152" s="256"/>
      <c r="I152" s="219"/>
      <c r="J152" s="218"/>
      <c r="K152" s="218"/>
      <c r="L152" s="218"/>
      <c r="M152" s="218"/>
      <c r="N152" s="218"/>
      <c r="O152" s="218"/>
      <c r="P152" s="218"/>
      <c r="Q152" s="218"/>
      <c r="R152" s="218"/>
      <c r="S152" s="218"/>
      <c r="T152" s="234"/>
      <c r="U152" s="235"/>
      <c r="V152" s="235"/>
      <c r="W152" s="235"/>
      <c r="X152" s="235"/>
      <c r="Y152" s="218"/>
      <c r="Z152" s="217"/>
      <c r="AA152" s="217"/>
      <c r="AB152" s="217"/>
      <c r="AC152" s="217"/>
    </row>
    <row r="153" spans="3:29" x14ac:dyDescent="0.15">
      <c r="C153" s="218"/>
      <c r="D153" s="219"/>
      <c r="E153" s="217"/>
      <c r="F153" s="219"/>
      <c r="G153" s="219"/>
      <c r="H153" s="256"/>
      <c r="I153" s="219"/>
      <c r="J153" s="218"/>
      <c r="K153" s="218"/>
      <c r="L153" s="218"/>
      <c r="M153" s="218"/>
      <c r="N153" s="218"/>
      <c r="O153" s="218"/>
      <c r="P153" s="218"/>
      <c r="Q153" s="218"/>
      <c r="R153" s="218"/>
      <c r="S153" s="218"/>
      <c r="T153" s="234"/>
      <c r="U153" s="235"/>
      <c r="V153" s="235"/>
      <c r="W153" s="235"/>
      <c r="X153" s="235"/>
      <c r="Y153" s="218"/>
      <c r="Z153" s="217"/>
      <c r="AA153" s="217"/>
      <c r="AB153" s="217"/>
      <c r="AC153" s="217"/>
    </row>
    <row r="154" spans="3:29" x14ac:dyDescent="0.15">
      <c r="C154" s="218"/>
      <c r="D154" s="219"/>
      <c r="E154" s="217"/>
      <c r="F154" s="219"/>
      <c r="G154" s="219"/>
      <c r="H154" s="256"/>
      <c r="I154" s="219"/>
      <c r="J154" s="218"/>
      <c r="K154" s="218"/>
      <c r="L154" s="218"/>
      <c r="M154" s="218"/>
      <c r="N154" s="218"/>
      <c r="O154" s="218"/>
      <c r="P154" s="218"/>
      <c r="Q154" s="218"/>
      <c r="R154" s="218"/>
      <c r="S154" s="218"/>
      <c r="T154" s="234"/>
      <c r="U154" s="235"/>
      <c r="V154" s="235"/>
      <c r="W154" s="235"/>
      <c r="X154" s="235"/>
      <c r="Y154" s="218"/>
      <c r="Z154" s="217"/>
      <c r="AA154" s="217"/>
      <c r="AB154" s="217"/>
      <c r="AC154" s="217"/>
    </row>
    <row r="155" spans="3:29" x14ac:dyDescent="0.15">
      <c r="C155" s="218"/>
      <c r="D155" s="219"/>
      <c r="E155" s="217"/>
      <c r="F155" s="219"/>
      <c r="G155" s="219"/>
      <c r="H155" s="256"/>
      <c r="I155" s="219"/>
      <c r="J155" s="218"/>
      <c r="K155" s="218"/>
      <c r="L155" s="218"/>
      <c r="M155" s="218"/>
      <c r="N155" s="218"/>
      <c r="O155" s="218"/>
      <c r="P155" s="218"/>
      <c r="Q155" s="218"/>
      <c r="R155" s="218"/>
      <c r="S155" s="218"/>
      <c r="T155" s="234"/>
      <c r="U155" s="235"/>
      <c r="V155" s="235"/>
      <c r="W155" s="235"/>
      <c r="X155" s="235"/>
      <c r="Y155" s="218"/>
      <c r="Z155" s="217"/>
      <c r="AA155" s="217"/>
      <c r="AB155" s="217"/>
      <c r="AC155" s="217"/>
    </row>
    <row r="156" spans="3:29" x14ac:dyDescent="0.15">
      <c r="C156" s="218"/>
      <c r="D156" s="219"/>
      <c r="E156" s="217"/>
      <c r="F156" s="217"/>
      <c r="G156" s="219"/>
      <c r="H156" s="219"/>
      <c r="I156" s="219"/>
      <c r="J156" s="218"/>
      <c r="K156" s="218"/>
      <c r="L156" s="218"/>
      <c r="M156" s="218"/>
      <c r="N156" s="218"/>
      <c r="O156" s="218"/>
      <c r="P156" s="218"/>
      <c r="Q156" s="218"/>
      <c r="R156" s="218"/>
      <c r="S156" s="218"/>
      <c r="T156" s="234"/>
      <c r="U156" s="235"/>
      <c r="V156" s="235"/>
      <c r="W156" s="235"/>
      <c r="X156" s="235"/>
      <c r="Y156" s="218"/>
      <c r="Z156" s="217"/>
      <c r="AA156" s="217"/>
      <c r="AB156" s="217"/>
      <c r="AC156" s="217"/>
    </row>
    <row r="157" spans="3:29" x14ac:dyDescent="0.15">
      <c r="C157" s="218"/>
      <c r="D157" s="241"/>
      <c r="E157" s="217"/>
      <c r="F157" s="243"/>
      <c r="G157" s="234"/>
      <c r="H157" s="219"/>
      <c r="I157" s="219"/>
      <c r="J157" s="218"/>
      <c r="K157" s="218"/>
      <c r="L157" s="218"/>
      <c r="M157" s="218"/>
      <c r="N157" s="218"/>
      <c r="O157" s="218"/>
      <c r="P157" s="218"/>
      <c r="Q157" s="218"/>
      <c r="R157" s="218"/>
      <c r="S157" s="218"/>
      <c r="T157" s="234"/>
      <c r="U157" s="235"/>
      <c r="V157" s="235"/>
      <c r="W157" s="235"/>
      <c r="X157" s="235"/>
      <c r="Y157" s="218"/>
      <c r="Z157" s="217"/>
      <c r="AA157" s="217"/>
      <c r="AB157" s="217"/>
      <c r="AC157" s="217"/>
    </row>
    <row r="158" spans="3:29" x14ac:dyDescent="0.15">
      <c r="C158" s="218"/>
      <c r="D158" s="221"/>
      <c r="E158" s="243"/>
      <c r="F158" s="233"/>
      <c r="G158" s="233"/>
      <c r="H158" s="217"/>
      <c r="I158" s="217"/>
      <c r="J158" s="233"/>
      <c r="L158" s="218"/>
      <c r="M158" s="218"/>
      <c r="N158" s="218"/>
      <c r="O158" s="218"/>
      <c r="P158" s="218"/>
      <c r="Q158" s="218"/>
      <c r="R158" s="218"/>
      <c r="S158" s="218"/>
      <c r="T158" s="234"/>
      <c r="U158" s="235"/>
      <c r="V158" s="235"/>
      <c r="W158" s="235"/>
      <c r="X158" s="235"/>
      <c r="Y158" s="218"/>
      <c r="Z158" s="217"/>
      <c r="AA158" s="217"/>
      <c r="AB158" s="217"/>
      <c r="AC158" s="217"/>
    </row>
    <row r="159" spans="3:29" x14ac:dyDescent="0.15">
      <c r="C159" s="218"/>
      <c r="D159" s="219"/>
      <c r="E159" s="217"/>
      <c r="F159" s="219"/>
      <c r="G159" s="219"/>
      <c r="I159" s="257"/>
      <c r="J159" s="256"/>
      <c r="L159" s="218"/>
      <c r="M159" s="218"/>
      <c r="N159" s="218"/>
      <c r="O159" s="218"/>
      <c r="P159" s="218"/>
      <c r="Q159" s="218"/>
      <c r="R159" s="218"/>
      <c r="S159" s="218"/>
      <c r="T159" s="234"/>
      <c r="U159" s="235"/>
      <c r="V159" s="235"/>
      <c r="W159" s="235"/>
      <c r="X159" s="235"/>
      <c r="Y159" s="218"/>
      <c r="Z159" s="217"/>
      <c r="AA159" s="217"/>
      <c r="AB159" s="217"/>
      <c r="AC159" s="217"/>
    </row>
    <row r="160" spans="3:29" x14ac:dyDescent="0.15">
      <c r="C160" s="218"/>
      <c r="D160" s="219"/>
      <c r="E160" s="217"/>
      <c r="F160" s="219"/>
      <c r="G160" s="219"/>
      <c r="H160" s="217"/>
      <c r="I160" s="250"/>
      <c r="J160" s="256"/>
      <c r="L160" s="218"/>
      <c r="M160" s="218"/>
      <c r="N160" s="218"/>
      <c r="O160" s="218"/>
      <c r="P160" s="218"/>
      <c r="Q160" s="218"/>
      <c r="R160" s="218"/>
      <c r="S160" s="218"/>
      <c r="T160" s="234"/>
      <c r="U160" s="235"/>
      <c r="V160" s="235"/>
      <c r="W160" s="235"/>
      <c r="X160" s="235"/>
      <c r="Y160" s="218"/>
      <c r="Z160" s="217"/>
      <c r="AA160" s="217"/>
      <c r="AB160" s="217"/>
      <c r="AC160" s="217"/>
    </row>
    <row r="161" spans="3:29" x14ac:dyDescent="0.15">
      <c r="C161" s="218"/>
      <c r="D161" s="219"/>
      <c r="E161" s="217"/>
      <c r="F161" s="219"/>
      <c r="G161" s="219"/>
      <c r="H161" s="217"/>
      <c r="I161" s="250"/>
      <c r="J161" s="256"/>
      <c r="L161" s="218"/>
      <c r="M161" s="218"/>
      <c r="N161" s="218"/>
      <c r="O161" s="218"/>
      <c r="P161" s="218"/>
      <c r="Q161" s="218"/>
      <c r="R161" s="218"/>
      <c r="S161" s="218"/>
      <c r="T161" s="234"/>
      <c r="U161" s="235"/>
      <c r="V161" s="235"/>
      <c r="W161" s="235"/>
      <c r="X161" s="235"/>
      <c r="Y161" s="218"/>
      <c r="Z161" s="217"/>
      <c r="AA161" s="217"/>
      <c r="AB161" s="217"/>
      <c r="AC161" s="217"/>
    </row>
    <row r="162" spans="3:29" x14ac:dyDescent="0.15">
      <c r="C162" s="218"/>
      <c r="D162" s="219"/>
      <c r="E162" s="217"/>
      <c r="F162" s="219"/>
      <c r="G162" s="219"/>
      <c r="H162" s="217"/>
      <c r="I162" s="250"/>
      <c r="J162" s="256"/>
      <c r="L162" s="218"/>
      <c r="M162" s="218"/>
      <c r="N162" s="218"/>
      <c r="O162" s="218"/>
      <c r="P162" s="218"/>
      <c r="Q162" s="218"/>
      <c r="R162" s="218"/>
      <c r="S162" s="218"/>
      <c r="T162" s="234"/>
      <c r="U162" s="235"/>
      <c r="V162" s="235"/>
      <c r="W162" s="235"/>
      <c r="X162" s="235"/>
      <c r="Y162" s="218"/>
      <c r="Z162" s="217"/>
      <c r="AA162" s="217"/>
      <c r="AB162" s="217"/>
      <c r="AC162" s="217"/>
    </row>
    <row r="163" spans="3:29" x14ac:dyDescent="0.15">
      <c r="C163" s="218"/>
      <c r="D163" s="219"/>
      <c r="E163" s="217"/>
      <c r="F163" s="219"/>
      <c r="G163" s="219"/>
      <c r="H163" s="217"/>
      <c r="I163" s="250"/>
      <c r="J163" s="256"/>
      <c r="L163" s="218"/>
      <c r="M163" s="218"/>
      <c r="N163" s="218"/>
      <c r="O163" s="218"/>
      <c r="P163" s="218"/>
      <c r="Q163" s="218"/>
      <c r="R163" s="218"/>
      <c r="S163" s="218"/>
      <c r="T163" s="234"/>
      <c r="U163" s="235"/>
      <c r="V163" s="235"/>
      <c r="W163" s="235"/>
      <c r="X163" s="235"/>
      <c r="Y163" s="218"/>
      <c r="Z163" s="217"/>
      <c r="AA163" s="217"/>
      <c r="AB163" s="217"/>
      <c r="AC163" s="217"/>
    </row>
    <row r="164" spans="3:29" x14ac:dyDescent="0.15">
      <c r="C164" s="218"/>
      <c r="D164" s="219"/>
      <c r="E164" s="217"/>
      <c r="F164" s="219"/>
      <c r="G164" s="219"/>
      <c r="H164" s="217"/>
      <c r="I164" s="250"/>
      <c r="J164" s="256"/>
      <c r="L164" s="218"/>
      <c r="M164" s="218"/>
      <c r="N164" s="218"/>
      <c r="O164" s="218"/>
      <c r="P164" s="218"/>
      <c r="Q164" s="218"/>
      <c r="R164" s="218"/>
      <c r="S164" s="218"/>
      <c r="T164" s="234"/>
      <c r="U164" s="235"/>
      <c r="V164" s="235"/>
      <c r="W164" s="235"/>
      <c r="X164" s="235"/>
      <c r="Y164" s="218"/>
      <c r="Z164" s="217"/>
      <c r="AA164" s="217"/>
      <c r="AB164" s="217"/>
      <c r="AC164" s="217"/>
    </row>
    <row r="165" spans="3:29" x14ac:dyDescent="0.15">
      <c r="C165" s="218"/>
      <c r="D165" s="219"/>
      <c r="E165" s="217"/>
      <c r="F165" s="219"/>
      <c r="G165" s="219"/>
      <c r="H165" s="217"/>
      <c r="I165" s="250"/>
      <c r="J165" s="256"/>
      <c r="L165" s="218"/>
      <c r="M165" s="218"/>
      <c r="N165" s="218"/>
      <c r="O165" s="218"/>
      <c r="P165" s="218"/>
      <c r="Q165" s="218"/>
      <c r="R165" s="218"/>
      <c r="S165" s="218"/>
      <c r="T165" s="234"/>
      <c r="U165" s="235"/>
      <c r="V165" s="235"/>
      <c r="W165" s="235"/>
      <c r="X165" s="235"/>
      <c r="Y165" s="218"/>
      <c r="Z165" s="217"/>
      <c r="AA165" s="217"/>
      <c r="AB165" s="217"/>
      <c r="AC165" s="217"/>
    </row>
    <row r="166" spans="3:29" x14ac:dyDescent="0.15">
      <c r="C166" s="218"/>
      <c r="D166" s="219"/>
      <c r="E166" s="217"/>
      <c r="F166" s="219"/>
      <c r="G166" s="219"/>
      <c r="H166" s="217"/>
      <c r="I166" s="250"/>
      <c r="J166" s="256"/>
      <c r="K166" s="218"/>
      <c r="L166" s="218"/>
      <c r="M166" s="218"/>
      <c r="N166" s="218"/>
      <c r="O166" s="218"/>
      <c r="P166" s="218"/>
      <c r="Q166" s="218"/>
      <c r="R166" s="218"/>
      <c r="S166" s="218"/>
      <c r="T166" s="234"/>
      <c r="U166" s="235"/>
      <c r="V166" s="235"/>
      <c r="W166" s="235"/>
      <c r="X166" s="235"/>
      <c r="Y166" s="218"/>
      <c r="Z166" s="217"/>
      <c r="AA166" s="217"/>
      <c r="AB166" s="217"/>
      <c r="AC166" s="217"/>
    </row>
    <row r="167" spans="3:29" x14ac:dyDescent="0.15">
      <c r="C167" s="218"/>
      <c r="D167" s="241"/>
      <c r="E167" s="217"/>
      <c r="F167" s="217"/>
      <c r="G167" s="219"/>
      <c r="H167" s="219"/>
      <c r="I167" s="219"/>
      <c r="J167" s="218"/>
      <c r="K167" s="218"/>
      <c r="L167" s="218"/>
      <c r="M167" s="218"/>
      <c r="N167" s="218"/>
      <c r="O167" s="218"/>
      <c r="P167" s="218"/>
      <c r="Q167" s="218"/>
      <c r="R167" s="218"/>
      <c r="S167" s="218"/>
      <c r="T167" s="234"/>
      <c r="U167" s="235"/>
      <c r="V167" s="235"/>
      <c r="W167" s="235"/>
      <c r="X167" s="235"/>
      <c r="Y167" s="218"/>
      <c r="Z167" s="217"/>
      <c r="AA167" s="217"/>
      <c r="AB167" s="217"/>
      <c r="AC167" s="217"/>
    </row>
    <row r="168" spans="3:29" x14ac:dyDescent="0.15">
      <c r="C168" s="218"/>
      <c r="D168" s="221"/>
      <c r="E168" s="243"/>
      <c r="F168" s="233"/>
      <c r="G168" s="233"/>
      <c r="H168" s="221"/>
      <c r="I168" s="219"/>
      <c r="J168" s="218"/>
      <c r="K168" s="218"/>
      <c r="L168" s="218"/>
      <c r="M168" s="218"/>
      <c r="N168" s="218"/>
      <c r="O168" s="218"/>
      <c r="P168" s="218"/>
      <c r="Q168" s="218"/>
      <c r="R168" s="218"/>
      <c r="S168" s="218"/>
      <c r="T168" s="234"/>
      <c r="U168" s="235"/>
      <c r="V168" s="235"/>
      <c r="W168" s="235"/>
      <c r="X168" s="235"/>
      <c r="Y168" s="218"/>
      <c r="Z168" s="217"/>
      <c r="AA168" s="217"/>
      <c r="AB168" s="217"/>
      <c r="AC168" s="217"/>
    </row>
    <row r="169" spans="3:29" x14ac:dyDescent="0.15">
      <c r="C169" s="218"/>
      <c r="D169" s="219"/>
      <c r="E169" s="217"/>
      <c r="F169" s="219"/>
      <c r="G169" s="219"/>
      <c r="H169" s="251"/>
      <c r="I169" s="219"/>
      <c r="J169" s="218"/>
      <c r="K169" s="218"/>
      <c r="L169" s="218"/>
      <c r="M169" s="218"/>
      <c r="N169" s="218"/>
      <c r="O169" s="218"/>
      <c r="P169" s="218"/>
      <c r="Q169" s="218"/>
      <c r="R169" s="218"/>
      <c r="S169" s="218"/>
      <c r="T169" s="234"/>
      <c r="U169" s="235"/>
      <c r="V169" s="235"/>
      <c r="W169" s="235"/>
      <c r="X169" s="235"/>
      <c r="Y169" s="218"/>
      <c r="Z169" s="217"/>
      <c r="AA169" s="217"/>
      <c r="AB169" s="217"/>
      <c r="AC169" s="217"/>
    </row>
    <row r="170" spans="3:29" x14ac:dyDescent="0.15">
      <c r="C170" s="218"/>
      <c r="D170" s="219"/>
      <c r="E170" s="217"/>
      <c r="F170" s="219"/>
      <c r="G170" s="219"/>
      <c r="H170" s="256"/>
      <c r="I170" s="219"/>
      <c r="J170" s="218"/>
      <c r="K170" s="218"/>
      <c r="L170" s="218"/>
      <c r="M170" s="218"/>
      <c r="N170" s="218"/>
      <c r="O170" s="218"/>
      <c r="P170" s="218"/>
      <c r="Q170" s="218"/>
      <c r="R170" s="218"/>
      <c r="S170" s="218"/>
      <c r="T170" s="234"/>
      <c r="U170" s="235"/>
      <c r="V170" s="235"/>
      <c r="W170" s="235"/>
      <c r="X170" s="235"/>
      <c r="Y170" s="218"/>
      <c r="Z170" s="217"/>
      <c r="AA170" s="217"/>
      <c r="AB170" s="217"/>
      <c r="AC170" s="217"/>
    </row>
    <row r="171" spans="3:29" x14ac:dyDescent="0.15">
      <c r="C171" s="218"/>
      <c r="D171" s="219"/>
      <c r="E171" s="217"/>
      <c r="F171" s="219"/>
      <c r="G171" s="219"/>
      <c r="H171" s="256"/>
      <c r="I171" s="219"/>
      <c r="J171" s="218"/>
      <c r="K171" s="218"/>
      <c r="L171" s="218"/>
      <c r="M171" s="218"/>
      <c r="N171" s="218"/>
      <c r="O171" s="218"/>
      <c r="P171" s="218"/>
      <c r="Q171" s="218"/>
      <c r="R171" s="218"/>
      <c r="S171" s="218"/>
      <c r="T171" s="234"/>
      <c r="U171" s="235"/>
      <c r="V171" s="235"/>
      <c r="W171" s="235"/>
      <c r="X171" s="235"/>
      <c r="Y171" s="218"/>
      <c r="Z171" s="217"/>
      <c r="AA171" s="217"/>
      <c r="AB171" s="217"/>
      <c r="AC171" s="217"/>
    </row>
    <row r="172" spans="3:29" x14ac:dyDescent="0.15">
      <c r="C172" s="218"/>
      <c r="D172" s="219"/>
      <c r="E172" s="217"/>
      <c r="F172" s="219"/>
      <c r="G172" s="219"/>
      <c r="H172" s="256"/>
      <c r="I172" s="219"/>
      <c r="J172" s="218"/>
      <c r="K172" s="218"/>
      <c r="L172" s="218"/>
      <c r="M172" s="218"/>
      <c r="N172" s="218"/>
      <c r="O172" s="218"/>
      <c r="P172" s="218"/>
      <c r="Q172" s="218"/>
      <c r="R172" s="218"/>
      <c r="S172" s="218"/>
      <c r="T172" s="234"/>
      <c r="U172" s="235"/>
      <c r="V172" s="235"/>
      <c r="W172" s="235"/>
      <c r="X172" s="235"/>
      <c r="Y172" s="218"/>
      <c r="Z172" s="217"/>
      <c r="AA172" s="217"/>
      <c r="AB172" s="217"/>
      <c r="AC172" s="217"/>
    </row>
    <row r="173" spans="3:29" x14ac:dyDescent="0.15">
      <c r="C173" s="218"/>
      <c r="D173" s="219"/>
      <c r="E173" s="217"/>
      <c r="F173" s="219"/>
      <c r="G173" s="219"/>
      <c r="H173" s="256"/>
      <c r="I173" s="219"/>
      <c r="J173" s="218"/>
      <c r="K173" s="218"/>
      <c r="L173" s="218"/>
      <c r="M173" s="218"/>
      <c r="N173" s="218"/>
      <c r="O173" s="218"/>
      <c r="P173" s="218"/>
      <c r="Q173" s="218"/>
      <c r="R173" s="218"/>
      <c r="S173" s="218"/>
      <c r="T173" s="234"/>
      <c r="U173" s="235"/>
      <c r="V173" s="235"/>
      <c r="W173" s="235"/>
      <c r="X173" s="235"/>
      <c r="Y173" s="218"/>
      <c r="Z173" s="217"/>
      <c r="AA173" s="217"/>
      <c r="AB173" s="217"/>
      <c r="AC173" s="217"/>
    </row>
    <row r="174" spans="3:29" x14ac:dyDescent="0.15">
      <c r="C174" s="218"/>
      <c r="D174" s="219"/>
      <c r="E174" s="217"/>
      <c r="F174" s="219"/>
      <c r="G174" s="219"/>
      <c r="H174" s="256"/>
      <c r="I174" s="219"/>
      <c r="J174" s="218"/>
      <c r="K174" s="218"/>
      <c r="L174" s="218"/>
      <c r="M174" s="218"/>
      <c r="N174" s="218"/>
      <c r="O174" s="218"/>
      <c r="P174" s="218"/>
      <c r="Q174" s="218"/>
      <c r="R174" s="218"/>
      <c r="S174" s="218"/>
      <c r="T174" s="234"/>
      <c r="U174" s="235"/>
      <c r="V174" s="235"/>
      <c r="W174" s="235"/>
      <c r="X174" s="235"/>
      <c r="Y174" s="218"/>
      <c r="Z174" s="217"/>
      <c r="AA174" s="217"/>
      <c r="AB174" s="217"/>
      <c r="AC174" s="217"/>
    </row>
    <row r="175" spans="3:29" x14ac:dyDescent="0.15">
      <c r="C175" s="218"/>
      <c r="D175" s="219"/>
      <c r="E175" s="217"/>
      <c r="F175" s="219"/>
      <c r="G175" s="219"/>
      <c r="H175" s="256"/>
      <c r="I175" s="219"/>
      <c r="J175" s="218"/>
      <c r="K175" s="218"/>
      <c r="L175" s="218"/>
      <c r="M175" s="218"/>
      <c r="N175" s="218"/>
      <c r="O175" s="218"/>
      <c r="P175" s="218"/>
      <c r="Q175" s="218"/>
      <c r="R175" s="218"/>
      <c r="S175" s="218"/>
      <c r="T175" s="234"/>
      <c r="U175" s="235"/>
      <c r="V175" s="235"/>
      <c r="W175" s="235"/>
      <c r="X175" s="235"/>
      <c r="Y175" s="218"/>
      <c r="Z175" s="217"/>
      <c r="AA175" s="217"/>
      <c r="AB175" s="217"/>
      <c r="AC175" s="217"/>
    </row>
    <row r="176" spans="3:29" x14ac:dyDescent="0.15">
      <c r="C176" s="218"/>
      <c r="D176" s="219"/>
      <c r="E176" s="217"/>
      <c r="F176" s="219"/>
      <c r="G176" s="219"/>
      <c r="H176" s="256"/>
      <c r="I176" s="219"/>
      <c r="J176" s="218"/>
      <c r="K176" s="218"/>
      <c r="L176" s="218"/>
      <c r="M176" s="218"/>
      <c r="N176" s="218"/>
      <c r="O176" s="218"/>
      <c r="P176" s="218"/>
      <c r="Q176" s="218"/>
      <c r="R176" s="218"/>
      <c r="S176" s="218"/>
      <c r="T176" s="234"/>
      <c r="U176" s="235"/>
      <c r="V176" s="235"/>
      <c r="W176" s="235"/>
      <c r="X176" s="235"/>
      <c r="Y176" s="218"/>
      <c r="Z176" s="217"/>
      <c r="AA176" s="217"/>
      <c r="AB176" s="217"/>
      <c r="AC176" s="217"/>
    </row>
    <row r="177" spans="3:29" x14ac:dyDescent="0.15">
      <c r="C177" s="218"/>
      <c r="D177" s="219"/>
      <c r="E177" s="217"/>
      <c r="F177" s="217"/>
      <c r="G177" s="219"/>
      <c r="H177" s="219"/>
      <c r="I177" s="219"/>
      <c r="J177" s="218"/>
      <c r="K177" s="218"/>
      <c r="L177" s="218"/>
      <c r="M177" s="218"/>
      <c r="N177" s="218"/>
      <c r="O177" s="218"/>
      <c r="P177" s="218"/>
      <c r="Q177" s="218"/>
      <c r="R177" s="218"/>
      <c r="S177" s="218"/>
      <c r="T177" s="234"/>
      <c r="U177" s="235"/>
      <c r="V177" s="235"/>
      <c r="W177" s="235"/>
      <c r="X177" s="235"/>
      <c r="Y177" s="218"/>
      <c r="Z177" s="217"/>
      <c r="AA177" s="217"/>
      <c r="AB177" s="217"/>
      <c r="AC177" s="217"/>
    </row>
    <row r="178" spans="3:29" x14ac:dyDescent="0.15">
      <c r="C178" s="218"/>
      <c r="D178" s="241"/>
      <c r="E178" s="217"/>
      <c r="F178" s="243"/>
      <c r="G178" s="229"/>
      <c r="H178" s="219"/>
      <c r="I178" s="219"/>
      <c r="J178" s="218"/>
      <c r="K178" s="218"/>
      <c r="L178" s="218"/>
      <c r="M178" s="218"/>
      <c r="N178" s="218"/>
      <c r="O178" s="218"/>
      <c r="P178" s="218"/>
      <c r="Q178" s="218"/>
      <c r="R178" s="218"/>
      <c r="S178" s="218"/>
      <c r="T178" s="234"/>
      <c r="U178" s="235"/>
      <c r="V178" s="235"/>
      <c r="W178" s="235"/>
      <c r="X178" s="235"/>
      <c r="Y178" s="218"/>
      <c r="Z178" s="217"/>
      <c r="AA178" s="217"/>
      <c r="AB178" s="217"/>
      <c r="AC178" s="217"/>
    </row>
    <row r="179" spans="3:29" x14ac:dyDescent="0.15">
      <c r="C179" s="218"/>
      <c r="D179" s="221"/>
      <c r="E179" s="243"/>
      <c r="F179" s="233"/>
      <c r="G179" s="233"/>
      <c r="H179" s="217"/>
      <c r="I179" s="217"/>
      <c r="J179" s="233"/>
      <c r="K179" s="218"/>
      <c r="L179" s="218"/>
      <c r="M179" s="218"/>
      <c r="N179" s="218"/>
      <c r="O179" s="218"/>
      <c r="P179" s="218"/>
      <c r="Q179" s="218"/>
      <c r="R179" s="218"/>
      <c r="S179" s="218"/>
      <c r="T179" s="234"/>
      <c r="U179" s="235"/>
      <c r="V179" s="235"/>
      <c r="W179" s="235"/>
      <c r="X179" s="235"/>
      <c r="Y179" s="218"/>
      <c r="Z179" s="217"/>
      <c r="AA179" s="217"/>
      <c r="AB179" s="217"/>
      <c r="AC179" s="217"/>
    </row>
    <row r="180" spans="3:29" x14ac:dyDescent="0.15">
      <c r="C180" s="218"/>
      <c r="D180" s="219"/>
      <c r="E180" s="217"/>
      <c r="F180" s="219"/>
      <c r="G180" s="219"/>
      <c r="I180" s="257"/>
      <c r="J180" s="256"/>
      <c r="K180" s="218"/>
      <c r="L180" s="218"/>
      <c r="M180" s="218"/>
      <c r="N180" s="218"/>
      <c r="O180" s="218"/>
      <c r="P180" s="218"/>
      <c r="Q180" s="218"/>
      <c r="R180" s="218"/>
      <c r="S180" s="218"/>
      <c r="T180" s="234"/>
      <c r="U180" s="235"/>
      <c r="V180" s="235"/>
      <c r="W180" s="235"/>
      <c r="X180" s="235"/>
      <c r="Y180" s="218"/>
      <c r="Z180" s="217"/>
      <c r="AA180" s="217"/>
      <c r="AB180" s="217"/>
      <c r="AC180" s="217"/>
    </row>
    <row r="181" spans="3:29" x14ac:dyDescent="0.15">
      <c r="C181" s="218"/>
      <c r="D181" s="219"/>
      <c r="E181" s="217"/>
      <c r="F181" s="219"/>
      <c r="G181" s="219"/>
      <c r="H181" s="217"/>
      <c r="I181" s="250"/>
      <c r="J181" s="256"/>
      <c r="K181" s="218"/>
      <c r="L181" s="218"/>
      <c r="M181" s="218"/>
      <c r="N181" s="218"/>
      <c r="O181" s="218"/>
      <c r="P181" s="218"/>
      <c r="Q181" s="218"/>
      <c r="R181" s="218"/>
      <c r="S181" s="218"/>
      <c r="T181" s="234"/>
      <c r="U181" s="235"/>
      <c r="V181" s="235"/>
      <c r="W181" s="235"/>
      <c r="X181" s="235"/>
      <c r="Y181" s="218"/>
      <c r="Z181" s="217"/>
      <c r="AA181" s="217"/>
      <c r="AB181" s="217"/>
      <c r="AC181" s="217"/>
    </row>
    <row r="182" spans="3:29" x14ac:dyDescent="0.15">
      <c r="C182" s="218"/>
      <c r="D182" s="219"/>
      <c r="E182" s="217"/>
      <c r="F182" s="219"/>
      <c r="G182" s="219"/>
      <c r="H182" s="217"/>
      <c r="I182" s="250"/>
      <c r="J182" s="256"/>
      <c r="K182" s="218"/>
      <c r="L182" s="218"/>
      <c r="M182" s="218"/>
      <c r="N182" s="218"/>
      <c r="O182" s="218"/>
      <c r="P182" s="218"/>
      <c r="Q182" s="218"/>
      <c r="R182" s="218"/>
      <c r="S182" s="218"/>
      <c r="T182" s="234"/>
      <c r="U182" s="235"/>
      <c r="V182" s="235"/>
      <c r="W182" s="235"/>
      <c r="X182" s="235"/>
      <c r="Y182" s="218"/>
      <c r="Z182" s="217"/>
      <c r="AA182" s="217"/>
      <c r="AB182" s="217"/>
      <c r="AC182" s="217"/>
    </row>
    <row r="183" spans="3:29" x14ac:dyDescent="0.15">
      <c r="C183" s="218"/>
      <c r="D183" s="219"/>
      <c r="E183" s="217"/>
      <c r="F183" s="219"/>
      <c r="G183" s="219"/>
      <c r="H183" s="217"/>
      <c r="I183" s="250"/>
      <c r="J183" s="256"/>
      <c r="K183" s="218"/>
      <c r="L183" s="218"/>
      <c r="M183" s="218"/>
      <c r="N183" s="218"/>
      <c r="O183" s="218"/>
      <c r="P183" s="218"/>
      <c r="Q183" s="218"/>
      <c r="R183" s="218"/>
      <c r="S183" s="218"/>
      <c r="T183" s="234"/>
      <c r="U183" s="235"/>
      <c r="V183" s="235"/>
      <c r="W183" s="235"/>
      <c r="X183" s="235"/>
      <c r="Y183" s="218"/>
      <c r="Z183" s="217"/>
      <c r="AA183" s="217"/>
      <c r="AB183" s="217"/>
      <c r="AC183" s="217"/>
    </row>
    <row r="184" spans="3:29" x14ac:dyDescent="0.15">
      <c r="C184" s="218"/>
      <c r="D184" s="219"/>
      <c r="E184" s="217"/>
      <c r="F184" s="219"/>
      <c r="G184" s="219"/>
      <c r="H184" s="217"/>
      <c r="I184" s="250"/>
      <c r="J184" s="256"/>
      <c r="K184" s="218"/>
      <c r="L184" s="218"/>
      <c r="M184" s="218"/>
      <c r="N184" s="218"/>
      <c r="O184" s="218"/>
      <c r="P184" s="218"/>
      <c r="Q184" s="218"/>
      <c r="R184" s="218"/>
      <c r="S184" s="218"/>
      <c r="T184" s="234"/>
      <c r="U184" s="235"/>
      <c r="V184" s="235"/>
      <c r="W184" s="235"/>
      <c r="X184" s="235"/>
      <c r="Y184" s="218"/>
      <c r="Z184" s="217"/>
      <c r="AA184" s="217"/>
      <c r="AB184" s="217"/>
      <c r="AC184" s="217"/>
    </row>
    <row r="185" spans="3:29" x14ac:dyDescent="0.15">
      <c r="C185" s="218"/>
      <c r="D185" s="219"/>
      <c r="E185" s="217"/>
      <c r="F185" s="219"/>
      <c r="G185" s="219"/>
      <c r="H185" s="217"/>
      <c r="I185" s="250"/>
      <c r="J185" s="256"/>
      <c r="K185" s="218"/>
      <c r="L185" s="218"/>
      <c r="M185" s="218"/>
      <c r="N185" s="218"/>
      <c r="O185" s="218"/>
      <c r="P185" s="218"/>
      <c r="Q185" s="218"/>
      <c r="R185" s="218"/>
      <c r="S185" s="218"/>
      <c r="T185" s="234"/>
      <c r="U185" s="235"/>
      <c r="V185" s="235"/>
      <c r="W185" s="235"/>
      <c r="X185" s="235"/>
      <c r="Y185" s="218"/>
      <c r="Z185" s="217"/>
      <c r="AA185" s="217"/>
      <c r="AB185" s="217"/>
      <c r="AC185" s="217"/>
    </row>
    <row r="186" spans="3:29" x14ac:dyDescent="0.15">
      <c r="C186" s="218"/>
      <c r="D186" s="219"/>
      <c r="E186" s="217"/>
      <c r="F186" s="219"/>
      <c r="G186" s="219"/>
      <c r="H186" s="217"/>
      <c r="I186" s="250"/>
      <c r="J186" s="256"/>
      <c r="K186" s="218"/>
      <c r="L186" s="218"/>
      <c r="M186" s="218"/>
      <c r="N186" s="218"/>
      <c r="O186" s="218"/>
      <c r="P186" s="218"/>
      <c r="Q186" s="218"/>
      <c r="R186" s="218"/>
      <c r="S186" s="218"/>
      <c r="T186" s="234"/>
      <c r="U186" s="235"/>
      <c r="V186" s="235"/>
      <c r="W186" s="235"/>
      <c r="X186" s="235"/>
      <c r="Y186" s="218"/>
      <c r="Z186" s="217"/>
      <c r="AA186" s="217"/>
      <c r="AB186" s="217"/>
      <c r="AC186" s="217"/>
    </row>
    <row r="187" spans="3:29" x14ac:dyDescent="0.15">
      <c r="C187" s="218"/>
      <c r="D187" s="219"/>
      <c r="E187" s="217"/>
      <c r="F187" s="219"/>
      <c r="G187" s="219"/>
      <c r="H187" s="217"/>
      <c r="I187" s="250"/>
      <c r="J187" s="256"/>
      <c r="K187" s="218"/>
      <c r="L187" s="218"/>
      <c r="M187" s="218"/>
      <c r="N187" s="218"/>
      <c r="O187" s="218"/>
      <c r="P187" s="218"/>
      <c r="Q187" s="218"/>
      <c r="R187" s="218"/>
      <c r="S187" s="218"/>
      <c r="T187" s="234"/>
      <c r="U187" s="235"/>
      <c r="V187" s="235"/>
      <c r="W187" s="235"/>
      <c r="X187" s="235"/>
      <c r="Y187" s="218"/>
      <c r="Z187" s="217"/>
      <c r="AA187" s="217"/>
      <c r="AB187" s="217"/>
      <c r="AC187" s="217"/>
    </row>
    <row r="188" spans="3:29" x14ac:dyDescent="0.15">
      <c r="C188" s="218"/>
      <c r="D188" s="219"/>
      <c r="E188" s="217"/>
      <c r="F188" s="217"/>
      <c r="G188" s="219"/>
      <c r="H188" s="219"/>
      <c r="I188" s="219"/>
      <c r="J188" s="218"/>
      <c r="K188" s="218"/>
      <c r="L188" s="218"/>
      <c r="M188" s="218"/>
      <c r="N188" s="218"/>
      <c r="O188" s="218"/>
      <c r="P188" s="218"/>
      <c r="Q188" s="218"/>
      <c r="R188" s="218"/>
      <c r="S188" s="218"/>
      <c r="T188" s="234"/>
      <c r="U188" s="235"/>
      <c r="V188" s="235"/>
      <c r="W188" s="235"/>
      <c r="X188" s="235"/>
      <c r="Y188" s="218"/>
      <c r="Z188" s="217"/>
      <c r="AA188" s="217"/>
      <c r="AB188" s="217"/>
      <c r="AC188" s="217"/>
    </row>
    <row r="189" spans="3:29" x14ac:dyDescent="0.15">
      <c r="C189" s="218"/>
      <c r="D189" s="219"/>
      <c r="E189" s="217"/>
      <c r="F189" s="217"/>
      <c r="G189" s="219"/>
      <c r="H189" s="219"/>
      <c r="I189" s="219"/>
      <c r="J189" s="218"/>
      <c r="K189" s="218"/>
      <c r="L189" s="218"/>
      <c r="M189" s="218"/>
      <c r="N189" s="218"/>
      <c r="O189" s="218"/>
      <c r="P189" s="218"/>
      <c r="Q189" s="218"/>
      <c r="R189" s="218"/>
      <c r="S189" s="218"/>
      <c r="T189" s="234"/>
      <c r="U189" s="235"/>
      <c r="V189" s="235"/>
      <c r="W189" s="235"/>
      <c r="X189" s="235"/>
      <c r="Y189" s="218"/>
      <c r="Z189" s="217"/>
      <c r="AA189" s="217"/>
      <c r="AB189" s="217"/>
      <c r="AC189" s="217"/>
    </row>
    <row r="190" spans="3:29" x14ac:dyDescent="0.15">
      <c r="D190" s="219"/>
      <c r="E190" s="217"/>
      <c r="F190" s="217"/>
      <c r="G190" s="219"/>
      <c r="H190" s="219"/>
      <c r="I190" s="219"/>
      <c r="J190" s="218"/>
      <c r="K190" s="218"/>
      <c r="L190" s="218"/>
      <c r="M190" s="218"/>
      <c r="Q190" s="218"/>
      <c r="R190" s="218"/>
      <c r="S190" s="218"/>
      <c r="T190" s="234"/>
      <c r="U190" s="235"/>
      <c r="V190" s="235"/>
      <c r="W190" s="235"/>
      <c r="X190" s="235"/>
      <c r="Y190" s="218"/>
      <c r="Z190" s="217"/>
      <c r="AA190" s="217"/>
      <c r="AB190" s="217"/>
      <c r="AC190" s="217"/>
    </row>
    <row r="191" spans="3:29" x14ac:dyDescent="0.15">
      <c r="Q191" s="218"/>
      <c r="R191" s="218"/>
      <c r="S191" s="218"/>
      <c r="T191" s="234"/>
      <c r="U191" s="235"/>
      <c r="V191" s="235"/>
      <c r="W191" s="235"/>
      <c r="X191" s="235"/>
      <c r="Y191" s="218"/>
      <c r="Z191" s="217"/>
      <c r="AA191" s="217"/>
      <c r="AB191" s="217"/>
      <c r="AC191" s="217"/>
    </row>
    <row r="192" spans="3:29" x14ac:dyDescent="0.15">
      <c r="Q192" s="218"/>
      <c r="R192" s="218"/>
      <c r="S192" s="218"/>
      <c r="T192" s="234"/>
      <c r="U192" s="235"/>
      <c r="V192" s="235"/>
      <c r="W192" s="235"/>
      <c r="X192" s="235"/>
      <c r="Y192" s="218"/>
      <c r="Z192" s="217"/>
      <c r="AA192" s="217"/>
      <c r="AB192" s="217"/>
      <c r="AC192" s="217"/>
    </row>
    <row r="193" spans="17:29" x14ac:dyDescent="0.15">
      <c r="Q193" s="218"/>
      <c r="R193" s="218"/>
      <c r="S193" s="218"/>
      <c r="T193" s="234"/>
      <c r="U193" s="235"/>
      <c r="V193" s="235"/>
      <c r="W193" s="235"/>
      <c r="X193" s="235"/>
      <c r="Y193" s="218"/>
      <c r="Z193" s="217"/>
      <c r="AA193" s="217"/>
      <c r="AB193" s="217"/>
      <c r="AC193" s="217"/>
    </row>
    <row r="194" spans="17:29" x14ac:dyDescent="0.15">
      <c r="Q194" s="218"/>
      <c r="R194" s="218"/>
      <c r="S194" s="218"/>
      <c r="T194" s="234"/>
      <c r="U194" s="235"/>
      <c r="V194" s="235"/>
      <c r="W194" s="235"/>
      <c r="X194" s="235"/>
      <c r="Y194" s="218"/>
      <c r="Z194" s="217"/>
      <c r="AA194" s="217"/>
      <c r="AB194" s="217"/>
      <c r="AC194" s="217"/>
    </row>
    <row r="195" spans="17:29" x14ac:dyDescent="0.15">
      <c r="Q195" s="218"/>
      <c r="R195" s="218"/>
      <c r="S195" s="218"/>
      <c r="T195" s="234"/>
      <c r="U195" s="235"/>
      <c r="V195" s="235"/>
      <c r="W195" s="235"/>
      <c r="X195" s="235"/>
      <c r="Y195" s="218"/>
      <c r="Z195" s="217"/>
      <c r="AA195" s="217"/>
      <c r="AB195" s="217"/>
      <c r="AC195" s="217"/>
    </row>
    <row r="196" spans="17:29" x14ac:dyDescent="0.15">
      <c r="Q196" s="218"/>
      <c r="R196" s="218"/>
      <c r="S196" s="218"/>
      <c r="T196" s="234"/>
      <c r="U196" s="235"/>
      <c r="V196" s="235"/>
      <c r="W196" s="235"/>
      <c r="X196" s="235"/>
      <c r="Y196" s="218"/>
      <c r="Z196" s="217"/>
      <c r="AA196" s="217"/>
      <c r="AB196" s="217"/>
      <c r="AC196" s="217"/>
    </row>
    <row r="197" spans="17:29" x14ac:dyDescent="0.15">
      <c r="Q197" s="218"/>
      <c r="R197" s="218"/>
      <c r="S197" s="218"/>
      <c r="T197" s="218"/>
      <c r="U197" s="218"/>
      <c r="V197" s="219"/>
      <c r="W197" s="219"/>
      <c r="X197" s="219"/>
      <c r="Y197" s="218"/>
      <c r="Z197" s="217"/>
      <c r="AA197" s="217"/>
      <c r="AB197" s="217"/>
      <c r="AC197" s="217"/>
    </row>
    <row r="198" spans="17:29" x14ac:dyDescent="0.15">
      <c r="Q198" s="218"/>
      <c r="R198" s="218"/>
      <c r="S198" s="218"/>
      <c r="T198" s="218"/>
      <c r="U198" s="218"/>
      <c r="V198" s="219"/>
      <c r="W198" s="219"/>
      <c r="X198" s="219"/>
      <c r="Y198" s="218"/>
      <c r="Z198" s="217"/>
      <c r="AA198" s="217"/>
      <c r="AB198" s="217"/>
      <c r="AC198" s="217"/>
    </row>
    <row r="199" spans="17:29" x14ac:dyDescent="0.15">
      <c r="Q199" s="218"/>
      <c r="Z199" s="217"/>
      <c r="AA199" s="217"/>
      <c r="AB199" s="217"/>
      <c r="AC199" s="217"/>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D405789D-04D5-BB48-92EC-3ADE30B5C8AE}">
      <formula1>0</formula1>
      <formula2>3</formula2>
    </dataValidation>
  </dataValidations>
  <pageMargins left="0.7" right="0.7" top="0.75" bottom="0.75" header="0.3" footer="0.3"/>
  <pageSetup orientation="portrait" horizontalDpi="0" verticalDpi="0"/>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1C25C-3FA6-E64C-B306-A67278E973D5}">
  <dimension ref="A1:AO247"/>
  <sheetViews>
    <sheetView showGridLines="0" zoomScale="120" zoomScaleNormal="120" workbookViewId="0">
      <pane ySplit="2" topLeftCell="A3" activePane="bottomLeft" state="frozen"/>
      <selection pane="bottomLeft" activeCell="A3" sqref="A3"/>
    </sheetView>
  </sheetViews>
  <sheetFormatPr baseColWidth="10" defaultColWidth="10.83203125" defaultRowHeight="15" x14ac:dyDescent="0.2"/>
  <cols>
    <col min="2" max="2" width="8.83203125" customWidth="1"/>
    <col min="3" max="3" width="8.83203125" style="1" customWidth="1"/>
    <col min="4" max="6" width="15.5" style="1" customWidth="1"/>
    <col min="7" max="7" width="18.6640625" style="1" customWidth="1"/>
    <col min="8" max="12" width="15" style="1" customWidth="1"/>
    <col min="13" max="13" width="16.83203125" style="1" customWidth="1"/>
    <col min="14" max="14" width="15" style="1" customWidth="1"/>
    <col min="15" max="15" width="12.6640625" style="1" customWidth="1"/>
    <col min="16" max="17" width="15" style="1" customWidth="1"/>
    <col min="18" max="19" width="14.5" style="1" customWidth="1"/>
    <col min="20" max="21" width="10.83203125" style="1"/>
    <col min="22" max="24" width="10.83203125" style="2"/>
    <col min="25" max="29" width="10.83203125" style="1"/>
  </cols>
  <sheetData>
    <row r="1" spans="1:41" s="109" customFormat="1" ht="22" customHeight="1" x14ac:dyDescent="0.2">
      <c r="A1" s="195" t="s">
        <v>429</v>
      </c>
      <c r="B1" s="195" t="s">
        <v>130</v>
      </c>
      <c r="C1" s="195" t="s">
        <v>430</v>
      </c>
      <c r="D1" s="196"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195"/>
      <c r="F1" s="195"/>
      <c r="G1" s="195"/>
      <c r="H1" s="195"/>
      <c r="I1" s="196" t="str" cm="1">
        <f t="array" ref="I1">_xlfn.IFS(ROW(A100)&lt;100,"Undo deleted row or quit without saving",COLUMN(AZ1)&lt;52,"Undo deleted column or quit without saving",ROW(A100)&gt;100,"Undo inserted row or quit without saving",COLUMN(AZ1)&gt;52,"Undo inserted column or quit without saving",Scoreboard!$F$24&lt;&gt;"","Security compromised: Undo last action or quit without saving",TRUE=TRUE,"Hardworking Student")</f>
        <v>Hardworking Student</v>
      </c>
      <c r="J1" s="196"/>
      <c r="K1" s="196"/>
      <c r="L1" s="196" t="s">
        <v>431</v>
      </c>
      <c r="M1" s="196"/>
      <c r="N1" s="196"/>
      <c r="O1" s="196"/>
      <c r="P1" s="197" t="s">
        <v>432</v>
      </c>
      <c r="Q1" s="196"/>
      <c r="R1" s="196"/>
      <c r="S1" s="293" t="s">
        <v>441</v>
      </c>
      <c r="T1" s="199"/>
      <c r="U1" s="198"/>
      <c r="V1" s="199"/>
      <c r="W1" s="198"/>
      <c r="X1" s="195" t="str">
        <f t="shared" ref="X1:AA2" si="0">A1</f>
        <v>earned</v>
      </c>
      <c r="Y1" s="195" t="str">
        <f t="shared" si="0"/>
        <v>possible</v>
      </c>
      <c r="Z1" s="195" t="str">
        <f t="shared" si="0"/>
        <v>cell</v>
      </c>
      <c r="AA1" s="196" t="str">
        <f t="shared" ca="1" si="0"/>
        <v>error</v>
      </c>
      <c r="AB1" s="195"/>
      <c r="AC1" s="195"/>
      <c r="AD1" s="200"/>
      <c r="AE1" s="200"/>
      <c r="AF1" s="196" t="str">
        <f>I1</f>
        <v>Hardworking Student</v>
      </c>
      <c r="AG1" s="196"/>
      <c r="AH1" s="200"/>
      <c r="AI1" s="200"/>
      <c r="AJ1" s="200"/>
      <c r="AK1" s="200"/>
      <c r="AL1" s="196" t="s">
        <v>431</v>
      </c>
      <c r="AM1" s="200"/>
      <c r="AN1" s="200"/>
      <c r="AO1" s="200"/>
    </row>
    <row r="2" spans="1:41" s="109" customFormat="1" ht="23" customHeight="1" thickBot="1" x14ac:dyDescent="0.45">
      <c r="A2" s="201">
        <f ca="1">SPSSSC!$A$2</f>
        <v>0</v>
      </c>
      <c r="B2" s="202">
        <f>SPSSSC!$B$2</f>
        <v>53</v>
      </c>
      <c r="C2" s="201" t="str" cm="1">
        <f t="array" aca="1" ref="C2" ca="1">SUBSTITUTE(IF(LEN(CELL("address"))&lt;15,CELL("address"),""),"$","")</f>
        <v/>
      </c>
      <c r="D2" s="203" t="str">
        <f ca="1">IF(ISNUMBER(SEARCH("FeedbackSFX!",_xlfn.FORMULATEXT(INDIRECT("'SPSSSC'!"&amp;C2)))),"DRAGGING CELLS IS NOT PERMITTED. PLEASE UNDO LAST ACTION!!",IF($P$1&lt;&gt;"Feedback OFF",IFERROR(HLOOKUP(INDIRECT("'SPSSSC'!"&amp;C2),FeedbackSFX!$B$2:$N$10,IF($P$1="Feedback ON", 2, FeedbackSFX!B1), FALSE), ""),""))</f>
        <v/>
      </c>
      <c r="E2" s="204"/>
      <c r="F2" s="204"/>
      <c r="G2" s="204"/>
      <c r="H2" s="204"/>
      <c r="I2" s="205"/>
      <c r="J2" s="204"/>
      <c r="K2" s="204"/>
      <c r="L2" s="204"/>
      <c r="M2" s="204"/>
      <c r="N2" s="204"/>
      <c r="O2" s="204"/>
      <c r="P2" s="211" t="str">
        <f ca="1">IF(Scoreboard!$E$4="Excel version: Invalid","****ERROR: Scoreboard requires Excel 365 or 2021 to run****", "")</f>
        <v/>
      </c>
      <c r="Q2" s="204"/>
      <c r="R2" s="204"/>
      <c r="S2" s="206"/>
      <c r="T2" s="207"/>
      <c r="U2" s="208"/>
      <c r="V2" s="207"/>
      <c r="W2" s="208"/>
      <c r="X2" s="209">
        <f t="shared" ca="1" si="0"/>
        <v>0</v>
      </c>
      <c r="Y2" s="209">
        <f t="shared" si="0"/>
        <v>53</v>
      </c>
      <c r="Z2" s="209" t="str">
        <f t="shared" ca="1" si="0"/>
        <v/>
      </c>
      <c r="AA2" s="203" t="str">
        <f t="shared" ca="1" si="0"/>
        <v/>
      </c>
      <c r="AB2" s="204"/>
      <c r="AC2" s="204"/>
      <c r="AD2" s="210"/>
      <c r="AE2" s="210"/>
      <c r="AF2" s="210"/>
      <c r="AG2" s="210"/>
      <c r="AH2" s="210"/>
      <c r="AI2" s="210"/>
      <c r="AJ2" s="210"/>
      <c r="AK2" s="210"/>
      <c r="AL2" s="210"/>
      <c r="AM2" s="210"/>
      <c r="AN2" s="210"/>
      <c r="AO2" s="210"/>
    </row>
    <row r="3" spans="1:41" s="1" customFormat="1" x14ac:dyDescent="0.2">
      <c r="B3"/>
      <c r="V3" s="2"/>
      <c r="W3" s="2"/>
      <c r="X3" s="2"/>
    </row>
    <row r="4" spans="1:41" s="3" customFormat="1" ht="16" x14ac:dyDescent="0.2">
      <c r="B4"/>
      <c r="G4" s="4"/>
      <c r="H4" s="4"/>
      <c r="V4" s="4"/>
      <c r="W4" s="4"/>
      <c r="X4" s="4"/>
      <c r="Z4" s="5"/>
      <c r="AA4" s="5"/>
      <c r="AB4" s="110" t="str">
        <f>O58</f>
        <v>x</v>
      </c>
      <c r="AC4" s="5"/>
    </row>
    <row r="5" spans="1:41" s="3" customFormat="1" ht="24" x14ac:dyDescent="0.3">
      <c r="B5"/>
      <c r="G5" s="4"/>
      <c r="H5" s="4"/>
      <c r="K5" s="1"/>
      <c r="L5" s="1"/>
      <c r="M5" s="1"/>
      <c r="N5" s="1"/>
      <c r="Q5" s="75" t="s">
        <v>180</v>
      </c>
      <c r="T5" s="6"/>
      <c r="V5" s="4"/>
      <c r="W5" s="4"/>
      <c r="X5" s="4"/>
      <c r="Z5" s="110" t="s">
        <v>0</v>
      </c>
      <c r="AA5" s="110" t="s">
        <v>1</v>
      </c>
      <c r="AB5" s="110" t="s">
        <v>2</v>
      </c>
      <c r="AC5" s="110" t="s">
        <v>3</v>
      </c>
    </row>
    <row r="6" spans="1:41" s="3" customFormat="1" ht="16" x14ac:dyDescent="0.2">
      <c r="B6"/>
      <c r="G6" s="4"/>
      <c r="H6" s="4"/>
      <c r="K6" s="1"/>
      <c r="L6" s="1"/>
      <c r="M6" s="1"/>
      <c r="N6" s="1"/>
      <c r="T6" s="6"/>
      <c r="V6" s="4"/>
      <c r="W6" s="4"/>
      <c r="X6" s="4"/>
      <c r="Z6" s="110">
        <v>-2.3333333333333357</v>
      </c>
      <c r="AA6" s="110">
        <v>1.4E-2</v>
      </c>
      <c r="AB6" s="110">
        <f>IF($AB$4="x",AA6,NA())</f>
        <v>1.4E-2</v>
      </c>
      <c r="AC6" s="110" t="str">
        <f>IF($J$68="","",$J$68)</f>
        <v/>
      </c>
    </row>
    <row r="7" spans="1:41" s="3" customFormat="1" ht="16" x14ac:dyDescent="0.2">
      <c r="B7"/>
      <c r="G7" s="4"/>
      <c r="H7" s="4"/>
      <c r="K7" s="1"/>
      <c r="L7" s="1"/>
      <c r="M7" s="1"/>
      <c r="N7" s="1"/>
      <c r="V7" s="4"/>
      <c r="W7" s="4"/>
      <c r="X7" s="4"/>
      <c r="Z7" s="110">
        <v>-2.1666666666666696</v>
      </c>
      <c r="AA7" s="110">
        <v>1.4E-2</v>
      </c>
      <c r="AB7" s="110">
        <f t="shared" ref="AB7:AB70" si="1">IF($AB$4="x",AA7,NA())</f>
        <v>1.4E-2</v>
      </c>
      <c r="AC7" s="110" t="str">
        <f t="shared" ref="AC7:AC70" si="2">IF($J$68="","",$J$68)</f>
        <v/>
      </c>
    </row>
    <row r="8" spans="1:41" s="3" customFormat="1" ht="16" x14ac:dyDescent="0.2">
      <c r="B8"/>
      <c r="G8" s="4"/>
      <c r="H8" s="4"/>
      <c r="K8" s="1"/>
      <c r="L8" s="1"/>
      <c r="M8" s="1"/>
      <c r="N8" s="1"/>
      <c r="O8" s="146" t="s">
        <v>5</v>
      </c>
      <c r="P8" s="10" t="s">
        <v>6</v>
      </c>
      <c r="V8" s="4"/>
      <c r="W8" s="4"/>
      <c r="X8" s="4"/>
      <c r="Z8" s="110">
        <v>-1.8333333333333366</v>
      </c>
      <c r="AA8" s="110">
        <v>1.4E-2</v>
      </c>
      <c r="AB8" s="110">
        <f t="shared" si="1"/>
        <v>1.4E-2</v>
      </c>
      <c r="AC8" s="110" t="str">
        <f t="shared" si="2"/>
        <v/>
      </c>
    </row>
    <row r="9" spans="1:41" s="3" customFormat="1" ht="16" x14ac:dyDescent="0.2">
      <c r="B9"/>
      <c r="G9" s="4"/>
      <c r="H9" s="4"/>
      <c r="K9" s="1"/>
      <c r="L9" s="1"/>
      <c r="M9" s="1"/>
      <c r="N9" s="1"/>
      <c r="O9" s="146" t="s">
        <v>5</v>
      </c>
      <c r="P9" s="10" t="s">
        <v>7</v>
      </c>
      <c r="T9" s="6"/>
      <c r="V9" s="4"/>
      <c r="W9" s="4"/>
      <c r="X9" s="4"/>
      <c r="Z9" s="110">
        <v>-1.6666666666666696</v>
      </c>
      <c r="AA9" s="110">
        <v>1.4E-2</v>
      </c>
      <c r="AB9" s="110">
        <f t="shared" si="1"/>
        <v>1.4E-2</v>
      </c>
      <c r="AC9" s="110" t="str">
        <f t="shared" si="2"/>
        <v/>
      </c>
    </row>
    <row r="10" spans="1:41" s="3" customFormat="1" ht="16" x14ac:dyDescent="0.2">
      <c r="B10"/>
      <c r="G10" s="4"/>
      <c r="H10" s="4"/>
      <c r="K10" s="1"/>
      <c r="L10" s="1"/>
      <c r="M10" s="1"/>
      <c r="N10" s="1"/>
      <c r="O10" s="146" t="s">
        <v>5</v>
      </c>
      <c r="P10" s="10" t="s">
        <v>8</v>
      </c>
      <c r="T10" s="6"/>
      <c r="V10" s="4"/>
      <c r="W10" s="4"/>
      <c r="X10" s="4"/>
      <c r="Z10" s="110">
        <v>-1.5000000000000027</v>
      </c>
      <c r="AA10" s="110">
        <v>1.4E-2</v>
      </c>
      <c r="AB10" s="110">
        <f t="shared" si="1"/>
        <v>1.4E-2</v>
      </c>
      <c r="AC10" s="110" t="str">
        <f t="shared" si="2"/>
        <v/>
      </c>
    </row>
    <row r="11" spans="1:41" s="3" customFormat="1" ht="16" x14ac:dyDescent="0.2">
      <c r="B11"/>
      <c r="C11" s="2"/>
      <c r="E11" s="2"/>
      <c r="F11" s="4"/>
      <c r="G11" s="4"/>
      <c r="H11" s="4"/>
      <c r="K11" s="1"/>
      <c r="L11" s="1"/>
      <c r="M11" s="1"/>
      <c r="N11" s="1"/>
      <c r="O11" s="146" t="s">
        <v>5</v>
      </c>
      <c r="P11" s="10" t="s">
        <v>9</v>
      </c>
      <c r="T11" s="6"/>
      <c r="V11" s="4"/>
      <c r="W11" s="4"/>
      <c r="X11" s="4"/>
      <c r="Z11" s="110">
        <v>-1.3333333333333357</v>
      </c>
      <c r="AA11" s="110">
        <v>1.4E-2</v>
      </c>
      <c r="AB11" s="110">
        <f t="shared" si="1"/>
        <v>1.4E-2</v>
      </c>
      <c r="AC11" s="110" t="str">
        <f t="shared" si="2"/>
        <v/>
      </c>
    </row>
    <row r="12" spans="1:41" s="3" customFormat="1" ht="17" customHeight="1" x14ac:dyDescent="0.25">
      <c r="B12"/>
      <c r="C12" s="2"/>
      <c r="E12" s="2"/>
      <c r="F12" s="4"/>
      <c r="G12" s="4"/>
      <c r="H12" s="4"/>
      <c r="K12" s="1"/>
      <c r="L12" s="1"/>
      <c r="M12" s="1"/>
      <c r="N12" s="1"/>
      <c r="O12" s="146" t="s">
        <v>5</v>
      </c>
      <c r="P12" s="10" t="s">
        <v>10</v>
      </c>
      <c r="V12" s="4"/>
      <c r="W12" s="4"/>
      <c r="X12" s="4"/>
      <c r="Z12" s="110">
        <v>-1.1666666666666687</v>
      </c>
      <c r="AA12" s="110">
        <v>1.4E-2</v>
      </c>
      <c r="AB12" s="110">
        <f t="shared" si="1"/>
        <v>1.4E-2</v>
      </c>
      <c r="AC12" s="110" t="str">
        <f t="shared" si="2"/>
        <v/>
      </c>
    </row>
    <row r="13" spans="1:41" s="3" customFormat="1" ht="17" customHeight="1" x14ac:dyDescent="0.25">
      <c r="B13"/>
      <c r="C13" s="2"/>
      <c r="E13" s="2"/>
      <c r="F13" s="4"/>
      <c r="G13" s="4"/>
      <c r="H13" s="4"/>
      <c r="K13" s="1"/>
      <c r="L13" s="1"/>
      <c r="M13" s="1"/>
      <c r="O13" s="146" t="s">
        <v>5</v>
      </c>
      <c r="P13" s="10" t="s">
        <v>11</v>
      </c>
      <c r="V13" s="4"/>
      <c r="W13" s="4"/>
      <c r="X13" s="4"/>
      <c r="Z13" s="110">
        <v>-0.83333333333333526</v>
      </c>
      <c r="AA13" s="110">
        <v>1.4E-2</v>
      </c>
      <c r="AB13" s="110">
        <f t="shared" si="1"/>
        <v>1.4E-2</v>
      </c>
      <c r="AC13" s="110" t="str">
        <f t="shared" si="2"/>
        <v/>
      </c>
    </row>
    <row r="14" spans="1:41" s="3" customFormat="1" ht="16" x14ac:dyDescent="0.2">
      <c r="B14"/>
      <c r="C14" s="2"/>
      <c r="E14" s="2"/>
      <c r="F14" s="4"/>
      <c r="G14" s="4"/>
      <c r="H14" s="4"/>
      <c r="K14" s="1"/>
      <c r="L14" s="1"/>
      <c r="M14" s="1"/>
      <c r="O14" s="146" t="s">
        <v>5</v>
      </c>
      <c r="P14" s="10" t="s">
        <v>12</v>
      </c>
      <c r="V14" s="4"/>
      <c r="W14" s="4"/>
      <c r="X14" s="4"/>
      <c r="Z14" s="110">
        <v>-0.66666666666666874</v>
      </c>
      <c r="AA14" s="110">
        <v>1.4E-2</v>
      </c>
      <c r="AB14" s="110">
        <f t="shared" si="1"/>
        <v>1.4E-2</v>
      </c>
      <c r="AC14" s="110" t="str">
        <f t="shared" si="2"/>
        <v/>
      </c>
    </row>
    <row r="15" spans="1:41" s="3" customFormat="1" ht="16" x14ac:dyDescent="0.2">
      <c r="B15"/>
      <c r="C15" s="2"/>
      <c r="E15" s="2"/>
      <c r="F15" s="4"/>
      <c r="G15" s="4"/>
      <c r="H15" s="4"/>
      <c r="K15" s="1"/>
      <c r="L15" s="1"/>
      <c r="M15" s="1"/>
      <c r="O15" s="146" t="s">
        <v>5</v>
      </c>
      <c r="P15" s="11" t="s">
        <v>13</v>
      </c>
      <c r="V15" s="4"/>
      <c r="W15" s="4"/>
      <c r="X15" s="4"/>
      <c r="Z15" s="110">
        <v>-0.50000000000000222</v>
      </c>
      <c r="AA15" s="110">
        <v>1.4E-2</v>
      </c>
      <c r="AB15" s="110">
        <f t="shared" si="1"/>
        <v>1.4E-2</v>
      </c>
      <c r="AC15" s="110" t="str">
        <f t="shared" si="2"/>
        <v/>
      </c>
    </row>
    <row r="16" spans="1:41" s="3" customFormat="1" ht="16" x14ac:dyDescent="0.2">
      <c r="B16"/>
      <c r="C16" s="2"/>
      <c r="E16" s="2"/>
      <c r="F16" s="4"/>
      <c r="G16" s="4"/>
      <c r="H16" s="4"/>
      <c r="K16" s="1"/>
      <c r="L16" s="1"/>
      <c r="M16" s="1"/>
      <c r="O16" s="146" t="s">
        <v>5</v>
      </c>
      <c r="P16" s="10" t="s">
        <v>14</v>
      </c>
      <c r="V16" s="4"/>
      <c r="W16" s="4"/>
      <c r="X16" s="4"/>
      <c r="Z16" s="110">
        <v>-0.33333333333333548</v>
      </c>
      <c r="AA16" s="110">
        <v>1.4E-2</v>
      </c>
      <c r="AB16" s="110">
        <f t="shared" si="1"/>
        <v>1.4E-2</v>
      </c>
      <c r="AC16" s="110" t="str">
        <f t="shared" si="2"/>
        <v/>
      </c>
    </row>
    <row r="17" spans="2:29" s="3" customFormat="1" ht="16" x14ac:dyDescent="0.2">
      <c r="B17"/>
      <c r="C17" s="2"/>
      <c r="G17" s="4"/>
      <c r="H17" s="4"/>
      <c r="K17" s="1"/>
      <c r="L17" s="1"/>
      <c r="M17" s="1"/>
      <c r="O17" s="146" t="s">
        <v>5</v>
      </c>
      <c r="P17" s="11" t="s">
        <v>15</v>
      </c>
      <c r="V17" s="4"/>
      <c r="W17" s="4"/>
      <c r="X17" s="4"/>
      <c r="Z17" s="110">
        <v>-0.16666666666666879</v>
      </c>
      <c r="AA17" s="110">
        <v>1.4E-2</v>
      </c>
      <c r="AB17" s="110">
        <f t="shared" si="1"/>
        <v>1.4E-2</v>
      </c>
      <c r="AC17" s="110" t="str">
        <f t="shared" si="2"/>
        <v/>
      </c>
    </row>
    <row r="18" spans="2:29" s="3" customFormat="1" ht="16" x14ac:dyDescent="0.2">
      <c r="B18"/>
      <c r="C18" s="2"/>
      <c r="D18" s="12" t="s">
        <v>16</v>
      </c>
      <c r="E18" s="12" t="s">
        <v>17</v>
      </c>
      <c r="G18" s="4"/>
      <c r="H18" s="4"/>
      <c r="K18" s="1"/>
      <c r="L18" s="1"/>
      <c r="M18" s="1"/>
      <c r="O18" s="146" t="s">
        <v>5</v>
      </c>
      <c r="P18" s="11" t="s">
        <v>18</v>
      </c>
      <c r="V18" s="4"/>
      <c r="W18" s="4"/>
      <c r="X18" s="4"/>
      <c r="Z18" s="110">
        <v>0.16666666666666449</v>
      </c>
      <c r="AA18" s="110">
        <v>1.4E-2</v>
      </c>
      <c r="AB18" s="110">
        <f t="shared" si="1"/>
        <v>1.4E-2</v>
      </c>
      <c r="AC18" s="110" t="str">
        <f t="shared" si="2"/>
        <v/>
      </c>
    </row>
    <row r="19" spans="2:29" s="3" customFormat="1" ht="16" x14ac:dyDescent="0.2">
      <c r="B19"/>
      <c r="C19" s="2"/>
      <c r="D19" s="13" t="s">
        <v>181</v>
      </c>
      <c r="E19" s="13" t="s">
        <v>182</v>
      </c>
      <c r="F19" s="4"/>
      <c r="G19" s="4"/>
      <c r="H19" s="4"/>
      <c r="K19" s="1"/>
      <c r="L19" s="1"/>
      <c r="M19" s="1"/>
      <c r="O19" s="146" t="s">
        <v>5</v>
      </c>
      <c r="P19" s="10" t="s">
        <v>20</v>
      </c>
      <c r="T19" s="6"/>
      <c r="V19" s="4"/>
      <c r="W19" s="4"/>
      <c r="X19" s="4"/>
      <c r="Z19" s="110">
        <v>0.33333333333333115</v>
      </c>
      <c r="AA19" s="110">
        <v>1.4E-2</v>
      </c>
      <c r="AB19" s="110">
        <f t="shared" si="1"/>
        <v>1.4E-2</v>
      </c>
      <c r="AC19" s="110" t="str">
        <f t="shared" si="2"/>
        <v/>
      </c>
    </row>
    <row r="20" spans="2:29" s="3" customFormat="1" ht="16" x14ac:dyDescent="0.2">
      <c r="B20"/>
      <c r="C20" s="2"/>
      <c r="F20" s="4"/>
      <c r="G20" s="4"/>
      <c r="H20" s="4"/>
      <c r="K20" s="1"/>
      <c r="L20" s="1"/>
      <c r="M20" s="1"/>
      <c r="O20" s="146" t="s">
        <v>5</v>
      </c>
      <c r="P20" s="10" t="s">
        <v>21</v>
      </c>
      <c r="T20" s="6"/>
      <c r="V20" s="4"/>
      <c r="W20" s="4"/>
      <c r="X20" s="4"/>
      <c r="Z20" s="110">
        <v>0.49999999999999789</v>
      </c>
      <c r="AA20" s="110">
        <v>1.4E-2</v>
      </c>
      <c r="AB20" s="110">
        <f t="shared" si="1"/>
        <v>1.4E-2</v>
      </c>
      <c r="AC20" s="110" t="str">
        <f t="shared" si="2"/>
        <v/>
      </c>
    </row>
    <row r="21" spans="2:29" s="3" customFormat="1" ht="17" x14ac:dyDescent="0.25">
      <c r="B21"/>
      <c r="C21" s="2"/>
      <c r="D21" s="14" t="s">
        <v>22</v>
      </c>
      <c r="E21" s="2"/>
      <c r="F21" s="4"/>
      <c r="G21" s="4"/>
      <c r="H21" s="4"/>
      <c r="K21" s="1"/>
      <c r="L21" s="1"/>
      <c r="M21" s="1"/>
      <c r="O21" s="146">
        <v>0</v>
      </c>
      <c r="P21" s="10" t="s">
        <v>23</v>
      </c>
      <c r="T21" s="6"/>
      <c r="V21" s="4"/>
      <c r="W21" s="4"/>
      <c r="X21" s="4"/>
      <c r="Z21" s="110">
        <v>0.66666666666666441</v>
      </c>
      <c r="AA21" s="110">
        <v>1.4E-2</v>
      </c>
      <c r="AB21" s="110">
        <f t="shared" si="1"/>
        <v>1.4E-2</v>
      </c>
      <c r="AC21" s="110" t="str">
        <f t="shared" si="2"/>
        <v/>
      </c>
    </row>
    <row r="22" spans="2:29" s="3" customFormat="1" ht="17" x14ac:dyDescent="0.25">
      <c r="B22"/>
      <c r="C22" s="2"/>
      <c r="D22" s="13" t="s">
        <v>24</v>
      </c>
      <c r="E22" s="13" t="s">
        <v>25</v>
      </c>
      <c r="F22" s="4"/>
      <c r="G22" s="4"/>
      <c r="H22" s="4"/>
      <c r="K22" s="1"/>
      <c r="L22" s="1"/>
      <c r="M22" s="1"/>
      <c r="O22" s="146">
        <v>0</v>
      </c>
      <c r="P22" s="10" t="s">
        <v>26</v>
      </c>
      <c r="T22" s="6"/>
      <c r="V22" s="4"/>
      <c r="W22" s="4"/>
      <c r="X22" s="4"/>
      <c r="Z22" s="110">
        <v>0.83333333333333093</v>
      </c>
      <c r="AA22" s="110">
        <v>1.4E-2</v>
      </c>
      <c r="AB22" s="110">
        <f t="shared" si="1"/>
        <v>1.4E-2</v>
      </c>
      <c r="AC22" s="110" t="str">
        <f t="shared" si="2"/>
        <v/>
      </c>
    </row>
    <row r="23" spans="2:29" s="3" customFormat="1" ht="16" x14ac:dyDescent="0.2">
      <c r="B23"/>
      <c r="C23" s="2"/>
      <c r="D23" s="147"/>
      <c r="E23" s="148"/>
      <c r="G23" s="4"/>
      <c r="H23" s="4"/>
      <c r="K23" s="1"/>
      <c r="L23" s="1"/>
      <c r="M23" s="1"/>
      <c r="O23" s="146" t="s">
        <v>5</v>
      </c>
      <c r="P23" s="10" t="s">
        <v>27</v>
      </c>
      <c r="T23" s="6"/>
      <c r="V23" s="4"/>
      <c r="W23" s="4"/>
      <c r="X23" s="4"/>
      <c r="Z23" s="110">
        <v>1.1666666666666643</v>
      </c>
      <c r="AA23" s="110">
        <v>1.4E-2</v>
      </c>
      <c r="AB23" s="110">
        <f t="shared" si="1"/>
        <v>1.4E-2</v>
      </c>
      <c r="AC23" s="110" t="str">
        <f t="shared" si="2"/>
        <v/>
      </c>
    </row>
    <row r="24" spans="2:29" s="3" customFormat="1" ht="16" x14ac:dyDescent="0.2">
      <c r="B24"/>
      <c r="C24" s="2"/>
      <c r="D24" s="13" t="s">
        <v>28</v>
      </c>
      <c r="E24" s="149"/>
      <c r="G24" s="4"/>
      <c r="H24" s="4"/>
      <c r="K24" s="1"/>
      <c r="L24" s="1"/>
      <c r="M24" s="1"/>
      <c r="O24" s="146">
        <v>2</v>
      </c>
      <c r="P24" s="10" t="s">
        <v>30</v>
      </c>
      <c r="T24" s="6"/>
      <c r="V24" s="4"/>
      <c r="W24" s="4"/>
      <c r="X24" s="4"/>
      <c r="Z24" s="110">
        <v>1.3333333333333313</v>
      </c>
      <c r="AA24" s="110">
        <v>1.4E-2</v>
      </c>
      <c r="AB24" s="110">
        <f t="shared" si="1"/>
        <v>1.4E-2</v>
      </c>
      <c r="AC24" s="110" t="str">
        <f t="shared" si="2"/>
        <v/>
      </c>
    </row>
    <row r="25" spans="2:29" s="3" customFormat="1" ht="16" x14ac:dyDescent="0.2">
      <c r="B25"/>
      <c r="C25" s="2"/>
      <c r="D25" s="148"/>
      <c r="E25" s="148"/>
      <c r="F25" s="4"/>
      <c r="G25" s="4"/>
      <c r="H25" s="4"/>
      <c r="K25" s="1"/>
      <c r="L25" s="1"/>
      <c r="M25" s="1"/>
      <c r="T25" s="6"/>
      <c r="V25" s="4"/>
      <c r="W25" s="4"/>
      <c r="X25" s="4"/>
      <c r="Z25" s="110">
        <v>1.4999999999999982</v>
      </c>
      <c r="AA25" s="110">
        <v>1.4E-2</v>
      </c>
      <c r="AB25" s="110">
        <f t="shared" si="1"/>
        <v>1.4E-2</v>
      </c>
      <c r="AC25" s="110" t="str">
        <f t="shared" si="2"/>
        <v/>
      </c>
    </row>
    <row r="26" spans="2:29" s="3" customFormat="1" ht="16" x14ac:dyDescent="0.2">
      <c r="B26"/>
      <c r="M26" s="1"/>
      <c r="T26" s="6"/>
      <c r="V26" s="4"/>
      <c r="W26" s="4"/>
      <c r="X26" s="4"/>
      <c r="Z26" s="110">
        <v>1.6666666666666652</v>
      </c>
      <c r="AA26" s="110">
        <v>1.4E-2</v>
      </c>
      <c r="AB26" s="110">
        <f t="shared" si="1"/>
        <v>1.4E-2</v>
      </c>
      <c r="AC26" s="110" t="str">
        <f t="shared" si="2"/>
        <v/>
      </c>
    </row>
    <row r="27" spans="2:29" s="3" customFormat="1" ht="16" x14ac:dyDescent="0.2">
      <c r="B27"/>
      <c r="D27" s="14" t="s">
        <v>31</v>
      </c>
      <c r="G27" s="15" t="s">
        <v>32</v>
      </c>
      <c r="H27" s="115" t="str">
        <f>"μ"&amp;E19 &amp; " (μ0)"</f>
        <v>μCDC (μ0)</v>
      </c>
      <c r="I27" s="150"/>
      <c r="J27" s="150"/>
      <c r="K27" s="151"/>
      <c r="L27" s="151"/>
      <c r="N27" s="111" t="str">
        <f>"Confidence Interval (CI) for μ" &amp; D19</f>
        <v>Confidence Interval (CI) for μCollegeStudents</v>
      </c>
      <c r="O27" s="16"/>
      <c r="T27" s="6"/>
      <c r="V27" s="4"/>
      <c r="W27" s="4"/>
      <c r="X27" s="4"/>
      <c r="Z27" s="110">
        <v>1.8333333333333321</v>
      </c>
      <c r="AA27" s="110">
        <v>1.4E-2</v>
      </c>
      <c r="AB27" s="110">
        <f t="shared" si="1"/>
        <v>1.4E-2</v>
      </c>
      <c r="AC27" s="110" t="str">
        <f t="shared" si="2"/>
        <v/>
      </c>
    </row>
    <row r="28" spans="2:29" s="3" customFormat="1" ht="16" x14ac:dyDescent="0.2">
      <c r="B28"/>
      <c r="D28" s="17" t="s">
        <v>24</v>
      </c>
      <c r="E28" s="15" t="s">
        <v>36</v>
      </c>
      <c r="F28" s="18" t="s">
        <v>37</v>
      </c>
      <c r="G28" s="152" t="s">
        <v>14</v>
      </c>
      <c r="H28" s="152" t="s">
        <v>38</v>
      </c>
      <c r="I28" s="152" t="s">
        <v>39</v>
      </c>
      <c r="J28" s="152" t="str">
        <f>IF(ISNUMBER(SEARCH("pop",$E$29)),"raw value","raw CV &lt;&lt;")</f>
        <v>raw CV &lt;&lt;</v>
      </c>
      <c r="K28" s="152" t="str">
        <f>IF(ISNUMBER(SEARCH("pop",$E$29)),"z score","&lt;&lt; standardized CV")</f>
        <v>&lt;&lt; standardized CV</v>
      </c>
      <c r="L28" s="152" t="str">
        <f>IF(ISNUMBER(SEARCH("pop",$E$29)),"probability of x","&lt;&lt; probability")</f>
        <v>&lt;&lt; probability</v>
      </c>
      <c r="N28" s="19" t="s">
        <v>40</v>
      </c>
      <c r="O28" s="153"/>
      <c r="T28"/>
      <c r="V28" s="4"/>
      <c r="W28" s="4"/>
      <c r="X28" s="4"/>
      <c r="Z28" s="110">
        <v>2.1666666666666652</v>
      </c>
      <c r="AA28" s="110">
        <v>1.4E-2</v>
      </c>
      <c r="AB28" s="110">
        <f t="shared" si="1"/>
        <v>1.4E-2</v>
      </c>
      <c r="AC28" s="110" t="str">
        <f t="shared" si="2"/>
        <v/>
      </c>
    </row>
    <row r="29" spans="2:29" s="21" customFormat="1" ht="16" x14ac:dyDescent="0.2">
      <c r="B29"/>
      <c r="C29" s="20" t="s">
        <v>41</v>
      </c>
      <c r="D29" s="149"/>
      <c r="E29" s="155"/>
      <c r="F29" s="155"/>
      <c r="G29" s="155"/>
      <c r="H29" s="156"/>
      <c r="I29" s="156"/>
      <c r="J29" s="156"/>
      <c r="K29" s="157"/>
      <c r="L29" s="158"/>
      <c r="N29" s="116" t="str">
        <f>"μ"&amp;$D$19&amp; " lower"</f>
        <v>μCollegeStudents lower</v>
      </c>
      <c r="O29" s="153"/>
      <c r="T29"/>
      <c r="V29" s="22"/>
      <c r="W29" s="22"/>
      <c r="X29" s="22"/>
      <c r="Z29" s="110">
        <v>2.3333333333333313</v>
      </c>
      <c r="AA29" s="110">
        <v>1.4E-2</v>
      </c>
      <c r="AB29" s="110">
        <f t="shared" si="1"/>
        <v>1.4E-2</v>
      </c>
      <c r="AC29" s="110" t="str">
        <f t="shared" si="2"/>
        <v/>
      </c>
    </row>
    <row r="30" spans="2:29" s="1" customFormat="1" ht="16" x14ac:dyDescent="0.2">
      <c r="B30"/>
      <c r="C30" s="20" t="s">
        <v>45</v>
      </c>
      <c r="D30" s="149"/>
      <c r="E30" s="155"/>
      <c r="F30" s="155"/>
      <c r="G30" s="155"/>
      <c r="H30" s="156"/>
      <c r="I30" s="156"/>
      <c r="J30" s="156"/>
      <c r="K30" s="157"/>
      <c r="L30" s="159"/>
      <c r="N30" s="116" t="str">
        <f>"μ"&amp;$D$19&amp; " upper"</f>
        <v>μCollegeStudents upper</v>
      </c>
      <c r="O30" s="154"/>
      <c r="T30"/>
      <c r="V30" s="2"/>
      <c r="W30" s="2"/>
      <c r="X30" s="2"/>
      <c r="Z30" s="110">
        <v>-1.8333333333333366</v>
      </c>
      <c r="AA30" s="110">
        <v>3.7999999999999999E-2</v>
      </c>
      <c r="AB30" s="110">
        <f t="shared" si="1"/>
        <v>3.7999999999999999E-2</v>
      </c>
      <c r="AC30" s="110" t="str">
        <f t="shared" si="2"/>
        <v/>
      </c>
    </row>
    <row r="31" spans="2:29" s="1" customFormat="1" x14ac:dyDescent="0.2">
      <c r="B31"/>
      <c r="C31" s="23"/>
      <c r="V31" s="2"/>
      <c r="W31" s="2"/>
      <c r="X31" s="2"/>
      <c r="Z31" s="110">
        <v>-1.6666666666666696</v>
      </c>
      <c r="AA31" s="110">
        <v>3.7999999999999999E-2</v>
      </c>
      <c r="AB31" s="110">
        <f t="shared" si="1"/>
        <v>3.7999999999999999E-2</v>
      </c>
      <c r="AC31" s="110" t="str">
        <f t="shared" si="2"/>
        <v/>
      </c>
    </row>
    <row r="32" spans="2:29" s="3" customFormat="1" ht="16" x14ac:dyDescent="0.2">
      <c r="B32"/>
      <c r="C32" s="24"/>
      <c r="D32" s="25" t="s">
        <v>47</v>
      </c>
      <c r="E32" s="1"/>
      <c r="F32" s="1"/>
      <c r="G32" s="152" t="s">
        <v>14</v>
      </c>
      <c r="H32" s="152" t="s">
        <v>38</v>
      </c>
      <c r="I32" s="152" t="s">
        <v>39</v>
      </c>
      <c r="J32" s="152" t="str">
        <f>IF(ISNUMBER(SEARCH("pop",$E$29)),"value","raw sample mean &gt;&gt;")</f>
        <v>raw sample mean &gt;&gt;</v>
      </c>
      <c r="K32" s="152" t="str">
        <f>IF(ISNUMBER(SEARCH("pop",$E$29)),"z score","standardized test stat &gt;&gt;")</f>
        <v>standardized test stat &gt;&gt;</v>
      </c>
      <c r="L32" s="152" t="str">
        <f>IF(ISNUMBER(SEARCH("pop",$E$29)),"probability of x","&gt;&gt; probability")</f>
        <v>&gt;&gt; probability</v>
      </c>
      <c r="T32" s="6"/>
      <c r="V32" s="4"/>
      <c r="W32" s="4"/>
      <c r="X32" s="4"/>
      <c r="Z32" s="110">
        <v>-1.5000000000000027</v>
      </c>
      <c r="AA32" s="110">
        <v>3.7999999999999999E-2</v>
      </c>
      <c r="AB32" s="110">
        <f t="shared" si="1"/>
        <v>3.7999999999999999E-2</v>
      </c>
      <c r="AC32" s="110" t="str">
        <f t="shared" si="2"/>
        <v/>
      </c>
    </row>
    <row r="33" spans="2:29" s="21" customFormat="1" ht="16" x14ac:dyDescent="0.2">
      <c r="B33"/>
      <c r="C33" s="24" t="s">
        <v>48</v>
      </c>
      <c r="D33" s="149"/>
      <c r="E33" s="155"/>
      <c r="F33" s="160" t="str">
        <f>D19 &amp; " " &amp;  "x̅"</f>
        <v>CollegeStudents x̅</v>
      </c>
      <c r="G33" s="155"/>
      <c r="H33" s="156"/>
      <c r="I33" s="156"/>
      <c r="J33" s="156"/>
      <c r="K33" s="157"/>
      <c r="L33" s="158"/>
      <c r="T33" s="26"/>
      <c r="V33" s="22"/>
      <c r="W33" s="22"/>
      <c r="X33" s="22"/>
      <c r="Z33" s="110">
        <v>-1.3333333333333357</v>
      </c>
      <c r="AA33" s="110">
        <v>3.7999999999999999E-2</v>
      </c>
      <c r="AB33" s="110">
        <f t="shared" si="1"/>
        <v>3.7999999999999999E-2</v>
      </c>
      <c r="AC33" s="110" t="str">
        <f t="shared" si="2"/>
        <v/>
      </c>
    </row>
    <row r="34" spans="2:29" s="3" customFormat="1" ht="16" x14ac:dyDescent="0.2">
      <c r="B34"/>
      <c r="C34" s="27"/>
      <c r="E34" s="28"/>
      <c r="F34" s="21"/>
      <c r="G34" s="21"/>
      <c r="H34" s="21"/>
      <c r="I34" s="21"/>
      <c r="J34" s="21"/>
      <c r="K34" s="21"/>
      <c r="L34" s="21"/>
      <c r="M34"/>
      <c r="N34" s="21"/>
      <c r="O34" s="21"/>
      <c r="T34" s="6"/>
      <c r="V34" s="4"/>
      <c r="W34" s="4"/>
      <c r="X34" s="4"/>
      <c r="Z34" s="110">
        <v>-1.1666666666666687</v>
      </c>
      <c r="AA34" s="110">
        <v>3.7999999999999999E-2</v>
      </c>
      <c r="AB34" s="110">
        <f t="shared" si="1"/>
        <v>3.7999999999999999E-2</v>
      </c>
      <c r="AC34" s="110" t="str">
        <f t="shared" si="2"/>
        <v/>
      </c>
    </row>
    <row r="35" spans="2:29" s="3" customFormat="1" ht="25" customHeight="1" x14ac:dyDescent="0.2">
      <c r="B35"/>
      <c r="K35" s="29"/>
      <c r="L35" s="30"/>
      <c r="M35" s="29"/>
      <c r="T35" s="6"/>
      <c r="V35" s="4"/>
      <c r="W35" s="4"/>
      <c r="X35" s="4"/>
      <c r="Z35" s="110">
        <v>-0.83333333333333526</v>
      </c>
      <c r="AA35" s="110">
        <v>3.7999999999999999E-2</v>
      </c>
      <c r="AB35" s="110">
        <f t="shared" si="1"/>
        <v>3.7999999999999999E-2</v>
      </c>
      <c r="AC35" s="110" t="str">
        <f t="shared" si="2"/>
        <v/>
      </c>
    </row>
    <row r="36" spans="2:29" s="3" customFormat="1" ht="32" customHeight="1" x14ac:dyDescent="0.2">
      <c r="B36"/>
      <c r="E36" s="31" t="s">
        <v>50</v>
      </c>
      <c r="F36" s="31"/>
      <c r="J36" s="31" t="s">
        <v>50</v>
      </c>
      <c r="K36" s="31"/>
      <c r="O36" s="32" t="s">
        <v>51</v>
      </c>
      <c r="P36" s="32"/>
      <c r="Q36" s="32"/>
      <c r="R36" s="4"/>
      <c r="T36" s="6"/>
      <c r="V36" s="4"/>
      <c r="W36" s="4"/>
      <c r="X36" s="4"/>
      <c r="Z36" s="110">
        <v>-0.66666666666666874</v>
      </c>
      <c r="AA36" s="110">
        <v>3.7999999999999999E-2</v>
      </c>
      <c r="AB36" s="110">
        <f t="shared" si="1"/>
        <v>3.7999999999999999E-2</v>
      </c>
      <c r="AC36" s="110" t="str">
        <f t="shared" si="2"/>
        <v/>
      </c>
    </row>
    <row r="37" spans="2:29" s="3" customFormat="1" ht="83" customHeight="1" x14ac:dyDescent="0.2">
      <c r="B37"/>
      <c r="E37" s="33" t="s">
        <v>52</v>
      </c>
      <c r="F37" s="34" t="s">
        <v>53</v>
      </c>
      <c r="G37" s="34"/>
      <c r="H37" s="161"/>
      <c r="J37" s="33" t="s">
        <v>55</v>
      </c>
      <c r="K37" s="35" t="s">
        <v>56</v>
      </c>
      <c r="L37" s="36"/>
      <c r="M37" s="162"/>
      <c r="O37" s="34" t="s">
        <v>57</v>
      </c>
      <c r="P37" s="34"/>
      <c r="Q37" s="34"/>
      <c r="R37" s="164"/>
      <c r="T37" s="6"/>
      <c r="V37" s="4"/>
      <c r="W37" s="4"/>
      <c r="X37" s="112" t="str">
        <f>"μ" &amp; $D$19 &amp; " =  μ" &amp; $E$19</f>
        <v>μCollegeStudents =  μCDC</v>
      </c>
      <c r="Z37" s="110">
        <v>-0.50000000000000222</v>
      </c>
      <c r="AA37" s="110">
        <v>3.7999999999999999E-2</v>
      </c>
      <c r="AB37" s="110">
        <f t="shared" si="1"/>
        <v>3.7999999999999999E-2</v>
      </c>
      <c r="AC37" s="110" t="str">
        <f t="shared" si="2"/>
        <v/>
      </c>
    </row>
    <row r="38" spans="2:29" s="3" customFormat="1" ht="95" customHeight="1" x14ac:dyDescent="0.2">
      <c r="B38"/>
      <c r="C38" s="4"/>
      <c r="E38" s="33" t="s">
        <v>58</v>
      </c>
      <c r="F38" s="34" t="s">
        <v>59</v>
      </c>
      <c r="G38" s="34"/>
      <c r="H38" s="161"/>
      <c r="J38" s="33" t="s">
        <v>61</v>
      </c>
      <c r="K38" s="34" t="s">
        <v>62</v>
      </c>
      <c r="L38" s="34"/>
      <c r="M38" s="163"/>
      <c r="O38" s="34" t="s">
        <v>64</v>
      </c>
      <c r="P38" s="34"/>
      <c r="Q38" s="34"/>
      <c r="R38" s="164"/>
      <c r="T38" s="6"/>
      <c r="V38" s="4"/>
      <c r="W38" s="4"/>
      <c r="X38" s="112" t="str">
        <f>"μ" &amp; $D$19 &amp; " ≠  μ" &amp; $E$19</f>
        <v>μCollegeStudents ≠  μCDC</v>
      </c>
      <c r="Z38" s="110">
        <v>-0.33333333333333548</v>
      </c>
      <c r="AA38" s="110">
        <v>3.7999999999999999E-2</v>
      </c>
      <c r="AB38" s="110">
        <f t="shared" si="1"/>
        <v>3.7999999999999999E-2</v>
      </c>
      <c r="AC38" s="110" t="str">
        <f t="shared" si="2"/>
        <v/>
      </c>
    </row>
    <row r="39" spans="2:29" s="3" customFormat="1" ht="90" customHeight="1" x14ac:dyDescent="0.2">
      <c r="B39"/>
      <c r="C39" s="4"/>
      <c r="E39" s="33" t="s">
        <v>65</v>
      </c>
      <c r="F39" s="34" t="s">
        <v>66</v>
      </c>
      <c r="G39" s="34"/>
      <c r="H39" s="162"/>
      <c r="J39" s="33" t="s">
        <v>68</v>
      </c>
      <c r="K39" s="34" t="s">
        <v>69</v>
      </c>
      <c r="L39" s="34"/>
      <c r="M39" s="162"/>
      <c r="O39" s="34" t="s">
        <v>71</v>
      </c>
      <c r="P39" s="34"/>
      <c r="Q39" s="34"/>
      <c r="R39" s="165"/>
      <c r="T39" s="6"/>
      <c r="V39" s="4"/>
      <c r="W39" s="4"/>
      <c r="X39" s="112" t="str">
        <f>"μ" &amp; $D$19 &amp; " &lt;  μ" &amp; $E$19</f>
        <v>μCollegeStudents &lt;  μCDC</v>
      </c>
      <c r="Z39" s="110">
        <v>-0.16666666666666879</v>
      </c>
      <c r="AA39" s="110">
        <v>3.7999999999999999E-2</v>
      </c>
      <c r="AB39" s="110">
        <f t="shared" si="1"/>
        <v>3.7999999999999999E-2</v>
      </c>
      <c r="AC39" s="110" t="str">
        <f t="shared" si="2"/>
        <v/>
      </c>
    </row>
    <row r="40" spans="2:29" s="3" customFormat="1" ht="94" customHeight="1" x14ac:dyDescent="0.2">
      <c r="B40"/>
      <c r="C40" s="4"/>
      <c r="E40"/>
      <c r="F40"/>
      <c r="G40"/>
      <c r="H40" s="166" t="str">
        <f>_xlfn.CONCAT(H37:H39)</f>
        <v/>
      </c>
      <c r="I40" s="3" t="s">
        <v>72</v>
      </c>
      <c r="J40" s="37" t="s">
        <v>73</v>
      </c>
      <c r="K40" s="34" t="s">
        <v>74</v>
      </c>
      <c r="L40" s="34"/>
      <c r="M40" s="161"/>
      <c r="O40" s="34" t="s">
        <v>76</v>
      </c>
      <c r="P40" s="34"/>
      <c r="Q40" s="34"/>
      <c r="R40" s="164"/>
      <c r="T40" s="6"/>
      <c r="V40" s="4"/>
      <c r="W40" s="4"/>
      <c r="X40" s="112" t="str">
        <f>"μ" &amp; $D$19 &amp; " &gt;  μ" &amp; $E$19</f>
        <v>μCollegeStudents &gt;  μCDC</v>
      </c>
      <c r="Z40" s="110">
        <v>0.16666666666666449</v>
      </c>
      <c r="AA40" s="110">
        <v>3.7999999999999999E-2</v>
      </c>
      <c r="AB40" s="110">
        <f t="shared" si="1"/>
        <v>3.7999999999999999E-2</v>
      </c>
      <c r="AC40" s="110" t="str">
        <f t="shared" si="2"/>
        <v/>
      </c>
    </row>
    <row r="41" spans="2:29" s="3" customFormat="1" ht="99" customHeight="1" x14ac:dyDescent="0.2">
      <c r="B41"/>
      <c r="C41" s="4"/>
      <c r="J41" s="33" t="s">
        <v>77</v>
      </c>
      <c r="K41" s="34" t="s">
        <v>78</v>
      </c>
      <c r="L41" s="34"/>
      <c r="M41" s="161"/>
      <c r="O41" s="34" t="s">
        <v>186</v>
      </c>
      <c r="P41" s="34"/>
      <c r="Q41" s="34"/>
      <c r="R41" s="164"/>
      <c r="T41" s="6"/>
      <c r="V41" s="4"/>
      <c r="W41" s="4"/>
      <c r="X41" s="4"/>
      <c r="Z41" s="110">
        <v>0.33333333333333115</v>
      </c>
      <c r="AA41" s="110">
        <v>3.7999999999999999E-2</v>
      </c>
      <c r="AB41" s="110">
        <f t="shared" si="1"/>
        <v>3.7999999999999999E-2</v>
      </c>
      <c r="AC41" s="110" t="str">
        <f t="shared" si="2"/>
        <v/>
      </c>
    </row>
    <row r="42" spans="2:29" s="3" customFormat="1" ht="34" customHeight="1" x14ac:dyDescent="0.2">
      <c r="B42"/>
      <c r="C42" s="4"/>
      <c r="M42" s="166" t="str">
        <f>_xlfn.CONCAT(M37:M41)</f>
        <v/>
      </c>
      <c r="N42" s="3" t="s">
        <v>72</v>
      </c>
      <c r="T42" s="6"/>
      <c r="V42" s="4"/>
      <c r="W42" s="4"/>
      <c r="X42" s="4"/>
      <c r="Z42" s="110">
        <v>0.49999999999999789</v>
      </c>
      <c r="AA42" s="110">
        <v>3.7999999999999999E-2</v>
      </c>
      <c r="AB42" s="110">
        <f t="shared" si="1"/>
        <v>3.7999999999999999E-2</v>
      </c>
      <c r="AC42" s="110" t="str">
        <f t="shared" si="2"/>
        <v/>
      </c>
    </row>
    <row r="43" spans="2:29" s="3" customFormat="1" ht="16" x14ac:dyDescent="0.2">
      <c r="B43"/>
      <c r="C43" s="4"/>
      <c r="E43" s="2"/>
      <c r="J43" s="2"/>
      <c r="T43" s="6"/>
      <c r="V43" s="4"/>
      <c r="W43" s="4"/>
      <c r="X43" s="4"/>
      <c r="Z43" s="110">
        <v>0.66666666666666441</v>
      </c>
      <c r="AA43" s="110">
        <v>3.7999999999999999E-2</v>
      </c>
      <c r="AB43" s="110">
        <f t="shared" si="1"/>
        <v>3.7999999999999999E-2</v>
      </c>
      <c r="AC43" s="110" t="str">
        <f t="shared" si="2"/>
        <v/>
      </c>
    </row>
    <row r="44" spans="2:29" s="3" customFormat="1" ht="16" x14ac:dyDescent="0.2">
      <c r="B44"/>
      <c r="C44" s="4"/>
      <c r="T44" s="6"/>
      <c r="V44" s="4"/>
      <c r="W44" s="4"/>
      <c r="X44" s="4"/>
      <c r="Z44" s="110">
        <v>0.83333333333333093</v>
      </c>
      <c r="AA44" s="110">
        <v>3.7999999999999999E-2</v>
      </c>
      <c r="AB44" s="110">
        <f t="shared" si="1"/>
        <v>3.7999999999999999E-2</v>
      </c>
      <c r="AC44" s="110" t="str">
        <f t="shared" si="2"/>
        <v/>
      </c>
    </row>
    <row r="45" spans="2:29" s="3" customFormat="1" ht="16" x14ac:dyDescent="0.2">
      <c r="B45"/>
      <c r="C45" s="4"/>
      <c r="G45" s="4"/>
      <c r="T45" s="6"/>
      <c r="V45" s="4"/>
      <c r="W45" s="4"/>
      <c r="X45" s="4"/>
      <c r="Z45" s="110">
        <v>1.1666666666666643</v>
      </c>
      <c r="AA45" s="110">
        <v>3.7999999999999999E-2</v>
      </c>
      <c r="AB45" s="110">
        <f t="shared" si="1"/>
        <v>3.7999999999999999E-2</v>
      </c>
      <c r="AC45" s="110" t="str">
        <f t="shared" si="2"/>
        <v/>
      </c>
    </row>
    <row r="46" spans="2:29" s="3" customFormat="1" ht="16" x14ac:dyDescent="0.2">
      <c r="B46"/>
      <c r="C46" s="4"/>
      <c r="T46" s="6"/>
      <c r="V46" s="4"/>
      <c r="W46" s="4"/>
      <c r="X46" s="4"/>
      <c r="Z46" s="110">
        <v>1.3333333333333313</v>
      </c>
      <c r="AA46" s="110">
        <v>3.7999999999999999E-2</v>
      </c>
      <c r="AB46" s="110">
        <f t="shared" si="1"/>
        <v>3.7999999999999999E-2</v>
      </c>
      <c r="AC46" s="110" t="str">
        <f t="shared" si="2"/>
        <v/>
      </c>
    </row>
    <row r="47" spans="2:29" s="3" customFormat="1" ht="17" thickBot="1" x14ac:dyDescent="0.25">
      <c r="B47"/>
      <c r="C47" s="4"/>
      <c r="T47" s="6"/>
      <c r="V47" s="4"/>
      <c r="W47" s="4"/>
      <c r="X47" s="4"/>
      <c r="Z47" s="110">
        <v>1.4999999999999982</v>
      </c>
      <c r="AA47" s="110">
        <v>3.7999999999999999E-2</v>
      </c>
      <c r="AB47" s="110">
        <f t="shared" si="1"/>
        <v>3.7999999999999999E-2</v>
      </c>
      <c r="AC47" s="110" t="str">
        <f t="shared" si="2"/>
        <v/>
      </c>
    </row>
    <row r="48" spans="2:29" s="3" customFormat="1" ht="16" x14ac:dyDescent="0.2">
      <c r="B48"/>
      <c r="C48" s="38"/>
      <c r="D48" s="39"/>
      <c r="E48" s="40"/>
      <c r="F48" s="40"/>
      <c r="G48" s="40"/>
      <c r="H48" s="40"/>
      <c r="I48" s="40"/>
      <c r="J48" s="40"/>
      <c r="K48" s="40"/>
      <c r="L48" s="40"/>
      <c r="M48" s="40"/>
      <c r="N48" s="40"/>
      <c r="O48" s="40"/>
      <c r="P48" s="41"/>
      <c r="Q48" s="42"/>
      <c r="R48" s="42"/>
      <c r="S48" s="42"/>
      <c r="T48" s="42"/>
      <c r="U48" s="43"/>
      <c r="V48" s="44"/>
      <c r="W48" s="44"/>
      <c r="X48" s="44"/>
      <c r="Y48" s="42"/>
      <c r="Z48" s="110">
        <v>1.6666666666666652</v>
      </c>
      <c r="AA48" s="110">
        <v>3.7999999999999999E-2</v>
      </c>
      <c r="AB48" s="110">
        <f t="shared" si="1"/>
        <v>3.7999999999999999E-2</v>
      </c>
      <c r="AC48" s="110" t="str">
        <f t="shared" si="2"/>
        <v/>
      </c>
    </row>
    <row r="49" spans="3:29" ht="16" x14ac:dyDescent="0.2">
      <c r="C49" s="45"/>
      <c r="D49" s="167" t="s">
        <v>81</v>
      </c>
      <c r="E49" s="5"/>
      <c r="F49" s="7"/>
      <c r="G49" s="113" t="str">
        <f t="shared" ref="G49:L49" si="3">G28</f>
        <v>shading</v>
      </c>
      <c r="H49" s="113" t="str">
        <f t="shared" si="3"/>
        <v>hypothesized mean</v>
      </c>
      <c r="I49" s="113" t="str">
        <f t="shared" si="3"/>
        <v>expected variability</v>
      </c>
      <c r="J49" s="113" t="str">
        <f t="shared" si="3"/>
        <v>raw CV &lt;&lt;</v>
      </c>
      <c r="K49" s="113" t="str">
        <f t="shared" si="3"/>
        <v>&lt;&lt; standardized CV</v>
      </c>
      <c r="L49" s="113" t="str">
        <f t="shared" si="3"/>
        <v>&lt;&lt; probability</v>
      </c>
      <c r="M49" s="42"/>
      <c r="N49" s="116" t="str">
        <f>N28</f>
        <v>Margin of error</v>
      </c>
      <c r="O49" s="117">
        <f>O28</f>
        <v>0</v>
      </c>
      <c r="P49" s="46"/>
      <c r="Q49" s="5"/>
      <c r="R49" s="42"/>
      <c r="S49" s="42"/>
      <c r="T49" s="43"/>
      <c r="U49" s="42"/>
      <c r="V49" s="113" t="s">
        <v>82</v>
      </c>
      <c r="W49" s="110" t="s">
        <v>83</v>
      </c>
      <c r="X49" s="113" t="s">
        <v>84</v>
      </c>
      <c r="Y49" s="42"/>
      <c r="Z49" s="110">
        <v>1.8333333333333321</v>
      </c>
      <c r="AA49" s="110">
        <v>3.7999999999999999E-2</v>
      </c>
      <c r="AB49" s="110">
        <f t="shared" si="1"/>
        <v>3.7999999999999999E-2</v>
      </c>
      <c r="AC49" s="110" t="str">
        <f t="shared" si="2"/>
        <v/>
      </c>
    </row>
    <row r="50" spans="3:29" ht="16" x14ac:dyDescent="0.2">
      <c r="C50" s="45"/>
      <c r="D50" s="115" t="s">
        <v>24</v>
      </c>
      <c r="E50" s="168" t="s">
        <v>85</v>
      </c>
      <c r="F50" s="168" t="s">
        <v>86</v>
      </c>
      <c r="G50" s="168" t="s">
        <v>32</v>
      </c>
      <c r="H50" s="115" t="s">
        <v>16</v>
      </c>
      <c r="I50" s="114">
        <f>I27</f>
        <v>0</v>
      </c>
      <c r="J50" s="114">
        <f>J27</f>
        <v>0</v>
      </c>
      <c r="K50" s="115">
        <f>K27</f>
        <v>0</v>
      </c>
      <c r="L50" s="115">
        <f>L27</f>
        <v>0</v>
      </c>
      <c r="M50" s="5"/>
      <c r="N50" s="116" t="str">
        <f t="shared" ref="N50:N51" si="4">N29</f>
        <v>μCollegeStudents lower</v>
      </c>
      <c r="O50" s="117">
        <f>O29</f>
        <v>0</v>
      </c>
      <c r="P50" s="46"/>
      <c r="Q50" s="5"/>
      <c r="R50" s="131" t="s">
        <v>87</v>
      </c>
      <c r="S50" s="42"/>
      <c r="T50" s="42"/>
      <c r="U50" s="42"/>
      <c r="V50" s="114" t="str">
        <f>O65</f>
        <v>x</v>
      </c>
      <c r="W50" s="143" t="s">
        <v>5</v>
      </c>
      <c r="X50" s="114" t="str">
        <f>O65</f>
        <v>x</v>
      </c>
      <c r="Y50" s="42"/>
      <c r="Z50" s="110">
        <v>-1.8333333333333366</v>
      </c>
      <c r="AA50" s="110">
        <v>6.2000000000000006E-2</v>
      </c>
      <c r="AB50" s="110">
        <f t="shared" si="1"/>
        <v>6.2000000000000006E-2</v>
      </c>
      <c r="AC50" s="110" t="str">
        <f t="shared" si="2"/>
        <v/>
      </c>
    </row>
    <row r="51" spans="3:29" ht="17" x14ac:dyDescent="0.2">
      <c r="C51" s="45"/>
      <c r="D51" s="113">
        <f t="shared" ref="D51:L52" si="5">D29</f>
        <v>0</v>
      </c>
      <c r="E51" s="113">
        <f t="shared" si="5"/>
        <v>0</v>
      </c>
      <c r="F51" s="113">
        <f t="shared" si="5"/>
        <v>0</v>
      </c>
      <c r="G51" s="113">
        <f t="shared" si="5"/>
        <v>0</v>
      </c>
      <c r="H51" s="118">
        <f t="shared" si="5"/>
        <v>0</v>
      </c>
      <c r="I51" s="119">
        <f t="shared" si="5"/>
        <v>0</v>
      </c>
      <c r="J51" s="118">
        <f t="shared" si="5"/>
        <v>0</v>
      </c>
      <c r="K51" s="120">
        <f t="shared" si="5"/>
        <v>0</v>
      </c>
      <c r="L51" s="121">
        <f t="shared" si="5"/>
        <v>0</v>
      </c>
      <c r="M51" s="5"/>
      <c r="N51" s="116" t="str">
        <f t="shared" si="4"/>
        <v>μCollegeStudents upper</v>
      </c>
      <c r="O51" s="117">
        <f>O30</f>
        <v>0</v>
      </c>
      <c r="P51" s="46"/>
      <c r="Q51" s="5"/>
      <c r="R51" s="42"/>
      <c r="S51" s="42"/>
      <c r="T51" s="114" t="s">
        <v>88</v>
      </c>
      <c r="U51" s="140" t="s">
        <v>89</v>
      </c>
      <c r="V51" s="140" t="str">
        <f>E69&amp;" "&amp;V49</f>
        <v xml:space="preserve"> X1</v>
      </c>
      <c r="W51" s="140" t="str">
        <f>E70&amp;" "&amp;W49</f>
        <v xml:space="preserve"> X2</v>
      </c>
      <c r="X51" s="140" t="str">
        <f>E73&amp;" "&amp;X49</f>
        <v xml:space="preserve"> X3</v>
      </c>
      <c r="Y51" s="42"/>
      <c r="Z51" s="110">
        <v>-1.6666666666666696</v>
      </c>
      <c r="AA51" s="110">
        <v>6.2000000000000006E-2</v>
      </c>
      <c r="AB51" s="110">
        <f t="shared" si="1"/>
        <v>6.2000000000000006E-2</v>
      </c>
      <c r="AC51" s="110" t="str">
        <f t="shared" si="2"/>
        <v/>
      </c>
    </row>
    <row r="52" spans="3:29" ht="16" x14ac:dyDescent="0.2">
      <c r="C52" s="45"/>
      <c r="D52" s="113">
        <f t="shared" si="5"/>
        <v>0</v>
      </c>
      <c r="E52" s="113">
        <f t="shared" si="5"/>
        <v>0</v>
      </c>
      <c r="F52" s="113">
        <f t="shared" si="5"/>
        <v>0</v>
      </c>
      <c r="G52" s="113">
        <f t="shared" si="5"/>
        <v>0</v>
      </c>
      <c r="H52" s="118">
        <f t="shared" si="5"/>
        <v>0</v>
      </c>
      <c r="I52" s="119">
        <f t="shared" si="5"/>
        <v>0</v>
      </c>
      <c r="J52" s="118">
        <f t="shared" si="5"/>
        <v>0</v>
      </c>
      <c r="K52" s="120">
        <f t="shared" si="5"/>
        <v>0</v>
      </c>
      <c r="L52" s="121">
        <f t="shared" si="5"/>
        <v>0</v>
      </c>
      <c r="M52" s="42"/>
      <c r="N52" s="5"/>
      <c r="O52" s="5"/>
      <c r="P52" s="46"/>
      <c r="Q52" s="5"/>
      <c r="R52" s="131" t="s">
        <v>90</v>
      </c>
      <c r="S52" s="131">
        <f>F123-F117</f>
        <v>6</v>
      </c>
      <c r="T52" s="120">
        <f>F117</f>
        <v>-3</v>
      </c>
      <c r="U52" s="136">
        <f>IF(
    LEFT($E$69,1) ="T",
    _xlfn.T.DIST(T52, $D$69-1, FALSE),
    _xlfn.NORM.S.DIST(T52, FALSE)
)</f>
        <v>4.4318484119380075E-3</v>
      </c>
      <c r="V52" s="136" t="e" cm="1">
        <f t="array" ref="V52">_xlfn.IFS(
    FALSE, N("Check if X1 shading is ON"),
    $V$50&lt;&gt;"x", NA(),
    FALSE, N("Check if case is 'LEFT' and x axis value less than z score"),
    AND($G$69 = "LEFT", $T52 &lt; IF($K$69="", 0, $K$69)), $U52,
    FALSE, N("Check if case is 'RIGHT' and x axis value greater than z score"),
    AND($G$69 = "RIGHT", $T52 &gt; IF($K$69="", 0, $K$69)), $U52,
    FALSE, N("Default case: Return NA()"),
    TRUE, NA()
)</f>
        <v>#N/A</v>
      </c>
      <c r="W52" s="136" t="e" cm="1">
        <f t="array" ref="W52">_xlfn.IFS(
    FALSE, N("Check if X1 shading is ON"),
    $V$50&lt;&gt;"x", NA(),
    FALSE, N("Check if case is 'LEFT' and x axis value less than z score"),
    AND($G$70 = "LEFT", $T52 &lt; IF($K$70="", 0, $K$70)), $U52,
    FALSE, N("Check if case is 'RIGHT' and x axis value greater than z score"),
    AND($G$70 = "RIGHT", $T52 &gt; IF($K$70="", 0, $K$70)), $U52,
    FALSE, N("Default case: Return NA()"),
    TRUE, NA()
)</f>
        <v>#N/A</v>
      </c>
      <c r="X52" s="136" t="e" cm="1">
        <f t="array" ref="X52">_xlfn.IFS(
    FALSE, N("Check if X1 shading is ON"),
    $X$50&lt;&gt;"x", NA(),
    FALSE, N("Check if case is 'LEFT' and x axis value less than z score"),
    AND($G$73 = "LEFT", $T52 &lt; IF($K$73="", 0, $K$73)), $U52,
    FALSE, N("Check if case is 'RIGHT' and x axis value greater than z score"),
    AND($G$73 = "RIGHT", $T52 &gt; IF($K$73="", 0, $K$73)), $U52,
    FALSE, N("Check if case is 'TWO' and both directions"),
    AND(
        $G$73 = "TWO",
        OR($T52 &lt; -ABS($K$73), $T52 &gt; ABS($K$73))
    ), $U52,
    FALSE, N("Default case: Return NA()"),
    TRUE, NA()
)</f>
        <v>#VALUE!</v>
      </c>
      <c r="Y52" s="42"/>
      <c r="Z52" s="110">
        <v>-1.5000000000000027</v>
      </c>
      <c r="AA52" s="110">
        <v>6.2000000000000006E-2</v>
      </c>
      <c r="AB52" s="110">
        <f t="shared" si="1"/>
        <v>6.2000000000000006E-2</v>
      </c>
      <c r="AC52" s="110" t="str">
        <f t="shared" si="2"/>
        <v/>
      </c>
    </row>
    <row r="53" spans="3:29" ht="18" customHeight="1" x14ac:dyDescent="0.2">
      <c r="C53" s="45"/>
      <c r="D53" s="44"/>
      <c r="E53" s="44"/>
      <c r="F53" s="44"/>
      <c r="G53" s="44"/>
      <c r="H53" s="49"/>
      <c r="I53" s="5"/>
      <c r="J53" s="5"/>
      <c r="K53" s="5"/>
      <c r="L53" s="5"/>
      <c r="M53" s="42"/>
      <c r="N53" s="5"/>
      <c r="O53" s="5"/>
      <c r="P53" s="46"/>
      <c r="Q53" s="5"/>
      <c r="R53" s="131" t="s">
        <v>91</v>
      </c>
      <c r="S53" s="131">
        <v>144</v>
      </c>
      <c r="T53" s="120">
        <f t="shared" ref="T53:T116" si="6">T52+$S$54</f>
        <v>-2.9583333333333335</v>
      </c>
      <c r="U53" s="136">
        <f t="shared" ref="U53:U116" si="7">IF(
    LEFT($E$69,1) ="T",
    _xlfn.T.DIST(T53, $D$69-1, FALSE),
    _xlfn.NORM.S.DIST(T53, FALSE)
)</f>
        <v>5.0175847389326532E-3</v>
      </c>
      <c r="V53" s="136" t="e" cm="1">
        <f t="array" ref="V53">_xlfn.IFS(
    FALSE, N("Check if X1 shading is ON"),
    $V$50&lt;&gt;"x", NA(),
    FALSE, N("Check if case is 'LEFT' and x axis value less than z score"),
    AND($G$69 = "LEFT", $T53 &lt; IF($K$69="", 0, $K$69)), $U53,
    FALSE, N("Check if case is 'RIGHT' and x axis value greater than z score"),
    AND($G$69 = "RIGHT", $T53 &gt; IF($K$69="", 0, $K$69)), $U53,
    FALSE, N("Check if case is 'TWO' and both directions"),
    AND(
        $G$69 = "TWO",
        OR($T53 &lt; -ABS($K$69), $T53 &gt; ABS($K$70))
    ), $U53,
    FALSE, N("Default case: Return NA()"),
    TRUE, NA()
)</f>
        <v>#VALUE!</v>
      </c>
      <c r="W53" s="136" t="e" cm="1">
        <f t="array" ref="W53">_xlfn.IFS(
    FALSE, N("Check if X1 shading is ON"),
    $V$50&lt;&gt;"x", NA(),
    FALSE, N("Check if case is 'LEFT' and x axis value less than z score"),
    AND($G$70 = "LEFT", $T53 &lt; IF($K$70="", 0, $K$70)), $U53,
    FALSE, N("Check if case is 'RIGHT' and x axis value greater than z score"),
    AND($G$70 = "RIGHT", $T53 &gt; IF($K$70="", 0, $K$70)), $U53,
    FALSE, N("Default case: Return NA()"),
    TRUE, NA()
)</f>
        <v>#N/A</v>
      </c>
      <c r="X53" s="136" t="e" cm="1">
        <f t="array" ref="X53">_xlfn.IFS(
    FALSE, N("Check if X1 shading is ON"),
    $X$50&lt;&gt;"x", NA(),
    FALSE, N("Check if case is 'LEFT' and x axis value less than z score"),
    AND($G$73 = "LEFT", $T53 &lt; IF($K$73="", 0, $K$73)), $U53,
    FALSE, N("Check if case is 'RIGHT' and x axis value greater than z score"),
    AND($G$73 = "RIGHT", $T53 &gt; IF($K$73="", 0, $K$73)), $U53,
    FALSE, N("Check if case is 'TWO' and both directions"),
    AND(
        $G$73 = "TWO",
        OR($T53 &lt; -ABS($K$73), $T53 &gt; ABS($K$73))
    ), $U53,
    FALSE, N("Default case: Return NA()"),
    TRUE, NA()
)</f>
        <v>#VALUE!</v>
      </c>
      <c r="Y53" s="42"/>
      <c r="Z53" s="110">
        <v>-1.3333333333333357</v>
      </c>
      <c r="AA53" s="110">
        <v>6.2000000000000006E-2</v>
      </c>
      <c r="AB53" s="110">
        <f t="shared" si="1"/>
        <v>6.2000000000000006E-2</v>
      </c>
      <c r="AC53" s="110" t="str">
        <f t="shared" si="2"/>
        <v/>
      </c>
    </row>
    <row r="54" spans="3:29" ht="16" x14ac:dyDescent="0.2">
      <c r="C54" s="45"/>
      <c r="D54" s="44"/>
      <c r="E54" s="5"/>
      <c r="F54" s="5"/>
      <c r="G54" s="113" t="str">
        <f t="shared" ref="G54:L55" si="8">G32</f>
        <v>shading</v>
      </c>
      <c r="H54" s="113" t="str">
        <f t="shared" si="8"/>
        <v>hypothesized mean</v>
      </c>
      <c r="I54" s="113" t="str">
        <f t="shared" si="8"/>
        <v>expected variability</v>
      </c>
      <c r="J54" s="113" t="str">
        <f t="shared" si="8"/>
        <v>raw sample mean &gt;&gt;</v>
      </c>
      <c r="K54" s="113" t="str">
        <f t="shared" si="8"/>
        <v>standardized test stat &gt;&gt;</v>
      </c>
      <c r="L54" s="113" t="str">
        <f t="shared" si="8"/>
        <v>&gt;&gt; probability</v>
      </c>
      <c r="M54" s="44"/>
      <c r="N54" s="5"/>
      <c r="O54" s="5"/>
      <c r="P54" s="46"/>
      <c r="Q54" s="5"/>
      <c r="R54" s="131" t="s">
        <v>92</v>
      </c>
      <c r="S54" s="131">
        <f>S52/S53</f>
        <v>4.1666666666666664E-2</v>
      </c>
      <c r="T54" s="120">
        <f t="shared" si="6"/>
        <v>-2.916666666666667</v>
      </c>
      <c r="U54" s="136">
        <f t="shared" si="7"/>
        <v>5.6708812194458807E-3</v>
      </c>
      <c r="V54" s="136" t="e" cm="1">
        <f t="array" ref="V54">_xlfn.IFS(
    FALSE, N("Check if X1 shading is ON"),
    $V$50&lt;&gt;"x", NA(),
    FALSE, N("Check if case is 'LEFT' and x axis value less than z score"),
    AND($G$69 = "LEFT", $T54 &lt; IF($K$69="", 0, $K$69)), $U54,
    FALSE, N("Check if case is 'RIGHT' and x axis value greater than z score"),
    AND($G$69 = "RIGHT", $T54 &gt; IF($K$69="", 0, $K$69)), $U54,
    FALSE, N("Check if case is 'TWO' and both directions"),
    AND(
        $G$69 = "TWO",
        OR($T54 &lt; -ABS($K$69), $T54 &gt; ABS($K$70))
    ), $U54,
    FALSE, N("Default case: Return NA()"),
    TRUE, NA()
)</f>
        <v>#VALUE!</v>
      </c>
      <c r="W54" s="136" t="e" cm="1">
        <f t="array" ref="W54">_xlfn.IFS(
    FALSE, N("Check if X1 shading is ON"),
    $V$50&lt;&gt;"x", NA(),
    FALSE, N("Check if case is 'LEFT' and x axis value less than z score"),
    AND($G$70 = "LEFT", $T54 &lt; IF($K$70="", 0, $K$70)), $U54,
    FALSE, N("Check if case is 'RIGHT' and x axis value greater than z score"),
    AND($G$70 = "RIGHT", $T54 &gt; IF($K$70="", 0, $K$70)), $U54,
    FALSE, N("Default case: Return NA()"),
    TRUE, NA()
)</f>
        <v>#N/A</v>
      </c>
      <c r="X54" s="136" t="e" cm="1">
        <f t="array" ref="X54">_xlfn.IFS(
    FALSE, N("Check if X1 shading is ON"),
    $X$50&lt;&gt;"x", NA(),
    FALSE, N("Check if case is 'LEFT' and x axis value less than z score"),
    AND($G$73 = "LEFT", $T54 &lt; IF($K$73="", 0, $K$73)), $U54,
    FALSE, N("Check if case is 'RIGHT' and x axis value greater than z score"),
    AND($G$73 = "RIGHT", $T54 &gt; IF($K$73="", 0, $K$73)), $U54,
    FALSE, N("Check if case is 'TWO' and both directions"),
    AND(
        $G$73 = "TWO",
        OR($T54 &lt; -ABS($K$73), $T54 &gt; ABS($K$73))
    ), $U54,
    FALSE, N("Default case: Return NA()"),
    TRUE, NA()
)</f>
        <v>#VALUE!</v>
      </c>
      <c r="Y54" s="42"/>
      <c r="Z54" s="110">
        <v>-1.1666666666666687</v>
      </c>
      <c r="AA54" s="110">
        <v>6.2000000000000006E-2</v>
      </c>
      <c r="AB54" s="110">
        <f t="shared" si="1"/>
        <v>6.2000000000000006E-2</v>
      </c>
      <c r="AC54" s="110" t="str">
        <f t="shared" si="2"/>
        <v/>
      </c>
    </row>
    <row r="55" spans="3:29" ht="16" x14ac:dyDescent="0.2">
      <c r="C55" s="45"/>
      <c r="D55" s="113">
        <f>D51</f>
        <v>0</v>
      </c>
      <c r="E55" s="113">
        <f>E33</f>
        <v>0</v>
      </c>
      <c r="F55" s="113" t="str">
        <f>F33</f>
        <v>CollegeStudents x̅</v>
      </c>
      <c r="G55" s="113">
        <f t="shared" si="8"/>
        <v>0</v>
      </c>
      <c r="H55" s="118">
        <f t="shared" si="8"/>
        <v>0</v>
      </c>
      <c r="I55" s="119">
        <f t="shared" si="8"/>
        <v>0</v>
      </c>
      <c r="J55" s="118">
        <f t="shared" si="8"/>
        <v>0</v>
      </c>
      <c r="K55" s="120">
        <f t="shared" si="8"/>
        <v>0</v>
      </c>
      <c r="L55" s="121">
        <f t="shared" si="8"/>
        <v>0</v>
      </c>
      <c r="M55" s="42"/>
      <c r="N55" s="5"/>
      <c r="O55" s="5"/>
      <c r="P55" s="46"/>
      <c r="Q55" s="5"/>
      <c r="R55" s="42"/>
      <c r="S55" s="42"/>
      <c r="T55" s="120">
        <f t="shared" si="6"/>
        <v>-2.8750000000000004</v>
      </c>
      <c r="U55" s="136">
        <f t="shared" si="7"/>
        <v>6.3981203107235513E-3</v>
      </c>
      <c r="V55" s="136" t="e" cm="1">
        <f t="array" ref="V55">_xlfn.IFS(
    FALSE, N("Check if X1 shading is ON"),
    $V$50&lt;&gt;"x", NA(),
    FALSE, N("Check if case is 'LEFT' and x axis value less than z score"),
    AND($G$69 = "LEFT", $T55 &lt; IF($K$69="", 0, $K$69)), $U55,
    FALSE, N("Check if case is 'RIGHT' and x axis value greater than z score"),
    AND($G$69 = "RIGHT", $T55 &gt; IF($K$69="", 0, $K$69)), $U55,
    FALSE, N("Check if case is 'TWO' and both directions"),
    AND(
        $G$69 = "TWO",
        OR($T55 &lt; -ABS($K$69), $T55 &gt; ABS($K$70))
    ), $U55,
    FALSE, N("Default case: Return NA()"),
    TRUE, NA()
)</f>
        <v>#VALUE!</v>
      </c>
      <c r="W55" s="136" t="e" cm="1">
        <f t="array" ref="W55">_xlfn.IFS(
    FALSE, N("Check if X1 shading is ON"),
    $V$50&lt;&gt;"x", NA(),
    FALSE, N("Check if case is 'LEFT' and x axis value less than z score"),
    AND($G$70 = "LEFT", $T55 &lt; IF($K$70="", 0, $K$70)), $U55,
    FALSE, N("Check if case is 'RIGHT' and x axis value greater than z score"),
    AND($G$70 = "RIGHT", $T55 &gt; IF($K$70="", 0, $K$70)), $U55,
    FALSE, N("Default case: Return NA()"),
    TRUE, NA()
)</f>
        <v>#N/A</v>
      </c>
      <c r="X55" s="136" t="e" cm="1">
        <f t="array" ref="X55">_xlfn.IFS(
    FALSE, N("Check if X1 shading is ON"),
    $X$50&lt;&gt;"x", NA(),
    FALSE, N("Check if case is 'LEFT' and x axis value less than z score"),
    AND($G$73 = "LEFT", $T55 &lt; IF($K$73="", 0, $K$73)), $U55,
    FALSE, N("Check if case is 'RIGHT' and x axis value greater than z score"),
    AND($G$73 = "RIGHT", $T55 &gt; IF($K$73="", 0, $K$73)), $U55,
    FALSE, N("Check if case is 'TWO' and both directions"),
    AND(
        $G$73 = "TWO",
        OR($T55 &lt; -ABS($K$73), $T55 &gt; ABS($K$73))
    ), $U55,
    FALSE, N("Default case: Return NA()"),
    TRUE, NA()
)</f>
        <v>#VALUE!</v>
      </c>
      <c r="Y55" s="42"/>
      <c r="Z55" s="110">
        <v>-0.83333333333333526</v>
      </c>
      <c r="AA55" s="110">
        <v>6.2000000000000006E-2</v>
      </c>
      <c r="AB55" s="110">
        <f t="shared" si="1"/>
        <v>6.2000000000000006E-2</v>
      </c>
      <c r="AC55" s="110" t="str">
        <f t="shared" si="2"/>
        <v/>
      </c>
    </row>
    <row r="56" spans="3:29" ht="15" customHeight="1" thickBot="1" x14ac:dyDescent="0.25">
      <c r="C56" s="50"/>
      <c r="D56" s="51"/>
      <c r="E56" s="51"/>
      <c r="F56" s="51"/>
      <c r="G56" s="52"/>
      <c r="H56" s="52"/>
      <c r="I56" s="52"/>
      <c r="J56" s="52"/>
      <c r="K56" s="52"/>
      <c r="L56" s="52"/>
      <c r="M56" s="53"/>
      <c r="N56" s="52"/>
      <c r="O56" s="52"/>
      <c r="P56" s="54"/>
      <c r="Q56" s="5"/>
      <c r="R56" s="42"/>
      <c r="S56" s="42"/>
      <c r="T56" s="120">
        <f t="shared" si="6"/>
        <v>-2.8333333333333339</v>
      </c>
      <c r="U56" s="136">
        <f t="shared" si="7"/>
        <v>7.2060997646092168E-3</v>
      </c>
      <c r="V56" s="136" t="e" cm="1">
        <f t="array" ref="V56">_xlfn.IFS(
    FALSE, N("Check if X1 shading is ON"),
    $V$50&lt;&gt;"x", NA(),
    FALSE, N("Check if case is 'LEFT' and x axis value less than z score"),
    AND($G$69 = "LEFT", $T56 &lt; IF($K$69="", 0, $K$69)), $U56,
    FALSE, N("Check if case is 'RIGHT' and x axis value greater than z score"),
    AND($G$69 = "RIGHT", $T56 &gt; IF($K$69="", 0, $K$69)), $U56,
    FALSE, N("Check if case is 'TWO' and both directions"),
    AND(
        $G$69 = "TWO",
        OR($T56 &lt; -ABS($K$69), $T56 &gt; ABS($K$70))
    ), $U56,
    FALSE, N("Default case: Return NA()"),
    TRUE, NA()
)</f>
        <v>#VALUE!</v>
      </c>
      <c r="W56" s="136" t="e" cm="1">
        <f t="array" ref="W56">_xlfn.IFS(
    FALSE, N("Check if X1 shading is ON"),
    $V$50&lt;&gt;"x", NA(),
    FALSE, N("Check if case is 'LEFT' and x axis value less than z score"),
    AND($G$70 = "LEFT", $T56 &lt; IF($K$70="", 0, $K$70)), $U56,
    FALSE, N("Check if case is 'RIGHT' and x axis value greater than z score"),
    AND($G$70 = "RIGHT", $T56 &gt; IF($K$70="", 0, $K$70)), $U56,
    FALSE, N("Default case: Return NA()"),
    TRUE, NA()
)</f>
        <v>#N/A</v>
      </c>
      <c r="X56" s="136" t="e" cm="1">
        <f t="array" ref="X56">_xlfn.IFS(
    FALSE, N("Check if X1 shading is ON"),
    $X$50&lt;&gt;"x", NA(),
    FALSE, N("Check if case is 'LEFT' and x axis value less than z score"),
    AND($G$73 = "LEFT", $T56 &lt; IF($K$73="", 0, $K$73)), $U56,
    FALSE, N("Check if case is 'RIGHT' and x axis value greater than z score"),
    AND($G$73 = "RIGHT", $T56 &gt; IF($K$73="", 0, $K$73)), $U56,
    FALSE, N("Check if case is 'TWO' and both directions"),
    AND(
        $G$73 = "TWO",
        OR($T56 &lt; -ABS($K$73), $T56 &gt; ABS($K$73))
    ), $U56,
    FALSE, N("Default case: Return NA()"),
    TRUE, NA()
)</f>
        <v>#VALUE!</v>
      </c>
      <c r="Y56" s="42"/>
      <c r="Z56" s="110">
        <v>-0.66666666666666874</v>
      </c>
      <c r="AA56" s="110">
        <v>6.2000000000000006E-2</v>
      </c>
      <c r="AB56" s="110">
        <f t="shared" si="1"/>
        <v>6.2000000000000006E-2</v>
      </c>
      <c r="AC56" s="110" t="str">
        <f t="shared" si="2"/>
        <v/>
      </c>
    </row>
    <row r="57" spans="3:29" ht="16" x14ac:dyDescent="0.2">
      <c r="C57" s="42"/>
      <c r="D57" s="44"/>
      <c r="E57" s="44"/>
      <c r="F57" s="44"/>
      <c r="G57" s="44"/>
      <c r="H57" s="49"/>
      <c r="I57" s="49"/>
      <c r="J57" s="49"/>
      <c r="K57" s="48"/>
      <c r="L57" s="55"/>
      <c r="M57" s="42"/>
      <c r="N57" s="5"/>
      <c r="O57" s="110" t="str">
        <f t="shared" ref="O57:P72" si="9">O8</f>
        <v>x</v>
      </c>
      <c r="P57" s="110" t="str">
        <f t="shared" si="9"/>
        <v>standardized scale</v>
      </c>
      <c r="Q57" s="5"/>
      <c r="R57" s="169" t="s">
        <v>93</v>
      </c>
      <c r="S57" s="5"/>
      <c r="T57" s="120">
        <f t="shared" si="6"/>
        <v>-2.7916666666666674</v>
      </c>
      <c r="U57" s="136">
        <f t="shared" si="7"/>
        <v>8.1020357469784796E-3</v>
      </c>
      <c r="V57" s="136" t="e" cm="1">
        <f t="array" ref="V57">_xlfn.IFS(
    FALSE, N("Check if X1 shading is ON"),
    $V$50&lt;&gt;"x", NA(),
    FALSE, N("Check if case is 'LEFT' and x axis value less than z score"),
    AND($G$69 = "LEFT", $T57 &lt; IF($K$69="", 0, $K$69)), $U57,
    FALSE, N("Check if case is 'RIGHT' and x axis value greater than z score"),
    AND($G$69 = "RIGHT", $T57 &gt; IF($K$69="", 0, $K$69)), $U57,
    FALSE, N("Check if case is 'TWO' and both directions"),
    AND(
        $G$69 = "TWO",
        OR($T57 &lt; -ABS($K$69), $T57 &gt; ABS($K$70))
    ), $U57,
    FALSE, N("Default case: Return NA()"),
    TRUE, NA()
)</f>
        <v>#VALUE!</v>
      </c>
      <c r="W57" s="136" t="e" cm="1">
        <f t="array" ref="W57">_xlfn.IFS(
    FALSE, N("Check if X1 shading is ON"),
    $V$50&lt;&gt;"x", NA(),
    FALSE, N("Check if case is 'LEFT' and x axis value less than z score"),
    AND($G$70 = "LEFT", $T57 &lt; IF($K$70="", 0, $K$70)), $U57,
    FALSE, N("Check if case is 'RIGHT' and x axis value greater than z score"),
    AND($G$70 = "RIGHT", $T57 &gt; IF($K$70="", 0, $K$70)), $U57,
    FALSE, N("Default case: Return NA()"),
    TRUE, NA()
)</f>
        <v>#N/A</v>
      </c>
      <c r="X57" s="136" t="e" cm="1">
        <f t="array" ref="X57">_xlfn.IFS(
    FALSE, N("Check if X1 shading is ON"),
    $X$50&lt;&gt;"x", NA(),
    FALSE, N("Check if case is 'LEFT' and x axis value less than z score"),
    AND($G$73 = "LEFT", $T57 &lt; IF($K$73="", 0, $K$73)), $U57,
    FALSE, N("Check if case is 'RIGHT' and x axis value greater than z score"),
    AND($G$73 = "RIGHT", $T57 &gt; IF($K$73="", 0, $K$73)), $U57,
    FALSE, N("Check if case is 'TWO' and both directions"),
    AND(
        $G$73 = "TWO",
        OR($T57 &lt; -ABS($K$73), $T57 &gt; ABS($K$73))
    ), $U57,
    FALSE, N("Default case: Return NA()"),
    TRUE, NA()
)</f>
        <v>#VALUE!</v>
      </c>
      <c r="Y57" s="42"/>
      <c r="Z57" s="110">
        <v>-0.50000000000000222</v>
      </c>
      <c r="AA57" s="110">
        <v>6.2000000000000006E-2</v>
      </c>
      <c r="AB57" s="110">
        <f t="shared" si="1"/>
        <v>6.2000000000000006E-2</v>
      </c>
      <c r="AC57" s="110" t="str">
        <f t="shared" si="2"/>
        <v/>
      </c>
    </row>
    <row r="58" spans="3:29" ht="16" x14ac:dyDescent="0.2">
      <c r="C58" s="42"/>
      <c r="D58" s="167" t="s">
        <v>94</v>
      </c>
      <c r="E58" s="5"/>
      <c r="F58" s="44"/>
      <c r="G58" s="122" t="str">
        <f t="shared" ref="G58:L58" si="10">G49</f>
        <v>shading</v>
      </c>
      <c r="H58" s="122" t="str">
        <f t="shared" si="10"/>
        <v>hypothesized mean</v>
      </c>
      <c r="I58" s="122" t="str">
        <f t="shared" si="10"/>
        <v>expected variability</v>
      </c>
      <c r="J58" s="122" t="str">
        <f t="shared" si="10"/>
        <v>raw CV &lt;&lt;</v>
      </c>
      <c r="K58" s="122" t="str">
        <f t="shared" si="10"/>
        <v>&lt;&lt; standardized CV</v>
      </c>
      <c r="L58" s="122" t="str">
        <f t="shared" si="10"/>
        <v>&lt;&lt; probability</v>
      </c>
      <c r="M58" s="42"/>
      <c r="N58" s="5"/>
      <c r="O58" s="110" t="str">
        <f t="shared" si="9"/>
        <v>x</v>
      </c>
      <c r="P58" s="110" t="str">
        <f t="shared" si="9"/>
        <v xml:space="preserve">curve fill x, x̅ </v>
      </c>
      <c r="Q58" s="5"/>
      <c r="R58" s="113" t="s">
        <v>5</v>
      </c>
      <c r="S58" s="5"/>
      <c r="T58" s="120">
        <f t="shared" si="6"/>
        <v>-2.7500000000000009</v>
      </c>
      <c r="U58" s="136">
        <f t="shared" si="7"/>
        <v>9.0935625015910286E-3</v>
      </c>
      <c r="V58" s="136" t="e" cm="1">
        <f t="array" ref="V58">_xlfn.IFS(
    FALSE, N("Check if X1 shading is ON"),
    $V$50&lt;&gt;"x", NA(),
    FALSE, N("Check if case is 'LEFT' and x axis value less than z score"),
    AND($G$69 = "LEFT", $T58 &lt; IF($K$69="", 0, $K$69)), $U58,
    FALSE, N("Check if case is 'RIGHT' and x axis value greater than z score"),
    AND($G$69 = "RIGHT", $T58 &gt; IF($K$69="", 0, $K$69)), $U58,
    FALSE, N("Check if case is 'TWO' and both directions"),
    AND(
        $G$69 = "TWO",
        OR($T58 &lt; -ABS($K$69), $T58 &gt; ABS($K$70))
    ), $U58,
    FALSE, N("Default case: Return NA()"),
    TRUE, NA()
)</f>
        <v>#VALUE!</v>
      </c>
      <c r="W58" s="136" t="e" cm="1">
        <f t="array" ref="W58">_xlfn.IFS(
    FALSE, N("Check if X1 shading is ON"),
    $V$50&lt;&gt;"x", NA(),
    FALSE, N("Check if case is 'LEFT' and x axis value less than z score"),
    AND($G$70 = "LEFT", $T58 &lt; IF($K$70="", 0, $K$70)), $U58,
    FALSE, N("Check if case is 'RIGHT' and x axis value greater than z score"),
    AND($G$70 = "RIGHT", $T58 &gt; IF($K$70="", 0, $K$70)), $U58,
    FALSE, N("Default case: Return NA()"),
    TRUE, NA()
)</f>
        <v>#N/A</v>
      </c>
      <c r="X58" s="136" t="e" cm="1">
        <f t="array" ref="X58">_xlfn.IFS(
    FALSE, N("Check if X1 shading is ON"),
    $X$50&lt;&gt;"x", NA(),
    FALSE, N("Check if case is 'LEFT' and x axis value less than z score"),
    AND($G$73 = "LEFT", $T58 &lt; IF($K$73="", 0, $K$73)), $U58,
    FALSE, N("Check if case is 'RIGHT' and x axis value greater than z score"),
    AND($G$73 = "RIGHT", $T58 &gt; IF($K$73="", 0, $K$73)), $U58,
    FALSE, N("Check if case is 'TWO' and both directions"),
    AND(
        $G$73 = "TWO",
        OR($T58 &lt; -ABS($K$73), $T58 &gt; ABS($K$73))
    ), $U58,
    FALSE, N("Default case: Return NA()"),
    TRUE, NA()
)</f>
        <v>#VALUE!</v>
      </c>
      <c r="Y58" s="42"/>
      <c r="Z58" s="110">
        <v>-0.33333333333333548</v>
      </c>
      <c r="AA58" s="110">
        <v>6.2000000000000006E-2</v>
      </c>
      <c r="AB58" s="110">
        <f t="shared" si="1"/>
        <v>6.2000000000000006E-2</v>
      </c>
      <c r="AC58" s="110" t="str">
        <f t="shared" si="2"/>
        <v/>
      </c>
    </row>
    <row r="59" spans="3:29" ht="16" x14ac:dyDescent="0.2">
      <c r="C59" s="42"/>
      <c r="D59" s="114" t="s">
        <v>24</v>
      </c>
      <c r="E59" s="168" t="s">
        <v>85</v>
      </c>
      <c r="F59" s="168" t="s">
        <v>86</v>
      </c>
      <c r="G59" s="168" t="s">
        <v>32</v>
      </c>
      <c r="H59" s="115" t="s">
        <v>16</v>
      </c>
      <c r="I59" s="114">
        <f>IFERROR(LEFT(I50, FIND(")", I50)),I50)</f>
        <v>0</v>
      </c>
      <c r="J59" s="115">
        <f>J50</f>
        <v>0</v>
      </c>
      <c r="K59" s="115">
        <f>K50</f>
        <v>0</v>
      </c>
      <c r="L59" s="115">
        <f>L50</f>
        <v>0</v>
      </c>
      <c r="M59" s="5"/>
      <c r="N59" s="5"/>
      <c r="O59" s="110" t="str">
        <f t="shared" si="9"/>
        <v>x</v>
      </c>
      <c r="P59" s="110" t="str">
        <f t="shared" si="9"/>
        <v>empirical rule</v>
      </c>
      <c r="Q59" s="5"/>
      <c r="R59" s="113" t="s">
        <v>25</v>
      </c>
      <c r="S59" s="5"/>
      <c r="T59" s="120">
        <f t="shared" si="6"/>
        <v>-2.7083333333333344</v>
      </c>
      <c r="U59" s="136">
        <f t="shared" si="7"/>
        <v>1.0188728126088616E-2</v>
      </c>
      <c r="V59" s="136" t="e" cm="1">
        <f t="array" ref="V59">_xlfn.IFS(
    FALSE, N("Check if X1 shading is ON"),
    $V$50&lt;&gt;"x", NA(),
    FALSE, N("Check if case is 'LEFT' and x axis value less than z score"),
    AND($G$69 = "LEFT", $T59 &lt; IF($K$69="", 0, $K$69)), $U59,
    FALSE, N("Check if case is 'RIGHT' and x axis value greater than z score"),
    AND($G$69 = "RIGHT", $T59 &gt; IF($K$69="", 0, $K$69)), $U59,
    FALSE, N("Check if case is 'TWO' and both directions"),
    AND(
        $G$69 = "TWO",
        OR($T59 &lt; -ABS($K$69), $T59 &gt; ABS($K$70))
    ), $U59,
    FALSE, N("Default case: Return NA()"),
    TRUE, NA()
)</f>
        <v>#VALUE!</v>
      </c>
      <c r="W59" s="136" t="e" cm="1">
        <f t="array" ref="W59">_xlfn.IFS(
    FALSE, N("Check if X1 shading is ON"),
    $V$50&lt;&gt;"x", NA(),
    FALSE, N("Check if case is 'LEFT' and x axis value less than z score"),
    AND($G$70 = "LEFT", $T59 &lt; IF($K$70="", 0, $K$70)), $U59,
    FALSE, N("Check if case is 'RIGHT' and x axis value greater than z score"),
    AND($G$70 = "RIGHT", $T59 &gt; IF($K$70="", 0, $K$70)), $U59,
    FALSE, N("Default case: Return NA()"),
    TRUE, NA()
)</f>
        <v>#N/A</v>
      </c>
      <c r="X59" s="136" t="e" cm="1">
        <f t="array" ref="X59">_xlfn.IFS(
    FALSE, N("Check if X1 shading is ON"),
    $X$50&lt;&gt;"x", NA(),
    FALSE, N("Check if case is 'LEFT' and x axis value less than z score"),
    AND($G$73 = "LEFT", $T59 &lt; IF($K$73="", 0, $K$73)), $U59,
    FALSE, N("Check if case is 'RIGHT' and x axis value greater than z score"),
    AND($G$73 = "RIGHT", $T59 &gt; IF($K$73="", 0, $K$73)), $U59,
    FALSE, N("Check if case is 'TWO' and both directions"),
    AND(
        $G$73 = "TWO",
        OR($T59 &lt; -ABS($K$73), $T59 &gt; ABS($K$73))
    ), $U59,
    FALSE, N("Default case: Return NA()"),
    TRUE, NA()
)</f>
        <v>#VALUE!</v>
      </c>
      <c r="Y59" s="42"/>
      <c r="Z59" s="110">
        <v>-0.16666666666666879</v>
      </c>
      <c r="AA59" s="110">
        <v>6.2000000000000006E-2</v>
      </c>
      <c r="AB59" s="110">
        <f t="shared" si="1"/>
        <v>6.2000000000000006E-2</v>
      </c>
      <c r="AC59" s="110" t="str">
        <f t="shared" si="2"/>
        <v/>
      </c>
    </row>
    <row r="60" spans="3:29" ht="16" x14ac:dyDescent="0.2">
      <c r="C60" s="42"/>
      <c r="D60" s="113">
        <f>D51</f>
        <v>0</v>
      </c>
      <c r="E60" s="122">
        <f t="shared" ref="E60:L61" si="11">IF(E51="","",E51)</f>
        <v>0</v>
      </c>
      <c r="F60" s="122">
        <f t="shared" si="11"/>
        <v>0</v>
      </c>
      <c r="G60" s="122">
        <f t="shared" si="11"/>
        <v>0</v>
      </c>
      <c r="H60" s="123">
        <f t="shared" si="11"/>
        <v>0</v>
      </c>
      <c r="I60" s="124">
        <f t="shared" si="11"/>
        <v>0</v>
      </c>
      <c r="J60" s="123">
        <f t="shared" si="11"/>
        <v>0</v>
      </c>
      <c r="K60" s="125">
        <f t="shared" si="11"/>
        <v>0</v>
      </c>
      <c r="L60" s="126">
        <f t="shared" si="11"/>
        <v>0</v>
      </c>
      <c r="M60" s="5"/>
      <c r="N60" s="5"/>
      <c r="O60" s="110" t="str">
        <f t="shared" si="9"/>
        <v>x</v>
      </c>
      <c r="P60" s="110" t="str">
        <f t="shared" si="9"/>
        <v>cumm. %</v>
      </c>
      <c r="Q60" s="5"/>
      <c r="R60" s="113" t="s">
        <v>95</v>
      </c>
      <c r="S60" s="5"/>
      <c r="T60" s="120">
        <f t="shared" si="6"/>
        <v>-2.6666666666666679</v>
      </c>
      <c r="U60" s="136">
        <f t="shared" si="7"/>
        <v>1.1395986023797402E-2</v>
      </c>
      <c r="V60" s="136" t="e" cm="1">
        <f t="array" ref="V60">_xlfn.IFS(
    FALSE, N("Check if X1 shading is ON"),
    $V$50&lt;&gt;"x", NA(),
    FALSE, N("Check if case is 'LEFT' and x axis value less than z score"),
    AND($G$69 = "LEFT", $T60 &lt; IF($K$69="", 0, $K$69)), $U60,
    FALSE, N("Check if case is 'RIGHT' and x axis value greater than z score"),
    AND($G$69 = "RIGHT", $T60 &gt; IF($K$69="", 0, $K$69)), $U60,
    FALSE, N("Check if case is 'TWO' and both directions"),
    AND(
        $G$69 = "TWO",
        OR($T60 &lt; -ABS($K$69), $T60 &gt; ABS($K$70))
    ), $U60,
    FALSE, N("Default case: Return NA()"),
    TRUE, NA()
)</f>
        <v>#VALUE!</v>
      </c>
      <c r="W60" s="136" t="e" cm="1">
        <f t="array" ref="W60">_xlfn.IFS(
    FALSE, N("Check if X1 shading is ON"),
    $V$50&lt;&gt;"x", NA(),
    FALSE, N("Check if case is 'LEFT' and x axis value less than z score"),
    AND($G$70 = "LEFT", $T60 &lt; IF($K$70="", 0, $K$70)), $U60,
    FALSE, N("Check if case is 'RIGHT' and x axis value greater than z score"),
    AND($G$70 = "RIGHT", $T60 &gt; IF($K$70="", 0, $K$70)), $U60,
    FALSE, N("Default case: Return NA()"),
    TRUE, NA()
)</f>
        <v>#N/A</v>
      </c>
      <c r="X60" s="136" t="e" cm="1">
        <f t="array" ref="X60">_xlfn.IFS(
    FALSE, N("Check if X1 shading is ON"),
    $X$50&lt;&gt;"x", NA(),
    FALSE, N("Check if case is 'LEFT' and x axis value less than z score"),
    AND($G$73 = "LEFT", $T60 &lt; IF($K$73="", 0, $K$73)), $U60,
    FALSE, N("Check if case is 'RIGHT' and x axis value greater than z score"),
    AND($G$73 = "RIGHT", $T60 &gt; IF($K$73="", 0, $K$73)), $U60,
    FALSE, N("Check if case is 'TWO' and both directions"),
    AND(
        $G$73 = "TWO",
        OR($T60 &lt; -ABS($K$73), $T60 &gt; ABS($K$73))
    ), $U60,
    FALSE, N("Default case: Return NA()"),
    TRUE, NA()
)</f>
        <v>#VALUE!</v>
      </c>
      <c r="Y60" s="42"/>
      <c r="Z60" s="110">
        <v>0.16666666666666449</v>
      </c>
      <c r="AA60" s="110">
        <v>6.2000000000000006E-2</v>
      </c>
      <c r="AB60" s="110">
        <f t="shared" si="1"/>
        <v>6.2000000000000006E-2</v>
      </c>
      <c r="AC60" s="110" t="str">
        <f t="shared" si="2"/>
        <v/>
      </c>
    </row>
    <row r="61" spans="3:29" ht="55" customHeight="1" x14ac:dyDescent="0.2">
      <c r="C61" s="42"/>
      <c r="D61" s="113">
        <f>D52</f>
        <v>0</v>
      </c>
      <c r="E61" s="122">
        <f t="shared" si="11"/>
        <v>0</v>
      </c>
      <c r="F61" s="122">
        <f t="shared" si="11"/>
        <v>0</v>
      </c>
      <c r="G61" s="122">
        <f t="shared" si="11"/>
        <v>0</v>
      </c>
      <c r="H61" s="123">
        <f t="shared" si="11"/>
        <v>0</v>
      </c>
      <c r="I61" s="124">
        <f t="shared" si="11"/>
        <v>0</v>
      </c>
      <c r="J61" s="123">
        <f t="shared" si="11"/>
        <v>0</v>
      </c>
      <c r="K61" s="125">
        <f t="shared" si="11"/>
        <v>0</v>
      </c>
      <c r="L61" s="126">
        <f t="shared" si="11"/>
        <v>0</v>
      </c>
      <c r="M61" s="42"/>
      <c r="N61" s="5"/>
      <c r="O61" s="110" t="str">
        <f t="shared" si="9"/>
        <v>x</v>
      </c>
      <c r="P61" s="110" t="str">
        <f t="shared" si="9"/>
        <v>raw scale1&amp;2</v>
      </c>
      <c r="Q61" s="5"/>
      <c r="R61" s="113" t="s">
        <v>96</v>
      </c>
      <c r="S61" s="5"/>
      <c r="T61" s="120">
        <f t="shared" si="6"/>
        <v>-2.6250000000000013</v>
      </c>
      <c r="U61" s="136">
        <f t="shared" si="7"/>
        <v>1.2724181596831387E-2</v>
      </c>
      <c r="V61" s="136" t="e" cm="1">
        <f t="array" ref="V61">_xlfn.IFS(
    FALSE, N("Check if X1 shading is ON"),
    $V$50&lt;&gt;"x", NA(),
    FALSE, N("Check if case is 'LEFT' and x axis value less than z score"),
    AND($G$69 = "LEFT", $T61 &lt; IF($K$69="", 0, $K$69)), $U61,
    FALSE, N("Check if case is 'RIGHT' and x axis value greater than z score"),
    AND($G$69 = "RIGHT", $T61 &gt; IF($K$69="", 0, $K$69)), $U61,
    FALSE, N("Check if case is 'TWO' and both directions"),
    AND(
        $G$69 = "TWO",
        OR($T61 &lt; -ABS($K$69), $T61 &gt; ABS($K$70))
    ), $U61,
    FALSE, N("Default case: Return NA()"),
    TRUE, NA()
)</f>
        <v>#VALUE!</v>
      </c>
      <c r="W61" s="136" t="e" cm="1">
        <f t="array" ref="W61">_xlfn.IFS(
    FALSE, N("Check if X1 shading is ON"),
    $V$50&lt;&gt;"x", NA(),
    FALSE, N("Check if case is 'LEFT' and x axis value less than z score"),
    AND($G$70 = "LEFT", $T61 &lt; IF($K$70="", 0, $K$70)), $U61,
    FALSE, N("Check if case is 'RIGHT' and x axis value greater than z score"),
    AND($G$70 = "RIGHT", $T61 &gt; IF($K$70="", 0, $K$70)), $U61,
    FALSE, N("Default case: Return NA()"),
    TRUE, NA()
)</f>
        <v>#N/A</v>
      </c>
      <c r="X61" s="136" t="e" cm="1">
        <f t="array" ref="X61">_xlfn.IFS(
    FALSE, N("Check if X1 shading is ON"),
    $X$50&lt;&gt;"x", NA(),
    FALSE, N("Check if case is 'LEFT' and x axis value less than z score"),
    AND($G$73 = "LEFT", $T61 &lt; IF($K$73="", 0, $K$73)), $U61,
    FALSE, N("Check if case is 'RIGHT' and x axis value greater than z score"),
    AND($G$73 = "RIGHT", $T61 &gt; IF($K$73="", 0, $K$73)), $U61,
    FALSE, N("Check if case is 'TWO' and both directions"),
    AND(
        $G$73 = "TWO",
        OR($T61 &lt; -ABS($K$73), $T61 &gt; ABS($K$73))
    ), $U61,
    FALSE, N("Default case: Return NA()"),
    TRUE, NA()
)</f>
        <v>#VALUE!</v>
      </c>
      <c r="Y61" s="42"/>
      <c r="Z61" s="110">
        <v>0.33333333333333115</v>
      </c>
      <c r="AA61" s="110">
        <v>6.2000000000000006E-2</v>
      </c>
      <c r="AB61" s="110">
        <f t="shared" si="1"/>
        <v>6.2000000000000006E-2</v>
      </c>
      <c r="AC61" s="110" t="str">
        <f t="shared" si="2"/>
        <v/>
      </c>
    </row>
    <row r="62" spans="3:29" ht="16" x14ac:dyDescent="0.2">
      <c r="C62" s="42"/>
      <c r="D62" s="44"/>
      <c r="E62" s="5"/>
      <c r="F62" s="5"/>
      <c r="G62" s="5"/>
      <c r="H62" s="5"/>
      <c r="I62" s="5"/>
      <c r="J62" s="5"/>
      <c r="K62" s="5"/>
      <c r="L62" s="5"/>
      <c r="M62" s="42"/>
      <c r="N62" s="5"/>
      <c r="O62" s="110" t="str">
        <f t="shared" si="9"/>
        <v>x</v>
      </c>
      <c r="P62" s="110" t="str">
        <f t="shared" si="9"/>
        <v>stdev1&amp;2</v>
      </c>
      <c r="Q62" s="5"/>
      <c r="R62" s="113" t="s">
        <v>16</v>
      </c>
      <c r="S62" s="5"/>
      <c r="T62" s="120">
        <f t="shared" si="6"/>
        <v>-2.5833333333333348</v>
      </c>
      <c r="U62" s="136">
        <f t="shared" si="7"/>
        <v>1.4182533754437251E-2</v>
      </c>
      <c r="V62" s="136" t="e" cm="1">
        <f t="array" ref="V62">_xlfn.IFS(
    FALSE, N("Check if X1 shading is ON"),
    $V$50&lt;&gt;"x", NA(),
    FALSE, N("Check if case is 'LEFT' and x axis value less than z score"),
    AND($G$69 = "LEFT", $T62 &lt; IF($K$69="", 0, $K$69)), $U62,
    FALSE, N("Check if case is 'RIGHT' and x axis value greater than z score"),
    AND($G$69 = "RIGHT", $T62 &gt; IF($K$69="", 0, $K$69)), $U62,
    FALSE, N("Check if case is 'TWO' and both directions"),
    AND(
        $G$69 = "TWO",
        OR($T62 &lt; -ABS($K$69), $T62 &gt; ABS($K$70))
    ), $U62,
    FALSE, N("Default case: Return NA()"),
    TRUE, NA()
)</f>
        <v>#VALUE!</v>
      </c>
      <c r="W62" s="136" t="e" cm="1">
        <f t="array" ref="W62">_xlfn.IFS(
    FALSE, N("Check if X1 shading is ON"),
    $V$50&lt;&gt;"x", NA(),
    FALSE, N("Check if case is 'LEFT' and x axis value less than z score"),
    AND($G$70 = "LEFT", $T62 &lt; IF($K$70="", 0, $K$70)), $U62,
    FALSE, N("Check if case is 'RIGHT' and x axis value greater than z score"),
    AND($G$70 = "RIGHT", $T62 &gt; IF($K$70="", 0, $K$70)), $U62,
    FALSE, N("Default case: Return NA()"),
    TRUE, NA()
)</f>
        <v>#N/A</v>
      </c>
      <c r="X62" s="136" t="e" cm="1">
        <f t="array" ref="X62">_xlfn.IFS(
    FALSE, N("Check if X1 shading is ON"),
    $X$50&lt;&gt;"x", NA(),
    FALSE, N("Check if case is 'LEFT' and x axis value less than z score"),
    AND($G$73 = "LEFT", $T62 &lt; IF($K$73="", 0, $K$73)), $U62,
    FALSE, N("Check if case is 'RIGHT' and x axis value greater than z score"),
    AND($G$73 = "RIGHT", $T62 &gt; IF($K$73="", 0, $K$73)), $U62,
    FALSE, N("Check if case is 'TWO' and both directions"),
    AND(
        $G$73 = "TWO",
        OR($T62 &lt; -ABS($K$73), $T62 &gt; ABS($K$73))
    ), $U62,
    FALSE, N("Default case: Return NA()"),
    TRUE, NA()
)</f>
        <v>#VALUE!</v>
      </c>
      <c r="Y62" s="42"/>
      <c r="Z62" s="110">
        <v>0.49999999999999789</v>
      </c>
      <c r="AA62" s="110">
        <v>6.2000000000000006E-2</v>
      </c>
      <c r="AB62" s="110">
        <f t="shared" si="1"/>
        <v>6.2000000000000006E-2</v>
      </c>
      <c r="AC62" s="110" t="str">
        <f t="shared" si="2"/>
        <v/>
      </c>
    </row>
    <row r="63" spans="3:29" ht="16" x14ac:dyDescent="0.2">
      <c r="C63" s="42"/>
      <c r="D63" s="44"/>
      <c r="E63" s="5"/>
      <c r="F63" s="5"/>
      <c r="G63" s="122" t="str">
        <f t="shared" ref="G63:L63" si="12">G54</f>
        <v>shading</v>
      </c>
      <c r="H63" s="122" t="str">
        <f t="shared" si="12"/>
        <v>hypothesized mean</v>
      </c>
      <c r="I63" s="122" t="str">
        <f t="shared" si="12"/>
        <v>expected variability</v>
      </c>
      <c r="J63" s="122" t="str">
        <f t="shared" si="12"/>
        <v>raw sample mean &gt;&gt;</v>
      </c>
      <c r="K63" s="122" t="str">
        <f t="shared" si="12"/>
        <v>standardized test stat &gt;&gt;</v>
      </c>
      <c r="L63" s="122" t="str">
        <f t="shared" si="12"/>
        <v>&gt;&gt; probability</v>
      </c>
      <c r="M63" s="42"/>
      <c r="N63" s="5"/>
      <c r="O63" s="110" t="str">
        <f t="shared" si="9"/>
        <v>x</v>
      </c>
      <c r="P63" s="110" t="str">
        <f t="shared" si="9"/>
        <v>pt labels</v>
      </c>
      <c r="Q63" s="5"/>
      <c r="R63" s="113" t="s">
        <v>97</v>
      </c>
      <c r="S63" s="5"/>
      <c r="T63" s="120">
        <f t="shared" si="6"/>
        <v>-2.5416666666666683</v>
      </c>
      <c r="U63" s="136">
        <f t="shared" si="7"/>
        <v>1.5780610826231802E-2</v>
      </c>
      <c r="V63" s="136" t="e" cm="1">
        <f t="array" ref="V63">_xlfn.IFS(
    FALSE, N("Check if X1 shading is ON"),
    $V$50&lt;&gt;"x", NA(),
    FALSE, N("Check if case is 'LEFT' and x axis value less than z score"),
    AND($G$69 = "LEFT", $T63 &lt; IF($K$69="", 0, $K$69)), $U63,
    FALSE, N("Check if case is 'RIGHT' and x axis value greater than z score"),
    AND($G$69 = "RIGHT", $T63 &gt; IF($K$69="", 0, $K$69)), $U63,
    FALSE, N("Check if case is 'TWO' and both directions"),
    AND(
        $G$69 = "TWO",
        OR($T63 &lt; -ABS($K$69), $T63 &gt; ABS($K$70))
    ), $U63,
    FALSE, N("Default case: Return NA()"),
    TRUE, NA()
)</f>
        <v>#VALUE!</v>
      </c>
      <c r="W63" s="136" t="e" cm="1">
        <f t="array" ref="W63">_xlfn.IFS(
    FALSE, N("Check if X1 shading is ON"),
    $V$50&lt;&gt;"x", NA(),
    FALSE, N("Check if case is 'LEFT' and x axis value less than z score"),
    AND($G$70 = "LEFT", $T63 &lt; IF($K$70="", 0, $K$70)), $U63,
    FALSE, N("Check if case is 'RIGHT' and x axis value greater than z score"),
    AND($G$70 = "RIGHT", $T63 &gt; IF($K$70="", 0, $K$70)), $U63,
    FALSE, N("Default case: Return NA()"),
    TRUE, NA()
)</f>
        <v>#N/A</v>
      </c>
      <c r="X63" s="136" t="e" cm="1">
        <f t="array" ref="X63">_xlfn.IFS(
    FALSE, N("Check if X1 shading is ON"),
    $X$50&lt;&gt;"x", NA(),
    FALSE, N("Check if case is 'LEFT' and x axis value less than z score"),
    AND($G$73 = "LEFT", $T63 &lt; IF($K$73="", 0, $K$73)), $U63,
    FALSE, N("Check if case is 'RIGHT' and x axis value greater than z score"),
    AND($G$73 = "RIGHT", $T63 &gt; IF($K$73="", 0, $K$73)), $U63,
    FALSE, N("Check if case is 'TWO' and both directions"),
    AND(
        $G$73 = "TWO",
        OR($T63 &lt; -ABS($K$73), $T63 &gt; ABS($K$73))
    ), $U63,
    FALSE, N("Default case: Return NA()"),
    TRUE, NA()
)</f>
        <v>#VALUE!</v>
      </c>
      <c r="Y63" s="42"/>
      <c r="Z63" s="110">
        <v>0.66666666666666441</v>
      </c>
      <c r="AA63" s="110">
        <v>6.2000000000000006E-2</v>
      </c>
      <c r="AB63" s="110">
        <f t="shared" si="1"/>
        <v>6.2000000000000006E-2</v>
      </c>
      <c r="AC63" s="110" t="str">
        <f t="shared" si="2"/>
        <v/>
      </c>
    </row>
    <row r="64" spans="3:29" ht="16" x14ac:dyDescent="0.2">
      <c r="C64" s="42"/>
      <c r="D64" s="113">
        <f>D55</f>
        <v>0</v>
      </c>
      <c r="E64" s="122">
        <f t="shared" ref="E64:L64" si="13">IF(E55="","",E55)</f>
        <v>0</v>
      </c>
      <c r="F64" s="122" t="str">
        <f t="shared" si="13"/>
        <v>CollegeStudents x̅</v>
      </c>
      <c r="G64" s="122">
        <f t="shared" si="13"/>
        <v>0</v>
      </c>
      <c r="H64" s="123">
        <f t="shared" si="13"/>
        <v>0</v>
      </c>
      <c r="I64" s="124">
        <f t="shared" si="13"/>
        <v>0</v>
      </c>
      <c r="J64" s="123">
        <f t="shared" si="13"/>
        <v>0</v>
      </c>
      <c r="K64" s="125">
        <f t="shared" si="13"/>
        <v>0</v>
      </c>
      <c r="L64" s="126">
        <f t="shared" si="13"/>
        <v>0</v>
      </c>
      <c r="M64" s="42"/>
      <c r="N64" s="5"/>
      <c r="O64" s="110" t="str">
        <f t="shared" si="9"/>
        <v>x</v>
      </c>
      <c r="P64" s="110" t="str">
        <f t="shared" si="9"/>
        <v>-pt probabilities</v>
      </c>
      <c r="Q64" s="5"/>
      <c r="R64" s="113" t="s">
        <v>98</v>
      </c>
      <c r="S64" s="5"/>
      <c r="T64" s="120">
        <f t="shared" si="6"/>
        <v>-2.5000000000000018</v>
      </c>
      <c r="U64" s="136">
        <f t="shared" si="7"/>
        <v>1.7528300493568461E-2</v>
      </c>
      <c r="V64" s="136" t="e" cm="1">
        <f t="array" ref="V64">_xlfn.IFS(
    FALSE, N("Check if X1 shading is ON"),
    $V$50&lt;&gt;"x", NA(),
    FALSE, N("Check if case is 'LEFT' and x axis value less than z score"),
    AND($G$69 = "LEFT", $T64 &lt; IF($K$69="", 0, $K$69)), $U64,
    FALSE, N("Check if case is 'RIGHT' and x axis value greater than z score"),
    AND($G$69 = "RIGHT", $T64 &gt; IF($K$69="", 0, $K$69)), $U64,
    FALSE, N("Check if case is 'TWO' and both directions"),
    AND(
        $G$69 = "TWO",
        OR($T64 &lt; -ABS($K$69), $T64 &gt; ABS($K$70))
    ), $U64,
    FALSE, N("Default case: Return NA()"),
    TRUE, NA()
)</f>
        <v>#VALUE!</v>
      </c>
      <c r="W64" s="136" t="e" cm="1">
        <f t="array" ref="W64">_xlfn.IFS(
    FALSE, N("Check if X1 shading is ON"),
    $V$50&lt;&gt;"x", NA(),
    FALSE, N("Check if case is 'LEFT' and x axis value less than z score"),
    AND($G$70 = "LEFT", $T64 &lt; IF($K$70="", 0, $K$70)), $U64,
    FALSE, N("Check if case is 'RIGHT' and x axis value greater than z score"),
    AND($G$70 = "RIGHT", $T64 &gt; IF($K$70="", 0, $K$70)), $U64,
    FALSE, N("Default case: Return NA()"),
    TRUE, NA()
)</f>
        <v>#N/A</v>
      </c>
      <c r="X64" s="136" t="e" cm="1">
        <f t="array" ref="X64">_xlfn.IFS(
    FALSE, N("Check if X1 shading is ON"),
    $X$50&lt;&gt;"x", NA(),
    FALSE, N("Check if case is 'LEFT' and x axis value less than z score"),
    AND($G$73 = "LEFT", $T64 &lt; IF($K$73="", 0, $K$73)), $U64,
    FALSE, N("Check if case is 'RIGHT' and x axis value greater than z score"),
    AND($G$73 = "RIGHT", $T64 &gt; IF($K$73="", 0, $K$73)), $U64,
    FALSE, N("Check if case is 'TWO' and both directions"),
    AND(
        $G$73 = "TWO",
        OR($T64 &lt; -ABS($K$73), $T64 &gt; ABS($K$73))
    ), $U64,
    FALSE, N("Default case: Return NA()"),
    TRUE, NA()
)</f>
        <v>#VALUE!</v>
      </c>
      <c r="Y64" s="42"/>
      <c r="Z64" s="110">
        <v>0.83333333333333093</v>
      </c>
      <c r="AA64" s="110">
        <v>6.2000000000000006E-2</v>
      </c>
      <c r="AB64" s="110">
        <f t="shared" si="1"/>
        <v>6.2000000000000006E-2</v>
      </c>
      <c r="AC64" s="110" t="str">
        <f t="shared" si="2"/>
        <v/>
      </c>
    </row>
    <row r="65" spans="3:29" ht="16" x14ac:dyDescent="0.2">
      <c r="C65" s="42"/>
      <c r="D65" s="44"/>
      <c r="E65" s="56"/>
      <c r="F65" s="56"/>
      <c r="G65" s="5"/>
      <c r="H65" s="5"/>
      <c r="I65" s="5"/>
      <c r="J65" s="5"/>
      <c r="K65" s="5"/>
      <c r="L65" s="5"/>
      <c r="M65" s="42"/>
      <c r="N65" s="5"/>
      <c r="O65" s="110" t="str">
        <f t="shared" si="9"/>
        <v>x</v>
      </c>
      <c r="P65" s="110" t="str">
        <f t="shared" si="9"/>
        <v>shading</v>
      </c>
      <c r="Q65" s="5"/>
      <c r="R65" s="113" t="s">
        <v>99</v>
      </c>
      <c r="S65" s="5"/>
      <c r="T65" s="120">
        <f t="shared" si="6"/>
        <v>-2.4583333333333353</v>
      </c>
      <c r="U65" s="136">
        <f t="shared" si="7"/>
        <v>1.9435773384264884E-2</v>
      </c>
      <c r="V65" s="136" t="e" cm="1">
        <f t="array" ref="V65">_xlfn.IFS(
    FALSE, N("Check if X1 shading is ON"),
    $V$50&lt;&gt;"x", NA(),
    FALSE, N("Check if case is 'LEFT' and x axis value less than z score"),
    AND($G$69 = "LEFT", $T65 &lt; IF($K$69="", 0, $K$69)), $U65,
    FALSE, N("Check if case is 'RIGHT' and x axis value greater than z score"),
    AND($G$69 = "RIGHT", $T65 &gt; IF($K$69="", 0, $K$69)), $U65,
    FALSE, N("Check if case is 'TWO' and both directions"),
    AND(
        $G$69 = "TWO",
        OR($T65 &lt; -ABS($K$69), $T65 &gt; ABS($K$70))
    ), $U65,
    FALSE, N("Default case: Return NA()"),
    TRUE, NA()
)</f>
        <v>#VALUE!</v>
      </c>
      <c r="W65" s="136" t="e" cm="1">
        <f t="array" ref="W65">_xlfn.IFS(
    FALSE, N("Check if X1 shading is ON"),
    $V$50&lt;&gt;"x", NA(),
    FALSE, N("Check if case is 'LEFT' and x axis value less than z score"),
    AND($G$70 = "LEFT", $T65 &lt; IF($K$70="", 0, $K$70)), $U65,
    FALSE, N("Check if case is 'RIGHT' and x axis value greater than z score"),
    AND($G$70 = "RIGHT", $T65 &gt; IF($K$70="", 0, $K$70)), $U65,
    FALSE, N("Default case: Return NA()"),
    TRUE, NA()
)</f>
        <v>#N/A</v>
      </c>
      <c r="X65" s="136" t="e" cm="1">
        <f t="array" ref="X65">_xlfn.IFS(
    FALSE, N("Check if X1 shading is ON"),
    $X$50&lt;&gt;"x", NA(),
    FALSE, N("Check if case is 'LEFT' and x axis value less than z score"),
    AND($G$73 = "LEFT", $T65 &lt; IF($K$73="", 0, $K$73)), $U65,
    FALSE, N("Check if case is 'RIGHT' and x axis value greater than z score"),
    AND($G$73 = "RIGHT", $T65 &gt; IF($K$73="", 0, $K$73)), $U65,
    FALSE, N("Check if case is 'TWO' and both directions"),
    AND(
        $G$73 = "TWO",
        OR($T65 &lt; -ABS($K$73), $T65 &gt; ABS($K$73))
    ), $U65,
    FALSE, N("Default case: Return NA()"),
    TRUE, NA()
)</f>
        <v>#VALUE!</v>
      </c>
      <c r="Y65" s="42"/>
      <c r="Z65" s="110">
        <v>1.1666666666666643</v>
      </c>
      <c r="AA65" s="110">
        <v>6.2000000000000006E-2</v>
      </c>
      <c r="AB65" s="110">
        <f t="shared" si="1"/>
        <v>6.2000000000000006E-2</v>
      </c>
      <c r="AC65" s="110" t="str">
        <f t="shared" si="2"/>
        <v/>
      </c>
    </row>
    <row r="66" spans="3:29" ht="16" x14ac:dyDescent="0.2">
      <c r="C66" s="42"/>
      <c r="D66" s="44"/>
      <c r="E66" s="44"/>
      <c r="F66" s="44"/>
      <c r="G66" s="44"/>
      <c r="H66" s="49"/>
      <c r="I66" s="49"/>
      <c r="J66" s="49"/>
      <c r="K66" s="48"/>
      <c r="L66" s="55"/>
      <c r="M66" s="42"/>
      <c r="N66" s="5"/>
      <c r="O66" s="110" t="str">
        <f t="shared" si="9"/>
        <v>x</v>
      </c>
      <c r="P66" s="110" t="str">
        <f t="shared" si="9"/>
        <v>-pt raw values</v>
      </c>
      <c r="Q66" s="5"/>
      <c r="R66" s="170" t="s">
        <v>100</v>
      </c>
      <c r="S66" s="5"/>
      <c r="T66" s="120">
        <f t="shared" si="6"/>
        <v>-2.4166666666666687</v>
      </c>
      <c r="U66" s="136">
        <f t="shared" si="7"/>
        <v>2.1513440016773546E-2</v>
      </c>
      <c r="V66" s="136" t="e" cm="1">
        <f t="array" ref="V66">_xlfn.IFS(
    FALSE, N("Check if X1 shading is ON"),
    $V$50&lt;&gt;"x", NA(),
    FALSE, N("Check if case is 'LEFT' and x axis value less than z score"),
    AND($G$69 = "LEFT", $T66 &lt; IF($K$69="", 0, $K$69)), $U66,
    FALSE, N("Check if case is 'RIGHT' and x axis value greater than z score"),
    AND($G$69 = "RIGHT", $T66 &gt; IF($K$69="", 0, $K$69)), $U66,
    FALSE, N("Check if case is 'TWO' and both directions"),
    AND(
        $G$69 = "TWO",
        OR($T66 &lt; -ABS($K$69), $T66 &gt; ABS($K$70))
    ), $U66,
    FALSE, N("Default case: Return NA()"),
    TRUE, NA()
)</f>
        <v>#VALUE!</v>
      </c>
      <c r="W66" s="136" t="e" cm="1">
        <f t="array" ref="W66">_xlfn.IFS(
    FALSE, N("Check if X1 shading is ON"),
    $V$50&lt;&gt;"x", NA(),
    FALSE, N("Check if case is 'LEFT' and x axis value less than z score"),
    AND($G$70 = "LEFT", $T66 &lt; IF($K$70="", 0, $K$70)), $U66,
    FALSE, N("Check if case is 'RIGHT' and x axis value greater than z score"),
    AND($G$70 = "RIGHT", $T66 &gt; IF($K$70="", 0, $K$70)), $U66,
    FALSE, N("Default case: Return NA()"),
    TRUE, NA()
)</f>
        <v>#N/A</v>
      </c>
      <c r="X66" s="136" t="e" cm="1">
        <f t="array" ref="X66">_xlfn.IFS(
    FALSE, N("Check if X1 shading is ON"),
    $X$50&lt;&gt;"x", NA(),
    FALSE, N("Check if case is 'LEFT' and x axis value less than z score"),
    AND($G$73 = "LEFT", $T66 &lt; IF($K$73="", 0, $K$73)), $U66,
    FALSE, N("Check if case is 'RIGHT' and x axis value greater than z score"),
    AND($G$73 = "RIGHT", $T66 &gt; IF($K$73="", 0, $K$73)), $U66,
    FALSE, N("Check if case is 'TWO' and both directions"),
    AND(
        $G$73 = "TWO",
        OR($T66 &lt; -ABS($K$73), $T66 &gt; ABS($K$73))
    ), $U66,
    FALSE, N("Default case: Return NA()"),
    TRUE, NA()
)</f>
        <v>#VALUE!</v>
      </c>
      <c r="Y66" s="42"/>
      <c r="Z66" s="110">
        <v>1.3333333333333313</v>
      </c>
      <c r="AA66" s="110">
        <v>6.2000000000000006E-2</v>
      </c>
      <c r="AB66" s="110">
        <f t="shared" si="1"/>
        <v>6.2000000000000006E-2</v>
      </c>
      <c r="AC66" s="110" t="str">
        <f t="shared" si="2"/>
        <v/>
      </c>
    </row>
    <row r="67" spans="3:29" ht="16" x14ac:dyDescent="0.2">
      <c r="C67" s="42"/>
      <c r="D67" s="167" t="s">
        <v>101</v>
      </c>
      <c r="E67" s="5"/>
      <c r="F67" s="44"/>
      <c r="G67" s="57"/>
      <c r="H67" s="57"/>
      <c r="I67" s="57"/>
      <c r="J67" s="122" t="str" cm="1">
        <f t="array" ref="J67">_xlfn.IFS(
    ISNUMBER(SEARCH("0", J58)), 0,
    J58="", 0,
    ISNUMBER(SEARCH("x", J58)), "x",
    TRUE, "x"
)</f>
        <v>x</v>
      </c>
      <c r="K67" s="122" t="str" cm="1">
        <f t="array" ref="K67">_xlfn.IFS(
    ISNUMBER(SEARCH("0", K58)), 0,
    K58="", 0,
    ISNUMBER(SEARCH("x", K58)), "x",
    TRUE, "x"
)</f>
        <v>x</v>
      </c>
      <c r="L67" s="122" t="str" cm="1">
        <f t="array" ref="L67">_xlfn.IFS(
    ISNUMBER(SEARCH("0", L58)), 0,
    L58="", 0,
    ISNUMBER(SEARCH("x", L58)), "x",
    TRUE, "x"
)</f>
        <v>x</v>
      </c>
      <c r="M67" s="42"/>
      <c r="N67" s="5"/>
      <c r="O67" s="110" t="str">
        <f t="shared" si="9"/>
        <v>x</v>
      </c>
      <c r="P67" s="110" t="str">
        <f t="shared" si="9"/>
        <v>-pt standardized</v>
      </c>
      <c r="Q67" s="5"/>
      <c r="R67" s="170" t="s">
        <v>102</v>
      </c>
      <c r="S67" s="5"/>
      <c r="T67" s="120">
        <f t="shared" si="6"/>
        <v>-2.3750000000000022</v>
      </c>
      <c r="U67" s="136">
        <f t="shared" si="7"/>
        <v>2.3771900829913678E-2</v>
      </c>
      <c r="V67" s="136" t="e" cm="1">
        <f t="array" ref="V67">_xlfn.IFS(
    FALSE, N("Check if X1 shading is ON"),
    $V$50&lt;&gt;"x", NA(),
    FALSE, N("Check if case is 'LEFT' and x axis value less than z score"),
    AND($G$69 = "LEFT", $T67 &lt; IF($K$69="", 0, $K$69)), $U67,
    FALSE, N("Check if case is 'RIGHT' and x axis value greater than z score"),
    AND($G$69 = "RIGHT", $T67 &gt; IF($K$69="", 0, $K$69)), $U67,
    FALSE, N("Check if case is 'TWO' and both directions"),
    AND(
        $G$69 = "TWO",
        OR($T67 &lt; -ABS($K$69), $T67 &gt; ABS($K$70))
    ), $U67,
    FALSE, N("Default case: Return NA()"),
    TRUE, NA()
)</f>
        <v>#VALUE!</v>
      </c>
      <c r="W67" s="136" t="e" cm="1">
        <f t="array" ref="W67">_xlfn.IFS(
    FALSE, N("Check if X1 shading is ON"),
    $V$50&lt;&gt;"x", NA(),
    FALSE, N("Check if case is 'LEFT' and x axis value less than z score"),
    AND($G$70 = "LEFT", $T67 &lt; IF($K$70="", 0, $K$70)), $U67,
    FALSE, N("Check if case is 'RIGHT' and x axis value greater than z score"),
    AND($G$70 = "RIGHT", $T67 &gt; IF($K$70="", 0, $K$70)), $U67,
    FALSE, N("Default case: Return NA()"),
    TRUE, NA()
)</f>
        <v>#N/A</v>
      </c>
      <c r="X67" s="136" t="e" cm="1">
        <f t="array" ref="X67">_xlfn.IFS(
    FALSE, N("Check if X1 shading is ON"),
    $X$50&lt;&gt;"x", NA(),
    FALSE, N("Check if case is 'LEFT' and x axis value less than z score"),
    AND($G$73 = "LEFT", $T67 &lt; IF($K$73="", 0, $K$73)), $U67,
    FALSE, N("Check if case is 'RIGHT' and x axis value greater than z score"),
    AND($G$73 = "RIGHT", $T67 &gt; IF($K$73="", 0, $K$73)), $U67,
    FALSE, N("Check if case is 'TWO' and both directions"),
    AND(
        $G$73 = "TWO",
        OR($T67 &lt; -ABS($K$73), $T67 &gt; ABS($K$73))
    ), $U67,
    FALSE, N("Default case: Return NA()"),
    TRUE, NA()
)</f>
        <v>#VALUE!</v>
      </c>
      <c r="Y67" s="42"/>
      <c r="Z67" s="110">
        <v>1.4999999999999982</v>
      </c>
      <c r="AA67" s="110">
        <v>6.2000000000000006E-2</v>
      </c>
      <c r="AB67" s="110">
        <f t="shared" si="1"/>
        <v>6.2000000000000006E-2</v>
      </c>
      <c r="AC67" s="110" t="str">
        <f t="shared" si="2"/>
        <v/>
      </c>
    </row>
    <row r="68" spans="3:29" ht="16" x14ac:dyDescent="0.2">
      <c r="C68" s="42"/>
      <c r="D68" s="114" t="s">
        <v>24</v>
      </c>
      <c r="E68" s="168" t="s">
        <v>85</v>
      </c>
      <c r="F68" s="168" t="s">
        <v>86</v>
      </c>
      <c r="G68" s="168" t="s">
        <v>32</v>
      </c>
      <c r="H68" s="115" t="s">
        <v>16</v>
      </c>
      <c r="I68" s="114" t="str">
        <f>IF(I59=0,"",I59)</f>
        <v/>
      </c>
      <c r="J68" s="114" t="str">
        <f t="shared" ref="J68:L68" si="14">IF(J59=0,"",J59)</f>
        <v/>
      </c>
      <c r="K68" s="114" t="str">
        <f>IF(K59=0,"",LEFT(K59,1))</f>
        <v/>
      </c>
      <c r="L68" s="114" t="str">
        <f t="shared" si="14"/>
        <v/>
      </c>
      <c r="M68" s="5"/>
      <c r="N68" s="5"/>
      <c r="O68" s="110" t="str">
        <f t="shared" si="9"/>
        <v>x</v>
      </c>
      <c r="P68" s="110" t="str">
        <f t="shared" si="9"/>
        <v>equations</v>
      </c>
      <c r="Q68" s="42"/>
      <c r="R68" s="170" t="s">
        <v>103</v>
      </c>
      <c r="S68" s="5"/>
      <c r="T68" s="120">
        <f t="shared" si="6"/>
        <v>-2.3333333333333357</v>
      </c>
      <c r="U68" s="136">
        <f t="shared" si="7"/>
        <v>2.6221889093709354E-2</v>
      </c>
      <c r="V68" s="136" t="e" cm="1">
        <f t="array" ref="V68">_xlfn.IFS(
    FALSE, N("Check if X1 shading is ON"),
    $V$50&lt;&gt;"x", NA(),
    FALSE, N("Check if case is 'LEFT' and x axis value less than z score"),
    AND($G$69 = "LEFT", $T68 &lt; IF($K$69="", 0, $K$69)), $U68,
    FALSE, N("Check if case is 'RIGHT' and x axis value greater than z score"),
    AND($G$69 = "RIGHT", $T68 &gt; IF($K$69="", 0, $K$69)), $U68,
    FALSE, N("Check if case is 'TWO' and both directions"),
    AND(
        $G$69 = "TWO",
        OR($T68 &lt; -ABS($K$69), $T68 &gt; ABS($K$70))
    ), $U68,
    FALSE, N("Default case: Return NA()"),
    TRUE, NA()
)</f>
        <v>#VALUE!</v>
      </c>
      <c r="W68" s="136" t="e" cm="1">
        <f t="array" ref="W68">_xlfn.IFS(
    FALSE, N("Check if X1 shading is ON"),
    $V$50&lt;&gt;"x", NA(),
    FALSE, N("Check if case is 'LEFT' and x axis value less than z score"),
    AND($G$70 = "LEFT", $T68 &lt; IF($K$70="", 0, $K$70)), $U68,
    FALSE, N("Check if case is 'RIGHT' and x axis value greater than z score"),
    AND($G$70 = "RIGHT", $T68 &gt; IF($K$70="", 0, $K$70)), $U68,
    FALSE, N("Default case: Return NA()"),
    TRUE, NA()
)</f>
        <v>#N/A</v>
      </c>
      <c r="X68" s="136" t="e" cm="1">
        <f t="array" ref="X68">_xlfn.IFS(
    FALSE, N("Check if X1 shading is ON"),
    $X$50&lt;&gt;"x", NA(),
    FALSE, N("Check if case is 'LEFT' and x axis value less than z score"),
    AND($G$73 = "LEFT", $T68 &lt; IF($K$73="", 0, $K$73)), $U68,
    FALSE, N("Check if case is 'RIGHT' and x axis value greater than z score"),
    AND($G$73 = "RIGHT", $T68 &gt; IF($K$73="", 0, $K$73)), $U68,
    FALSE, N("Check if case is 'TWO' and both directions"),
    AND(
        $G$73 = "TWO",
        OR($T68 &lt; -ABS($K$73), $T68 &gt; ABS($K$73))
    ), $U68,
    FALSE, N("Default case: Return NA()"),
    TRUE, NA()
)</f>
        <v>#VALUE!</v>
      </c>
      <c r="Y68" s="42"/>
      <c r="Z68" s="110">
        <v>1.6666666666666652</v>
      </c>
      <c r="AA68" s="110">
        <v>6.2000000000000006E-2</v>
      </c>
      <c r="AB68" s="110">
        <f t="shared" si="1"/>
        <v>6.2000000000000006E-2</v>
      </c>
      <c r="AC68" s="110" t="str">
        <f t="shared" si="2"/>
        <v/>
      </c>
    </row>
    <row r="69" spans="3:29" ht="16" x14ac:dyDescent="0.2">
      <c r="C69" s="42"/>
      <c r="D69" s="113">
        <f>D60</f>
        <v>0</v>
      </c>
      <c r="E69" s="122" t="str">
        <f t="shared" ref="E69:F70" si="15">IF(E60=0,"",E60)</f>
        <v/>
      </c>
      <c r="F69" s="122" t="str">
        <f t="shared" si="15"/>
        <v/>
      </c>
      <c r="G69" s="122" t="str" cm="1">
        <f t="array" ref="G69">_xlfn.IFS(
    G60=0, "",
    ISNUMBER(SEARCH("LEFT", G60)), "LEFT",
    ISNUMBER(SEARCH("RIGHT", G60)), "RIGHT",
    TRUE, G60
)</f>
        <v/>
      </c>
      <c r="H69" s="127" t="str">
        <f t="shared" ref="H69:K70" si="16">IF(H60=0,"",H60)</f>
        <v/>
      </c>
      <c r="I69" s="128" t="str">
        <f t="shared" si="16"/>
        <v/>
      </c>
      <c r="J69" s="127" t="str">
        <f t="shared" si="16"/>
        <v/>
      </c>
      <c r="K69" s="129" t="str">
        <f t="shared" si="16"/>
        <v/>
      </c>
      <c r="L69" s="130">
        <f>L60</f>
        <v>0</v>
      </c>
      <c r="M69" s="5"/>
      <c r="N69" s="5"/>
      <c r="O69" s="110" t="str">
        <f t="shared" si="9"/>
        <v>x</v>
      </c>
      <c r="P69" s="110" t="str">
        <f t="shared" si="9"/>
        <v>confidence interval</v>
      </c>
      <c r="Q69" s="42"/>
      <c r="R69" s="170" t="s">
        <v>104</v>
      </c>
      <c r="S69" s="42"/>
      <c r="T69" s="120">
        <f t="shared" si="6"/>
        <v>-2.2916666666666692</v>
      </c>
      <c r="U69" s="136">
        <f t="shared" si="7"/>
        <v>2.8874206565747223E-2</v>
      </c>
      <c r="V69" s="136" t="e" cm="1">
        <f t="array" ref="V69">_xlfn.IFS(
    FALSE, N("Check if X1 shading is ON"),
    $V$50&lt;&gt;"x", NA(),
    FALSE, N("Check if case is 'LEFT' and x axis value less than z score"),
    AND($G$69 = "LEFT", $T69 &lt; IF($K$69="", 0, $K$69)), $U69,
    FALSE, N("Check if case is 'RIGHT' and x axis value greater than z score"),
    AND($G$69 = "RIGHT", $T69 &gt; IF($K$69="", 0, $K$69)), $U69,
    FALSE, N("Check if case is 'TWO' and both directions"),
    AND(
        $G$69 = "TWO",
        OR($T69 &lt; -ABS($K$69), $T69 &gt; ABS($K$70))
    ), $U69,
    FALSE, N("Default case: Return NA()"),
    TRUE, NA()
)</f>
        <v>#VALUE!</v>
      </c>
      <c r="W69" s="136" t="e" cm="1">
        <f t="array" ref="W69">_xlfn.IFS(
    FALSE, N("Check if X1 shading is ON"),
    $V$50&lt;&gt;"x", NA(),
    FALSE, N("Check if case is 'LEFT' and x axis value less than z score"),
    AND($G$70 = "LEFT", $T69 &lt; IF($K$70="", 0, $K$70)), $U69,
    FALSE, N("Check if case is 'RIGHT' and x axis value greater than z score"),
    AND($G$70 = "RIGHT", $T69 &gt; IF($K$70="", 0, $K$70)), $U69,
    FALSE, N("Default case: Return NA()"),
    TRUE, NA()
)</f>
        <v>#N/A</v>
      </c>
      <c r="X69" s="136" t="e" cm="1">
        <f t="array" ref="X69">_xlfn.IFS(
    FALSE, N("Check if X1 shading is ON"),
    $X$50&lt;&gt;"x", NA(),
    FALSE, N("Check if case is 'LEFT' and x axis value less than z score"),
    AND($G$73 = "LEFT", $T69 &lt; IF($K$73="", 0, $K$73)), $U69,
    FALSE, N("Check if case is 'RIGHT' and x axis value greater than z score"),
    AND($G$73 = "RIGHT", $T69 &gt; IF($K$73="", 0, $K$73)), $U69,
    FALSE, N("Check if case is 'TWO' and both directions"),
    AND(
        $G$73 = "TWO",
        OR($T69 &lt; -ABS($K$73), $T69 &gt; ABS($K$73))
    ), $U69,
    FALSE, N("Default case: Return NA()"),
    TRUE, NA()
)</f>
        <v>#VALUE!</v>
      </c>
      <c r="Y69" s="42"/>
      <c r="Z69" s="110">
        <v>1.8333333333333321</v>
      </c>
      <c r="AA69" s="110">
        <v>6.2000000000000006E-2</v>
      </c>
      <c r="AB69" s="110">
        <f t="shared" si="1"/>
        <v>6.2000000000000006E-2</v>
      </c>
      <c r="AC69" s="110" t="str">
        <f t="shared" si="2"/>
        <v/>
      </c>
    </row>
    <row r="70" spans="3:29" ht="16" x14ac:dyDescent="0.2">
      <c r="C70" s="42"/>
      <c r="D70" s="113">
        <f>D61</f>
        <v>0</v>
      </c>
      <c r="E70" s="122" t="str">
        <f t="shared" si="15"/>
        <v/>
      </c>
      <c r="F70" s="122" t="str">
        <f t="shared" si="15"/>
        <v/>
      </c>
      <c r="G70" s="122" t="str" cm="1">
        <f t="array" ref="G70">_xlfn.IFS(
    G61=0, "",
    ISNUMBER(SEARCH("LEFT", G61)), "LEFT",
    ISNUMBER(SEARCH("RIGHT", G61)), "RIGHT",
    TRUE, G61
)</f>
        <v/>
      </c>
      <c r="H70" s="127" t="str">
        <f t="shared" si="16"/>
        <v/>
      </c>
      <c r="I70" s="128" t="str">
        <f t="shared" si="16"/>
        <v/>
      </c>
      <c r="J70" s="127" t="str">
        <f>IF(J61=0,"",J61)</f>
        <v/>
      </c>
      <c r="K70" s="129" t="str">
        <f>IF(K61=0,"",K61)</f>
        <v/>
      </c>
      <c r="L70" s="130">
        <f>L61</f>
        <v>0</v>
      </c>
      <c r="M70" s="42"/>
      <c r="N70" s="5"/>
      <c r="O70" s="110">
        <f t="shared" si="9"/>
        <v>0</v>
      </c>
      <c r="P70" s="110" t="str">
        <f t="shared" si="9"/>
        <v>raw scale3</v>
      </c>
      <c r="Q70" s="42"/>
      <c r="R70" s="170" t="s">
        <v>105</v>
      </c>
      <c r="S70" s="42"/>
      <c r="T70" s="120">
        <f t="shared" si="6"/>
        <v>-2.2500000000000027</v>
      </c>
      <c r="U70" s="136">
        <f t="shared" si="7"/>
        <v>3.1739651835667224E-2</v>
      </c>
      <c r="V70" s="136" t="e" cm="1">
        <f t="array" ref="V70">_xlfn.IFS(
    FALSE, N("Check if X1 shading is ON"),
    $V$50&lt;&gt;"x", NA(),
    FALSE, N("Check if case is 'LEFT' and x axis value less than z score"),
    AND($G$69 = "LEFT", $T70 &lt; IF($K$69="", 0, $K$69)), $U70,
    FALSE, N("Check if case is 'RIGHT' and x axis value greater than z score"),
    AND($G$69 = "RIGHT", $T70 &gt; IF($K$69="", 0, $K$69)), $U70,
    FALSE, N("Check if case is 'TWO' and both directions"),
    AND(
        $G$69 = "TWO",
        OR($T70 &lt; -ABS($K$69), $T70 &gt; ABS($K$70))
    ), $U70,
    FALSE, N("Default case: Return NA()"),
    TRUE, NA()
)</f>
        <v>#VALUE!</v>
      </c>
      <c r="W70" s="136" t="e" cm="1">
        <f t="array" ref="W70">_xlfn.IFS(
    FALSE, N("Check if X1 shading is ON"),
    $V$50&lt;&gt;"x", NA(),
    FALSE, N("Check if case is 'LEFT' and x axis value less than z score"),
    AND($G$70 = "LEFT", $T70 &lt; IF($K$70="", 0, $K$70)), $U70,
    FALSE, N("Check if case is 'RIGHT' and x axis value greater than z score"),
    AND($G$70 = "RIGHT", $T70 &gt; IF($K$70="", 0, $K$70)), $U70,
    FALSE, N("Default case: Return NA()"),
    TRUE, NA()
)</f>
        <v>#N/A</v>
      </c>
      <c r="X70" s="136" t="e" cm="1">
        <f t="array" ref="X70">_xlfn.IFS(
    FALSE, N("Check if X1 shading is ON"),
    $X$50&lt;&gt;"x", NA(),
    FALSE, N("Check if case is 'LEFT' and x axis value less than z score"),
    AND($G$73 = "LEFT", $T70 &lt; IF($K$73="", 0, $K$73)), $U70,
    FALSE, N("Check if case is 'RIGHT' and x axis value greater than z score"),
    AND($G$73 = "RIGHT", $T70 &gt; IF($K$73="", 0, $K$73)), $U70,
    FALSE, N("Check if case is 'TWO' and both directions"),
    AND(
        $G$73 = "TWO",
        OR($T70 &lt; -ABS($K$73), $T70 &gt; ABS($K$73))
    ), $U70,
    FALSE, N("Default case: Return NA()"),
    TRUE, NA()
)</f>
        <v>#VALUE!</v>
      </c>
      <c r="Y70" s="42"/>
      <c r="Z70" s="110">
        <v>-1.6666666666666696</v>
      </c>
      <c r="AA70" s="110">
        <v>8.6000000000000007E-2</v>
      </c>
      <c r="AB70" s="110">
        <f t="shared" si="1"/>
        <v>8.6000000000000007E-2</v>
      </c>
      <c r="AC70" s="110" t="str">
        <f t="shared" si="2"/>
        <v/>
      </c>
    </row>
    <row r="71" spans="3:29" ht="16" x14ac:dyDescent="0.2">
      <c r="C71" s="42"/>
      <c r="D71" s="44"/>
      <c r="E71" s="5"/>
      <c r="F71" s="5"/>
      <c r="G71" s="110" t="str">
        <f>IF(AND(G69="left",G70="right"),"TWO","")</f>
        <v/>
      </c>
      <c r="H71" s="5"/>
      <c r="I71" s="5"/>
      <c r="J71" s="5"/>
      <c r="K71" s="5"/>
      <c r="L71" s="5"/>
      <c r="M71" s="42"/>
      <c r="N71" s="5"/>
      <c r="O71" s="110">
        <f t="shared" si="9"/>
        <v>0</v>
      </c>
      <c r="P71" s="110" t="str">
        <f t="shared" si="9"/>
        <v>stdev3</v>
      </c>
      <c r="Q71" s="42"/>
      <c r="R71" s="170" t="s">
        <v>106</v>
      </c>
      <c r="S71" s="5"/>
      <c r="T71" s="120">
        <f t="shared" si="6"/>
        <v>-2.2083333333333361</v>
      </c>
      <c r="U71" s="136">
        <f t="shared" si="7"/>
        <v>3.482894138763417E-2</v>
      </c>
      <c r="V71" s="136" t="e" cm="1">
        <f t="array" ref="V71">_xlfn.IFS(
    FALSE, N("Check if X1 shading is ON"),
    $V$50&lt;&gt;"x", NA(),
    FALSE, N("Check if case is 'LEFT' and x axis value less than z score"),
    AND($G$69 = "LEFT", $T71 &lt; IF($K$69="", 0, $K$69)), $U71,
    FALSE, N("Check if case is 'RIGHT' and x axis value greater than z score"),
    AND($G$69 = "RIGHT", $T71 &gt; IF($K$69="", 0, $K$69)), $U71,
    FALSE, N("Check if case is 'TWO' and both directions"),
    AND(
        $G$69 = "TWO",
        OR($T71 &lt; -ABS($K$69), $T71 &gt; ABS($K$70))
    ), $U71,
    FALSE, N("Default case: Return NA()"),
    TRUE, NA()
)</f>
        <v>#VALUE!</v>
      </c>
      <c r="W71" s="136" t="e" cm="1">
        <f t="array" ref="W71">_xlfn.IFS(
    FALSE, N("Check if X1 shading is ON"),
    $V$50&lt;&gt;"x", NA(),
    FALSE, N("Check if case is 'LEFT' and x axis value less than z score"),
    AND($G$70 = "LEFT", $T71 &lt; IF($K$70="", 0, $K$70)), $U71,
    FALSE, N("Check if case is 'RIGHT' and x axis value greater than z score"),
    AND($G$70 = "RIGHT", $T71 &gt; IF($K$70="", 0, $K$70)), $U71,
    FALSE, N("Default case: Return NA()"),
    TRUE, NA()
)</f>
        <v>#N/A</v>
      </c>
      <c r="X71" s="136" t="e" cm="1">
        <f t="array" ref="X71">_xlfn.IFS(
    FALSE, N("Check if X1 shading is ON"),
    $X$50&lt;&gt;"x", NA(),
    FALSE, N("Check if case is 'LEFT' and x axis value less than z score"),
    AND($G$73 = "LEFT", $T71 &lt; IF($K$73="", 0, $K$73)), $U71,
    FALSE, N("Check if case is 'RIGHT' and x axis value greater than z score"),
    AND($G$73 = "RIGHT", $T71 &gt; IF($K$73="", 0, $K$73)), $U71,
    FALSE, N("Check if case is 'TWO' and both directions"),
    AND(
        $G$73 = "TWO",
        OR($T71 &lt; -ABS($K$73), $T71 &gt; ABS($K$73))
    ), $U71,
    FALSE, N("Default case: Return NA()"),
    TRUE, NA()
)</f>
        <v>#VALUE!</v>
      </c>
      <c r="Y71" s="42"/>
      <c r="Z71" s="110">
        <v>-1.5000000000000027</v>
      </c>
      <c r="AA71" s="110">
        <v>8.6000000000000007E-2</v>
      </c>
      <c r="AB71" s="110">
        <f t="shared" ref="AB71:AB134" si="17">IF($AB$4="x",AA71,NA())</f>
        <v>8.6000000000000007E-2</v>
      </c>
      <c r="AC71" s="110" t="str">
        <f t="shared" ref="AC71:AC134" si="18">IF($J$68="","",$J$68)</f>
        <v/>
      </c>
    </row>
    <row r="72" spans="3:29" ht="16" x14ac:dyDescent="0.2">
      <c r="C72" s="42"/>
      <c r="D72" s="44"/>
      <c r="E72" s="5"/>
      <c r="F72" s="5"/>
      <c r="G72" s="122" t="str" cm="1">
        <f t="array" ref="G72">_xlfn.IFS(
    ISNUMBER(SEARCH("0", G63)), 0,
    G63="", 0,
    ISNUMBER(SEARCH("x", G63)), "x",
    TRUE, "x"
)</f>
        <v>x</v>
      </c>
      <c r="H72" s="122" t="str" cm="1">
        <f t="array" ref="H72">_xlfn.IFS(
    ISNUMBER(SEARCH("0", H63)), 0,
    H63="", 0,
    ISNUMBER(SEARCH("x", H63)), "x",
    TRUE, "x"
)</f>
        <v>x</v>
      </c>
      <c r="I72" s="122" t="str" cm="1">
        <f t="array" ref="I72">_xlfn.IFS(
    ISNUMBER(SEARCH("0", I63)), 0,
    I63="", 0,
    ISNUMBER(SEARCH("x", I63)), "x",
    TRUE, "x"
)</f>
        <v>x</v>
      </c>
      <c r="J72" s="122" t="str" cm="1">
        <f t="array" ref="J72">_xlfn.IFS(
    ISNUMBER(SEARCH("0", J63)), 0,
    J63="", 0,
    ISNUMBER(SEARCH("x", J63)), "x",
    TRUE, "x"
)</f>
        <v>x</v>
      </c>
      <c r="K72" s="122" t="str" cm="1">
        <f t="array" ref="K72">_xlfn.IFS(
    ISNUMBER(SEARCH("0", K63)), 0,
    K63="", 0,
    ISNUMBER(SEARCH("x", K63)), "x",
    TRUE, "x"
)</f>
        <v>x</v>
      </c>
      <c r="L72" s="122" t="str" cm="1">
        <f t="array" ref="L72">_xlfn.IFS(
    ISNUMBER(SEARCH("0", L63)), 0,
    L63="", 0,
    ISNUMBER(SEARCH("x", L63)), "x",
    TRUE, "x"
)</f>
        <v>x</v>
      </c>
      <c r="M72" s="42"/>
      <c r="N72" s="5"/>
      <c r="O72" s="110" t="str">
        <f t="shared" si="9"/>
        <v>x</v>
      </c>
      <c r="P72" s="110" t="str">
        <f t="shared" si="9"/>
        <v>kudos!</v>
      </c>
      <c r="Q72" s="42"/>
      <c r="R72" s="5"/>
      <c r="S72" s="5"/>
      <c r="T72" s="120">
        <f t="shared" si="6"/>
        <v>-2.1666666666666696</v>
      </c>
      <c r="U72" s="136">
        <f t="shared" si="7"/>
        <v>3.8152623506417724E-2</v>
      </c>
      <c r="V72" s="136" t="e" cm="1">
        <f t="array" ref="V72">_xlfn.IFS(
    FALSE, N("Check if X1 shading is ON"),
    $V$50&lt;&gt;"x", NA(),
    FALSE, N("Check if case is 'LEFT' and x axis value less than z score"),
    AND($G$69 = "LEFT", $T72 &lt; IF($K$69="", 0, $K$69)), $U72,
    FALSE, N("Check if case is 'RIGHT' and x axis value greater than z score"),
    AND($G$69 = "RIGHT", $T72 &gt; IF($K$69="", 0, $K$69)), $U72,
    FALSE, N("Check if case is 'TWO' and both directions"),
    AND(
        $G$69 = "TWO",
        OR($T72 &lt; -ABS($K$69), $T72 &gt; ABS($K$70))
    ), $U72,
    FALSE, N("Default case: Return NA()"),
    TRUE, NA()
)</f>
        <v>#VALUE!</v>
      </c>
      <c r="W72" s="136" t="e" cm="1">
        <f t="array" ref="W72">_xlfn.IFS(
    FALSE, N("Check if X1 shading is ON"),
    $V$50&lt;&gt;"x", NA(),
    FALSE, N("Check if case is 'LEFT' and x axis value less than z score"),
    AND($G$70 = "LEFT", $T72 &lt; IF($K$70="", 0, $K$70)), $U72,
    FALSE, N("Check if case is 'RIGHT' and x axis value greater than z score"),
    AND($G$70 = "RIGHT", $T72 &gt; IF($K$70="", 0, $K$70)), $U72,
    FALSE, N("Default case: Return NA()"),
    TRUE, NA()
)</f>
        <v>#N/A</v>
      </c>
      <c r="X72" s="136" t="e" cm="1">
        <f t="array" ref="X72">_xlfn.IFS(
    FALSE, N("Check if X1 shading is ON"),
    $X$50&lt;&gt;"x", NA(),
    FALSE, N("Check if case is 'LEFT' and x axis value less than z score"),
    AND($G$73 = "LEFT", $T72 &lt; IF($K$73="", 0, $K$73)), $U72,
    FALSE, N("Check if case is 'RIGHT' and x axis value greater than z score"),
    AND($G$73 = "RIGHT", $T72 &gt; IF($K$73="", 0, $K$73)), $U72,
    FALSE, N("Check if case is 'TWO' and both directions"),
    AND(
        $G$73 = "TWO",
        OR($T72 &lt; -ABS($K$73), $T72 &gt; ABS($K$73))
    ), $U72,
    FALSE, N("Default case: Return NA()"),
    TRUE, NA()
)</f>
        <v>#VALUE!</v>
      </c>
      <c r="Y72" s="42"/>
      <c r="Z72" s="110">
        <v>-1.3333333333333357</v>
      </c>
      <c r="AA72" s="110">
        <v>8.6000000000000007E-2</v>
      </c>
      <c r="AB72" s="110">
        <f t="shared" si="17"/>
        <v>8.6000000000000007E-2</v>
      </c>
      <c r="AC72" s="110" t="str">
        <f t="shared" si="18"/>
        <v/>
      </c>
    </row>
    <row r="73" spans="3:29" ht="16" x14ac:dyDescent="0.2">
      <c r="C73" s="42"/>
      <c r="D73" s="113">
        <f>D64</f>
        <v>0</v>
      </c>
      <c r="E73" s="122" t="str">
        <f t="shared" ref="E73:F73" si="19">IF(E64=0,"",E64)</f>
        <v/>
      </c>
      <c r="F73" s="122" t="str">
        <f t="shared" si="19"/>
        <v>CollegeStudents x̅</v>
      </c>
      <c r="G73" s="122" t="str" cm="1">
        <f t="array" ref="G73">_xlfn.IFS(
    G64=0, "",
    ISNUMBER(SEARCH("LEFT", G64)), "LEFT",
    ISNUMBER(SEARCH("RIGHT", G64)), "RIGHT",
    TRUE, G64
)</f>
        <v/>
      </c>
      <c r="H73" s="127" t="str">
        <f t="shared" ref="H73:L73" si="20">IF(H64=0,"",H64)</f>
        <v/>
      </c>
      <c r="I73" s="128" t="str">
        <f t="shared" si="20"/>
        <v/>
      </c>
      <c r="J73" s="127" t="str">
        <f t="shared" si="20"/>
        <v/>
      </c>
      <c r="K73" s="129" t="str">
        <f t="shared" si="20"/>
        <v/>
      </c>
      <c r="L73" s="130" t="str">
        <f t="shared" si="20"/>
        <v/>
      </c>
      <c r="M73" s="42"/>
      <c r="N73" s="5"/>
      <c r="O73" s="110">
        <f t="shared" ref="O73:P73" si="21">O24</f>
        <v>2</v>
      </c>
      <c r="P73" s="110" t="str">
        <f t="shared" si="21"/>
        <v># decimals raw</v>
      </c>
      <c r="Q73" s="42"/>
      <c r="R73" s="5"/>
      <c r="S73" s="5"/>
      <c r="T73" s="120">
        <f t="shared" si="6"/>
        <v>-2.1250000000000031</v>
      </c>
      <c r="U73" s="136">
        <f t="shared" si="7"/>
        <v>4.1720985256338335E-2</v>
      </c>
      <c r="V73" s="136" t="e" cm="1">
        <f t="array" ref="V73">_xlfn.IFS(
    FALSE, N("Check if X1 shading is ON"),
    $V$50&lt;&gt;"x", NA(),
    FALSE, N("Check if case is 'LEFT' and x axis value less than z score"),
    AND($G$69 = "LEFT", $T73 &lt; IF($K$69="", 0, $K$69)), $U73,
    FALSE, N("Check if case is 'RIGHT' and x axis value greater than z score"),
    AND($G$69 = "RIGHT", $T73 &gt; IF($K$69="", 0, $K$69)), $U73,
    FALSE, N("Check if case is 'TWO' and both directions"),
    AND(
        $G$69 = "TWO",
        OR($T73 &lt; -ABS($K$69), $T73 &gt; ABS($K$70))
    ), $U73,
    FALSE, N("Default case: Return NA()"),
    TRUE, NA()
)</f>
        <v>#VALUE!</v>
      </c>
      <c r="W73" s="136" t="e" cm="1">
        <f t="array" ref="W73">_xlfn.IFS(
    FALSE, N("Check if X1 shading is ON"),
    $V$50&lt;&gt;"x", NA(),
    FALSE, N("Check if case is 'LEFT' and x axis value less than z score"),
    AND($G$70 = "LEFT", $T73 &lt; IF($K$70="", 0, $K$70)), $U73,
    FALSE, N("Check if case is 'RIGHT' and x axis value greater than z score"),
    AND($G$70 = "RIGHT", $T73 &gt; IF($K$70="", 0, $K$70)), $U73,
    FALSE, N("Default case: Return NA()"),
    TRUE, NA()
)</f>
        <v>#N/A</v>
      </c>
      <c r="X73" s="136" t="e" cm="1">
        <f t="array" ref="X73">_xlfn.IFS(
    FALSE, N("Check if X1 shading is ON"),
    $X$50&lt;&gt;"x", NA(),
    FALSE, N("Check if case is 'LEFT' and x axis value less than z score"),
    AND($G$73 = "LEFT", $T73 &lt; IF($K$73="", 0, $K$73)), $U73,
    FALSE, N("Check if case is 'RIGHT' and x axis value greater than z score"),
    AND($G$73 = "RIGHT", $T73 &gt; IF($K$73="", 0, $K$73)), $U73,
    FALSE, N("Check if case is 'TWO' and both directions"),
    AND(
        $G$73 = "TWO",
        OR($T73 &lt; -ABS($K$73), $T73 &gt; ABS($K$73))
    ), $U73,
    FALSE, N("Default case: Return NA()"),
    TRUE, NA()
)</f>
        <v>#VALUE!</v>
      </c>
      <c r="Y73" s="42"/>
      <c r="Z73" s="110">
        <v>-1.1666666666666687</v>
      </c>
      <c r="AA73" s="110">
        <v>8.6000000000000007E-2</v>
      </c>
      <c r="AB73" s="110">
        <f t="shared" si="17"/>
        <v>8.6000000000000007E-2</v>
      </c>
      <c r="AC73" s="110" t="str">
        <f t="shared" si="18"/>
        <v/>
      </c>
    </row>
    <row r="74" spans="3:29" ht="16" x14ac:dyDescent="0.2">
      <c r="C74" s="42"/>
      <c r="D74" s="44"/>
      <c r="E74" s="56"/>
      <c r="F74" s="56"/>
      <c r="G74" s="5"/>
      <c r="H74" s="5"/>
      <c r="I74" s="5"/>
      <c r="J74" s="5"/>
      <c r="K74" s="5"/>
      <c r="L74" s="5"/>
      <c r="M74" s="42"/>
      <c r="N74" s="5"/>
      <c r="O74" s="5"/>
      <c r="P74" s="42"/>
      <c r="Q74" s="42"/>
      <c r="R74" s="5"/>
      <c r="S74" s="5"/>
      <c r="T74" s="120">
        <f t="shared" si="6"/>
        <v>-2.0833333333333366</v>
      </c>
      <c r="U74" s="136">
        <f t="shared" si="7"/>
        <v>4.5543952872905295E-2</v>
      </c>
      <c r="V74" s="136" t="e" cm="1">
        <f t="array" ref="V74">_xlfn.IFS(
    FALSE, N("Check if X1 shading is ON"),
    $V$50&lt;&gt;"x", NA(),
    FALSE, N("Check if case is 'LEFT' and x axis value less than z score"),
    AND($G$69 = "LEFT", $T74 &lt; IF($K$69="", 0, $K$69)), $U74,
    FALSE, N("Check if case is 'RIGHT' and x axis value greater than z score"),
    AND($G$69 = "RIGHT", $T74 &gt; IF($K$69="", 0, $K$69)), $U74,
    FALSE, N("Check if case is 'TWO' and both directions"),
    AND(
        $G$69 = "TWO",
        OR($T74 &lt; -ABS($K$69), $T74 &gt; ABS($K$70))
    ), $U74,
    FALSE, N("Default case: Return NA()"),
    TRUE, NA()
)</f>
        <v>#VALUE!</v>
      </c>
      <c r="W74" s="136" t="e" cm="1">
        <f t="array" ref="W74">_xlfn.IFS(
    FALSE, N("Check if X1 shading is ON"),
    $V$50&lt;&gt;"x", NA(),
    FALSE, N("Check if case is 'LEFT' and x axis value less than z score"),
    AND($G$70 = "LEFT", $T74 &lt; IF($K$70="", 0, $K$70)), $U74,
    FALSE, N("Check if case is 'RIGHT' and x axis value greater than z score"),
    AND($G$70 = "RIGHT", $T74 &gt; IF($K$70="", 0, $K$70)), $U74,
    FALSE, N("Default case: Return NA()"),
    TRUE, NA()
)</f>
        <v>#N/A</v>
      </c>
      <c r="X74" s="136" t="e" cm="1">
        <f t="array" ref="X74">_xlfn.IFS(
    FALSE, N("Check if X1 shading is ON"),
    $X$50&lt;&gt;"x", NA(),
    FALSE, N("Check if case is 'LEFT' and x axis value less than z score"),
    AND($G$73 = "LEFT", $T74 &lt; IF($K$73="", 0, $K$73)), $U74,
    FALSE, N("Check if case is 'RIGHT' and x axis value greater than z score"),
    AND($G$73 = "RIGHT", $T74 &gt; IF($K$73="", 0, $K$73)), $U74,
    FALSE, N("Check if case is 'TWO' and both directions"),
    AND(
        $G$73 = "TWO",
        OR($T74 &lt; -ABS($K$73), $T74 &gt; ABS($K$73))
    ), $U74,
    FALSE, N("Default case: Return NA()"),
    TRUE, NA()
)</f>
        <v>#VALUE!</v>
      </c>
      <c r="Y74" s="42"/>
      <c r="Z74" s="110">
        <v>-0.83333333333333526</v>
      </c>
      <c r="AA74" s="110">
        <v>8.6000000000000007E-2</v>
      </c>
      <c r="AB74" s="110">
        <f t="shared" si="17"/>
        <v>8.6000000000000007E-2</v>
      </c>
      <c r="AC74" s="110" t="str">
        <f t="shared" si="18"/>
        <v/>
      </c>
    </row>
    <row r="75" spans="3:29" ht="16" x14ac:dyDescent="0.2">
      <c r="C75" s="42"/>
      <c r="D75" s="44"/>
      <c r="E75" s="58"/>
      <c r="F75" s="171" t="s">
        <v>107</v>
      </c>
      <c r="G75" s="172" t="s">
        <v>108</v>
      </c>
      <c r="H75" s="59"/>
      <c r="I75" s="49"/>
      <c r="J75" s="5"/>
      <c r="K75" s="48"/>
      <c r="L75" s="55"/>
      <c r="M75" s="42"/>
      <c r="N75" s="5"/>
      <c r="O75" s="5"/>
      <c r="P75" s="42"/>
      <c r="Q75" s="42"/>
      <c r="R75" s="5"/>
      <c r="S75" s="5"/>
      <c r="T75" s="120">
        <f t="shared" si="6"/>
        <v>-2.0416666666666701</v>
      </c>
      <c r="U75" s="136">
        <f t="shared" si="7"/>
        <v>4.9630986023358713E-2</v>
      </c>
      <c r="V75" s="136" t="e" cm="1">
        <f t="array" ref="V75">_xlfn.IFS(
    FALSE, N("Check if X1 shading is ON"),
    $V$50&lt;&gt;"x", NA(),
    FALSE, N("Check if case is 'LEFT' and x axis value less than z score"),
    AND($G$69 = "LEFT", $T75 &lt; IF($K$69="", 0, $K$69)), $U75,
    FALSE, N("Check if case is 'RIGHT' and x axis value greater than z score"),
    AND($G$69 = "RIGHT", $T75 &gt; IF($K$69="", 0, $K$69)), $U75,
    FALSE, N("Check if case is 'TWO' and both directions"),
    AND(
        $G$69 = "TWO",
        OR($T75 &lt; -ABS($K$69), $T75 &gt; ABS($K$70))
    ), $U75,
    FALSE, N("Default case: Return NA()"),
    TRUE, NA()
)</f>
        <v>#VALUE!</v>
      </c>
      <c r="W75" s="136" t="e" cm="1">
        <f t="array" ref="W75">_xlfn.IFS(
    FALSE, N("Check if X1 shading is ON"),
    $V$50&lt;&gt;"x", NA(),
    FALSE, N("Check if case is 'LEFT' and x axis value less than z score"),
    AND($G$70 = "LEFT", $T75 &lt; IF($K$70="", 0, $K$70)), $U75,
    FALSE, N("Check if case is 'RIGHT' and x axis value greater than z score"),
    AND($G$70 = "RIGHT", $T75 &gt; IF($K$70="", 0, $K$70)), $U75,
    FALSE, N("Default case: Return NA()"),
    TRUE, NA()
)</f>
        <v>#N/A</v>
      </c>
      <c r="X75" s="136" t="e" cm="1">
        <f t="array" ref="X75">_xlfn.IFS(
    FALSE, N("Check if X1 shading is ON"),
    $X$50&lt;&gt;"x", NA(),
    FALSE, N("Check if case is 'LEFT' and x axis value less than z score"),
    AND($G$73 = "LEFT", $T75 &lt; IF($K$73="", 0, $K$73)), $U75,
    FALSE, N("Check if case is 'RIGHT' and x axis value greater than z score"),
    AND($G$73 = "RIGHT", $T75 &gt; IF($K$73="", 0, $K$73)), $U75,
    FALSE, N("Check if case is 'TWO' and both directions"),
    AND(
        $G$73 = "TWO",
        OR($T75 &lt; -ABS($K$73), $T75 &gt; ABS($K$73))
    ), $U75,
    FALSE, N("Default case: Return NA()"),
    TRUE, NA()
)</f>
        <v>#VALUE!</v>
      </c>
      <c r="Y75" s="42"/>
      <c r="Z75" s="110">
        <v>-0.66666666666666874</v>
      </c>
      <c r="AA75" s="110">
        <v>8.6000000000000007E-2</v>
      </c>
      <c r="AB75" s="110">
        <f t="shared" si="17"/>
        <v>8.6000000000000007E-2</v>
      </c>
      <c r="AC75" s="110" t="str">
        <f t="shared" si="18"/>
        <v/>
      </c>
    </row>
    <row r="76" spans="3:29" ht="40" x14ac:dyDescent="0.2">
      <c r="C76" s="42"/>
      <c r="D76" s="140" t="s">
        <v>109</v>
      </c>
      <c r="E76" s="113" t="str">
        <f>L68</f>
        <v/>
      </c>
      <c r="F76" s="173" t="s">
        <v>110</v>
      </c>
      <c r="G76" s="174" t="s">
        <v>111</v>
      </c>
      <c r="H76" s="5"/>
      <c r="I76" s="5"/>
      <c r="J76" s="175" t="s">
        <v>112</v>
      </c>
      <c r="K76" s="113" t="s">
        <v>5</v>
      </c>
      <c r="L76" s="113" t="s">
        <v>113</v>
      </c>
      <c r="M76" s="121" t="s">
        <v>114</v>
      </c>
      <c r="N76" s="5"/>
      <c r="O76" s="5"/>
      <c r="P76" s="42"/>
      <c r="Q76" s="42"/>
      <c r="R76" s="5"/>
      <c r="S76" s="5"/>
      <c r="T76" s="120">
        <f t="shared" si="6"/>
        <v>-2.0000000000000036</v>
      </c>
      <c r="U76" s="136">
        <f t="shared" si="7"/>
        <v>5.3990966513187674E-2</v>
      </c>
      <c r="V76" s="136" t="e" cm="1">
        <f t="array" ref="V76">_xlfn.IFS(
    FALSE, N("Check if X1 shading is ON"),
    $V$50&lt;&gt;"x", NA(),
    FALSE, N("Check if case is 'LEFT' and x axis value less than z score"),
    AND($G$69 = "LEFT", $T76 &lt; IF($K$69="", 0, $K$69)), $U76,
    FALSE, N("Check if case is 'RIGHT' and x axis value greater than z score"),
    AND($G$69 = "RIGHT", $T76 &gt; IF($K$69="", 0, $K$69)), $U76,
    FALSE, N("Check if case is 'TWO' and both directions"),
    AND(
        $G$69 = "TWO",
        OR($T76 &lt; -ABS($K$69), $T76 &gt; ABS($K$70))
    ), $U76,
    FALSE, N("Default case: Return NA()"),
    TRUE, NA()
)</f>
        <v>#VALUE!</v>
      </c>
      <c r="W76" s="136" t="e" cm="1">
        <f t="array" ref="W76">_xlfn.IFS(
    FALSE, N("Check if X1 shading is ON"),
    $V$50&lt;&gt;"x", NA(),
    FALSE, N("Check if case is 'LEFT' and x axis value less than z score"),
    AND($G$70 = "LEFT", $T76 &lt; IF($K$70="", 0, $K$70)), $U76,
    FALSE, N("Check if case is 'RIGHT' and x axis value greater than z score"),
    AND($G$70 = "RIGHT", $T76 &gt; IF($K$70="", 0, $K$70)), $U76,
    FALSE, N("Default case: Return NA()"),
    TRUE, NA()
)</f>
        <v>#N/A</v>
      </c>
      <c r="X76" s="136" t="e" cm="1">
        <f t="array" ref="X76">_xlfn.IFS(
    FALSE, N("Check if X1 shading is ON"),
    $X$50&lt;&gt;"x", NA(),
    FALSE, N("Check if case is 'LEFT' and x axis value less than z score"),
    AND($G$73 = "LEFT", $T76 &lt; IF($K$73="", 0, $K$73)), $U76,
    FALSE, N("Check if case is 'RIGHT' and x axis value greater than z score"),
    AND($G$73 = "RIGHT", $T76 &gt; IF($K$73="", 0, $K$73)), $U76,
    FALSE, N("Check if case is 'TWO' and both directions"),
    AND(
        $G$73 = "TWO",
        OR($T76 &lt; -ABS($K$73), $T76 &gt; ABS($K$73))
    ), $U76,
    FALSE, N("Default case: Return NA()"),
    TRUE, NA()
)</f>
        <v>#VALUE!</v>
      </c>
      <c r="Y76" s="42"/>
      <c r="Z76" s="110">
        <v>-0.50000000000000222</v>
      </c>
      <c r="AA76" s="110">
        <v>8.6000000000000007E-2</v>
      </c>
      <c r="AB76" s="110">
        <f t="shared" si="17"/>
        <v>8.6000000000000007E-2</v>
      </c>
      <c r="AC76" s="110" t="str">
        <f t="shared" si="18"/>
        <v/>
      </c>
    </row>
    <row r="77" spans="3:29" ht="16" x14ac:dyDescent="0.2">
      <c r="C77" s="42"/>
      <c r="D77" s="44"/>
      <c r="E77" s="113" t="str">
        <f>D68</f>
        <v>n</v>
      </c>
      <c r="F77" s="113">
        <f>D69</f>
        <v>0</v>
      </c>
      <c r="G77" s="131" t="str">
        <f>IF(
    AND(E76 &lt;&gt; "P(x)", F77 &lt;&gt; 0),
    " " &amp; E77 &amp; "=" &amp; F77,
    ""
)</f>
        <v/>
      </c>
      <c r="H77" s="132" t="str">
        <f>IF(L68="","",E76 &amp; G77 &amp;  G78)</f>
        <v/>
      </c>
      <c r="I77" s="5"/>
      <c r="J77" s="7"/>
      <c r="K77" s="110">
        <v>0</v>
      </c>
      <c r="L77" s="110">
        <v>0.09</v>
      </c>
      <c r="M77" s="110" t="str">
        <f>H27</f>
        <v>μCDC (μ0)</v>
      </c>
      <c r="N77" s="5"/>
      <c r="O77" s="5"/>
      <c r="P77" s="42"/>
      <c r="Q77" s="42"/>
      <c r="R77" s="5"/>
      <c r="S77" s="5"/>
      <c r="T77" s="120">
        <f t="shared" si="6"/>
        <v>-1.9583333333333368</v>
      </c>
      <c r="U77" s="136">
        <f t="shared" si="7"/>
        <v>5.8632082139484169E-2</v>
      </c>
      <c r="V77" s="136" t="e" cm="1">
        <f t="array" ref="V77">_xlfn.IFS(
    FALSE, N("Check if X1 shading is ON"),
    $V$50&lt;&gt;"x", NA(),
    FALSE, N("Check if case is 'LEFT' and x axis value less than z score"),
    AND($G$69 = "LEFT", $T77 &lt; IF($K$69="", 0, $K$69)), $U77,
    FALSE, N("Check if case is 'RIGHT' and x axis value greater than z score"),
    AND($G$69 = "RIGHT", $T77 &gt; IF($K$69="", 0, $K$69)), $U77,
    FALSE, N("Check if case is 'TWO' and both directions"),
    AND(
        $G$69 = "TWO",
        OR($T77 &lt; -ABS($K$69), $T77 &gt; ABS($K$70))
    ), $U77,
    FALSE, N("Default case: Return NA()"),
    TRUE, NA()
)</f>
        <v>#VALUE!</v>
      </c>
      <c r="W77" s="136" t="e" cm="1">
        <f t="array" ref="W77">_xlfn.IFS(
    FALSE, N("Check if X1 shading is ON"),
    $V$50&lt;&gt;"x", NA(),
    FALSE, N("Check if case is 'LEFT' and x axis value less than z score"),
    AND($G$70 = "LEFT", $T77 &lt; IF($K$70="", 0, $K$70)), $U77,
    FALSE, N("Check if case is 'RIGHT' and x axis value greater than z score"),
    AND($G$70 = "RIGHT", $T77 &gt; IF($K$70="", 0, $K$70)), $U77,
    FALSE, N("Default case: Return NA()"),
    TRUE, NA()
)</f>
        <v>#N/A</v>
      </c>
      <c r="X77" s="136" t="e" cm="1">
        <f t="array" ref="X77">_xlfn.IFS(
    FALSE, N("Check if X1 shading is ON"),
    $X$50&lt;&gt;"x", NA(),
    FALSE, N("Check if case is 'LEFT' and x axis value less than z score"),
    AND($G$73 = "LEFT", $T77 &lt; IF($K$73="", 0, $K$73)), $U77,
    FALSE, N("Check if case is 'RIGHT' and x axis value greater than z score"),
    AND($G$73 = "RIGHT", $T77 &gt; IF($K$73="", 0, $K$73)), $U77,
    FALSE, N("Check if case is 'TWO' and both directions"),
    AND(
        $G$73 = "TWO",
        OR($T77 &lt; -ABS($K$73), $T77 &gt; ABS($K$73))
    ), $U77,
    FALSE, N("Default case: Return NA()"),
    TRUE, NA()
)</f>
        <v>#VALUE!</v>
      </c>
      <c r="Y77" s="42"/>
      <c r="Z77" s="110">
        <v>-0.33333333333333548</v>
      </c>
      <c r="AA77" s="110">
        <v>8.6000000000000007E-2</v>
      </c>
      <c r="AB77" s="110">
        <f t="shared" si="17"/>
        <v>8.6000000000000007E-2</v>
      </c>
      <c r="AC77" s="110" t="str">
        <f t="shared" si="18"/>
        <v/>
      </c>
    </row>
    <row r="78" spans="3:29" ht="16" x14ac:dyDescent="0.2">
      <c r="C78" s="42"/>
      <c r="D78" s="42"/>
      <c r="E78" s="113" t="s">
        <v>97</v>
      </c>
      <c r="F78" s="176">
        <f>IFERROR(L69+L70,0)</f>
        <v>0</v>
      </c>
      <c r="G78" s="131" t="str">
        <f>IF(
    AND(E76 &lt;&gt; "P(x)", F78 &lt;&gt; 0),
    " " &amp; E78 &amp; "=" &amp; TEXT(F78, "#,##0.0%"),
    ""
)</f>
        <v/>
      </c>
      <c r="H78" s="42"/>
      <c r="I78" s="5"/>
      <c r="J78" s="5"/>
      <c r="K78" s="5"/>
      <c r="L78" s="7"/>
      <c r="M78" s="5"/>
      <c r="N78" s="5"/>
      <c r="O78" s="5"/>
      <c r="P78" s="5"/>
      <c r="Q78" s="42"/>
      <c r="R78" s="5"/>
      <c r="S78" s="5"/>
      <c r="T78" s="120">
        <f t="shared" si="6"/>
        <v>-1.9166666666666701</v>
      </c>
      <c r="U78" s="136">
        <f t="shared" si="7"/>
        <v>6.3561706516961941E-2</v>
      </c>
      <c r="V78" s="136" t="e" cm="1">
        <f t="array" ref="V78">_xlfn.IFS(
    FALSE, N("Check if X1 shading is ON"),
    $V$50&lt;&gt;"x", NA(),
    FALSE, N("Check if case is 'LEFT' and x axis value less than z score"),
    AND($G$69 = "LEFT", $T78 &lt; IF($K$69="", 0, $K$69)), $U78,
    FALSE, N("Check if case is 'RIGHT' and x axis value greater than z score"),
    AND($G$69 = "RIGHT", $T78 &gt; IF($K$69="", 0, $K$69)), $U78,
    FALSE, N("Check if case is 'TWO' and both directions"),
    AND(
        $G$69 = "TWO",
        OR($T78 &lt; -ABS($K$69), $T78 &gt; ABS($K$70))
    ), $U78,
    FALSE, N("Default case: Return NA()"),
    TRUE, NA()
)</f>
        <v>#VALUE!</v>
      </c>
      <c r="W78" s="136" t="e" cm="1">
        <f t="array" ref="W78">_xlfn.IFS(
    FALSE, N("Check if X1 shading is ON"),
    $V$50&lt;&gt;"x", NA(),
    FALSE, N("Check if case is 'LEFT' and x axis value less than z score"),
    AND($G$70 = "LEFT", $T78 &lt; IF($K$70="", 0, $K$70)), $U78,
    FALSE, N("Check if case is 'RIGHT' and x axis value greater than z score"),
    AND($G$70 = "RIGHT", $T78 &gt; IF($K$70="", 0, $K$70)), $U78,
    FALSE, N("Default case: Return NA()"),
    TRUE, NA()
)</f>
        <v>#N/A</v>
      </c>
      <c r="X78" s="136" t="e" cm="1">
        <f t="array" ref="X78">_xlfn.IFS(
    FALSE, N("Check if X1 shading is ON"),
    $X$50&lt;&gt;"x", NA(),
    FALSE, N("Check if case is 'LEFT' and x axis value less than z score"),
    AND($G$73 = "LEFT", $T78 &lt; IF($K$73="", 0, $K$73)), $U78,
    FALSE, N("Check if case is 'RIGHT' and x axis value greater than z score"),
    AND($G$73 = "RIGHT", $T78 &gt; IF($K$73="", 0, $K$73)), $U78,
    FALSE, N("Check if case is 'TWO' and both directions"),
    AND(
        $G$73 = "TWO",
        OR($T78 &lt; -ABS($K$73), $T78 &gt; ABS($K$73))
    ), $U78,
    FALSE, N("Default case: Return NA()"),
    TRUE, NA()
)</f>
        <v>#VALUE!</v>
      </c>
      <c r="Y78" s="42"/>
      <c r="Z78" s="110">
        <v>-0.16666666666666879</v>
      </c>
      <c r="AA78" s="110">
        <v>8.6000000000000007E-2</v>
      </c>
      <c r="AB78" s="110">
        <f t="shared" si="17"/>
        <v>8.6000000000000007E-2</v>
      </c>
      <c r="AC78" s="110" t="str">
        <f t="shared" si="18"/>
        <v/>
      </c>
    </row>
    <row r="79" spans="3:29" ht="16" x14ac:dyDescent="0.2">
      <c r="C79" s="42"/>
      <c r="D79" s="5"/>
      <c r="E79" s="5"/>
      <c r="F79" s="5"/>
      <c r="G79" s="5"/>
      <c r="H79" s="5"/>
      <c r="I79" s="5"/>
      <c r="J79" s="5"/>
      <c r="K79" s="5"/>
      <c r="L79" s="5"/>
      <c r="M79" s="5"/>
      <c r="N79" s="5"/>
      <c r="O79" s="5"/>
      <c r="P79" s="5"/>
      <c r="Q79" s="42"/>
      <c r="R79" s="5"/>
      <c r="S79" s="5"/>
      <c r="T79" s="120">
        <f t="shared" si="6"/>
        <v>-1.8750000000000033</v>
      </c>
      <c r="U79" s="136">
        <f t="shared" si="7"/>
        <v>6.8786275826691473E-2</v>
      </c>
      <c r="V79" s="136" t="e" cm="1">
        <f t="array" ref="V79">_xlfn.IFS(
    FALSE, N("Check if X1 shading is ON"),
    $V$50&lt;&gt;"x", NA(),
    FALSE, N("Check if case is 'LEFT' and x axis value less than z score"),
    AND($G$69 = "LEFT", $T79 &lt; IF($K$69="", 0, $K$69)), $U79,
    FALSE, N("Check if case is 'RIGHT' and x axis value greater than z score"),
    AND($G$69 = "RIGHT", $T79 &gt; IF($K$69="", 0, $K$69)), $U79,
    FALSE, N("Check if case is 'TWO' and both directions"),
    AND(
        $G$69 = "TWO",
        OR($T79 &lt; -ABS($K$69), $T79 &gt; ABS($K$70))
    ), $U79,
    FALSE, N("Default case: Return NA()"),
    TRUE, NA()
)</f>
        <v>#VALUE!</v>
      </c>
      <c r="W79" s="136" t="e" cm="1">
        <f t="array" ref="W79">_xlfn.IFS(
    FALSE, N("Check if X1 shading is ON"),
    $V$50&lt;&gt;"x", NA(),
    FALSE, N("Check if case is 'LEFT' and x axis value less than z score"),
    AND($G$70 = "LEFT", $T79 &lt; IF($K$70="", 0, $K$70)), $U79,
    FALSE, N("Check if case is 'RIGHT' and x axis value greater than z score"),
    AND($G$70 = "RIGHT", $T79 &gt; IF($K$70="", 0, $K$70)), $U79,
    FALSE, N("Default case: Return NA()"),
    TRUE, NA()
)</f>
        <v>#N/A</v>
      </c>
      <c r="X79" s="136" t="e" cm="1">
        <f t="array" ref="X79">_xlfn.IFS(
    FALSE, N("Check if X1 shading is ON"),
    $X$50&lt;&gt;"x", NA(),
    FALSE, N("Check if case is 'LEFT' and x axis value less than z score"),
    AND($G$73 = "LEFT", $T79 &lt; IF($K$73="", 0, $K$73)), $U79,
    FALSE, N("Check if case is 'RIGHT' and x axis value greater than z score"),
    AND($G$73 = "RIGHT", $T79 &gt; IF($K$73="", 0, $K$73)), $U79,
    FALSE, N("Check if case is 'TWO' and both directions"),
    AND(
        $G$73 = "TWO",
        OR($T79 &lt; -ABS($K$73), $T79 &gt; ABS($K$73))
    ), $U79,
    FALSE, N("Default case: Return NA()"),
    TRUE, NA()
)</f>
        <v>#VALUE!</v>
      </c>
      <c r="Y79" s="42"/>
      <c r="Z79" s="110">
        <v>0.16666666666666449</v>
      </c>
      <c r="AA79" s="110">
        <v>8.6000000000000007E-2</v>
      </c>
      <c r="AB79" s="110">
        <f t="shared" si="17"/>
        <v>8.6000000000000007E-2</v>
      </c>
      <c r="AC79" s="110" t="str">
        <f t="shared" si="18"/>
        <v/>
      </c>
    </row>
    <row r="80" spans="3:29" ht="16" x14ac:dyDescent="0.2">
      <c r="C80" s="42"/>
      <c r="D80" s="5"/>
      <c r="E80" s="5"/>
      <c r="F80" s="5"/>
      <c r="G80" s="5"/>
      <c r="H80" s="5"/>
      <c r="I80" s="5"/>
      <c r="J80" s="5"/>
      <c r="K80" s="5"/>
      <c r="L80" s="5"/>
      <c r="M80" s="5"/>
      <c r="N80" s="5"/>
      <c r="O80" s="5"/>
      <c r="P80" s="5"/>
      <c r="Q80" s="42"/>
      <c r="R80" s="5"/>
      <c r="S80" s="5"/>
      <c r="T80" s="120">
        <f t="shared" si="6"/>
        <v>-1.8333333333333366</v>
      </c>
      <c r="U80" s="136">
        <f t="shared" si="7"/>
        <v>7.4311163558992643E-2</v>
      </c>
      <c r="V80" s="136" t="e" cm="1">
        <f t="array" ref="V80">_xlfn.IFS(
    FALSE, N("Check if X1 shading is ON"),
    $V$50&lt;&gt;"x", NA(),
    FALSE, N("Check if case is 'LEFT' and x axis value less than z score"),
    AND($G$69 = "LEFT", $T80 &lt; IF($K$69="", 0, $K$69)), $U80,
    FALSE, N("Check if case is 'RIGHT' and x axis value greater than z score"),
    AND($G$69 = "RIGHT", $T80 &gt; IF($K$69="", 0, $K$69)), $U80,
    FALSE, N("Check if case is 'TWO' and both directions"),
    AND(
        $G$69 = "TWO",
        OR($T80 &lt; -ABS($K$69), $T80 &gt; ABS($K$70))
    ), $U80,
    FALSE, N("Default case: Return NA()"),
    TRUE, NA()
)</f>
        <v>#VALUE!</v>
      </c>
      <c r="W80" s="136" t="e" cm="1">
        <f t="array" ref="W80">_xlfn.IFS(
    FALSE, N("Check if X1 shading is ON"),
    $V$50&lt;&gt;"x", NA(),
    FALSE, N("Check if case is 'LEFT' and x axis value less than z score"),
    AND($G$70 = "LEFT", $T80 &lt; IF($K$70="", 0, $K$70)), $U80,
    FALSE, N("Check if case is 'RIGHT' and x axis value greater than z score"),
    AND($G$70 = "RIGHT", $T80 &gt; IF($K$70="", 0, $K$70)), $U80,
    FALSE, N("Default case: Return NA()"),
    TRUE, NA()
)</f>
        <v>#N/A</v>
      </c>
      <c r="X80" s="136" t="e" cm="1">
        <f t="array" ref="X80">_xlfn.IFS(
    FALSE, N("Check if X1 shading is ON"),
    $X$50&lt;&gt;"x", NA(),
    FALSE, N("Check if case is 'LEFT' and x axis value less than z score"),
    AND($G$73 = "LEFT", $T80 &lt; IF($K$73="", 0, $K$73)), $U80,
    FALSE, N("Check if case is 'RIGHT' and x axis value greater than z score"),
    AND($G$73 = "RIGHT", $T80 &gt; IF($K$73="", 0, $K$73)), $U80,
    FALSE, N("Check if case is 'TWO' and both directions"),
    AND(
        $G$73 = "TWO",
        OR($T80 &lt; -ABS($K$73), $T80 &gt; ABS($K$73))
    ), $U80,
    FALSE, N("Default case: Return NA()"),
    TRUE, NA()
)</f>
        <v>#VALUE!</v>
      </c>
      <c r="Y80" s="42"/>
      <c r="Z80" s="110">
        <v>0.33333333333333115</v>
      </c>
      <c r="AA80" s="110">
        <v>8.6000000000000007E-2</v>
      </c>
      <c r="AB80" s="110">
        <f t="shared" si="17"/>
        <v>8.6000000000000007E-2</v>
      </c>
      <c r="AC80" s="110" t="str">
        <f t="shared" si="18"/>
        <v/>
      </c>
    </row>
    <row r="81" spans="3:29" ht="16" x14ac:dyDescent="0.2">
      <c r="C81" s="42"/>
      <c r="D81" s="177" t="s">
        <v>115</v>
      </c>
      <c r="E81" s="7"/>
      <c r="F81" s="5"/>
      <c r="G81" s="5"/>
      <c r="H81" s="5"/>
      <c r="I81" s="44"/>
      <c r="J81" s="42"/>
      <c r="K81" s="42"/>
      <c r="L81" s="60"/>
      <c r="M81" s="5"/>
      <c r="N81" s="5"/>
      <c r="O81" s="5"/>
      <c r="P81" s="5"/>
      <c r="Q81" s="42"/>
      <c r="R81" s="5"/>
      <c r="S81" s="5"/>
      <c r="T81" s="120">
        <f t="shared" si="6"/>
        <v>-1.7916666666666698</v>
      </c>
      <c r="U81" s="136">
        <f t="shared" si="7"/>
        <v>8.0140554438265552E-2</v>
      </c>
      <c r="V81" s="136" t="e" cm="1">
        <f t="array" ref="V81">_xlfn.IFS(
    FALSE, N("Check if X1 shading is ON"),
    $V$50&lt;&gt;"x", NA(),
    FALSE, N("Check if case is 'LEFT' and x axis value less than z score"),
    AND($G$69 = "LEFT", $T81 &lt; IF($K$69="", 0, $K$69)), $U81,
    FALSE, N("Check if case is 'RIGHT' and x axis value greater than z score"),
    AND($G$69 = "RIGHT", $T81 &gt; IF($K$69="", 0, $K$69)), $U81,
    FALSE, N("Check if case is 'TWO' and both directions"),
    AND(
        $G$69 = "TWO",
        OR($T81 &lt; -ABS($K$69), $T81 &gt; ABS($K$70))
    ), $U81,
    FALSE, N("Default case: Return NA()"),
    TRUE, NA()
)</f>
        <v>#VALUE!</v>
      </c>
      <c r="W81" s="136" t="e" cm="1">
        <f t="array" ref="W81">_xlfn.IFS(
    FALSE, N("Check if X1 shading is ON"),
    $V$50&lt;&gt;"x", NA(),
    FALSE, N("Check if case is 'LEFT' and x axis value less than z score"),
    AND($G$70 = "LEFT", $T81 &lt; IF($K$70="", 0, $K$70)), $U81,
    FALSE, N("Check if case is 'RIGHT' and x axis value greater than z score"),
    AND($G$70 = "RIGHT", $T81 &gt; IF($K$70="", 0, $K$70)), $U81,
    FALSE, N("Default case: Return NA()"),
    TRUE, NA()
)</f>
        <v>#N/A</v>
      </c>
      <c r="X81" s="136" t="e" cm="1">
        <f t="array" ref="X81">_xlfn.IFS(
    FALSE, N("Check if X1 shading is ON"),
    $X$50&lt;&gt;"x", NA(),
    FALSE, N("Check if case is 'LEFT' and x axis value less than z score"),
    AND($G$73 = "LEFT", $T81 &lt; IF($K$73="", 0, $K$73)), $U81,
    FALSE, N("Check if case is 'RIGHT' and x axis value greater than z score"),
    AND($G$73 = "RIGHT", $T81 &gt; IF($K$73="", 0, $K$73)), $U81,
    FALSE, N("Check if case is 'TWO' and both directions"),
    AND(
        $G$73 = "TWO",
        OR($T81 &lt; -ABS($K$73), $T81 &gt; ABS($K$73))
    ), $U81,
    FALSE, N("Default case: Return NA()"),
    TRUE, NA()
)</f>
        <v>#VALUE!</v>
      </c>
      <c r="Y81" s="42"/>
      <c r="Z81" s="110">
        <v>0.49999999999999789</v>
      </c>
      <c r="AA81" s="110">
        <v>8.6000000000000007E-2</v>
      </c>
      <c r="AB81" s="110">
        <f t="shared" si="17"/>
        <v>8.6000000000000007E-2</v>
      </c>
      <c r="AC81" s="110" t="str">
        <f t="shared" si="18"/>
        <v/>
      </c>
    </row>
    <row r="82" spans="3:29" ht="16" x14ac:dyDescent="0.2">
      <c r="C82" s="42"/>
      <c r="D82" s="114" t="s">
        <v>116</v>
      </c>
      <c r="E82" s="143" t="s">
        <v>117</v>
      </c>
      <c r="F82" s="143" t="s">
        <v>5</v>
      </c>
      <c r="G82" s="114" t="s">
        <v>113</v>
      </c>
      <c r="H82" s="114" t="s">
        <v>118</v>
      </c>
      <c r="I82" s="178" t="s">
        <v>117</v>
      </c>
      <c r="J82" s="178" t="s">
        <v>5</v>
      </c>
      <c r="K82" s="178" t="s">
        <v>113</v>
      </c>
      <c r="L82" s="178" t="s">
        <v>119</v>
      </c>
      <c r="M82" s="5"/>
      <c r="N82" s="5"/>
      <c r="O82" s="5"/>
      <c r="P82" s="5"/>
      <c r="Q82" s="42"/>
      <c r="R82" s="5"/>
      <c r="S82" s="5"/>
      <c r="T82" s="120">
        <f t="shared" si="6"/>
        <v>-1.7500000000000031</v>
      </c>
      <c r="U82" s="136">
        <f t="shared" si="7"/>
        <v>8.6277318826511032E-2</v>
      </c>
      <c r="V82" s="136" t="e" cm="1">
        <f t="array" ref="V82">_xlfn.IFS(
    FALSE, N("Check if X1 shading is ON"),
    $V$50&lt;&gt;"x", NA(),
    FALSE, N("Check if case is 'LEFT' and x axis value less than z score"),
    AND($G$69 = "LEFT", $T82 &lt; IF($K$69="", 0, $K$69)), $U82,
    FALSE, N("Check if case is 'RIGHT' and x axis value greater than z score"),
    AND($G$69 = "RIGHT", $T82 &gt; IF($K$69="", 0, $K$69)), $U82,
    FALSE, N("Check if case is 'TWO' and both directions"),
    AND(
        $G$69 = "TWO",
        OR($T82 &lt; -ABS($K$69), $T82 &gt; ABS($K$70))
    ), $U82,
    FALSE, N("Default case: Return NA()"),
    TRUE, NA()
)</f>
        <v>#VALUE!</v>
      </c>
      <c r="W82" s="136" t="e" cm="1">
        <f t="array" ref="W82">_xlfn.IFS(
    FALSE, N("Check if X1 shading is ON"),
    $V$50&lt;&gt;"x", NA(),
    FALSE, N("Check if case is 'LEFT' and x axis value less than z score"),
    AND($G$70 = "LEFT", $T82 &lt; IF($K$70="", 0, $K$70)), $U82,
    FALSE, N("Check if case is 'RIGHT' and x axis value greater than z score"),
    AND($G$70 = "RIGHT", $T82 &gt; IF($K$70="", 0, $K$70)), $U82,
    FALSE, N("Default case: Return NA()"),
    TRUE, NA()
)</f>
        <v>#N/A</v>
      </c>
      <c r="X82" s="136" t="e" cm="1">
        <f t="array" ref="X82">_xlfn.IFS(
    FALSE, N("Check if X1 shading is ON"),
    $X$50&lt;&gt;"x", NA(),
    FALSE, N("Check if case is 'LEFT' and x axis value less than z score"),
    AND($G$73 = "LEFT", $T82 &lt; IF($K$73="", 0, $K$73)), $U82,
    FALSE, N("Check if case is 'RIGHT' and x axis value greater than z score"),
    AND($G$73 = "RIGHT", $T82 &gt; IF($K$73="", 0, $K$73)), $U82,
    FALSE, N("Check if case is 'TWO' and both directions"),
    AND(
        $G$73 = "TWO",
        OR($T82 &lt; -ABS($K$73), $T82 &gt; ABS($K$73))
    ), $U82,
    FALSE, N("Default case: Return NA()"),
    TRUE, NA()
)</f>
        <v>#VALUE!</v>
      </c>
      <c r="Y82" s="42"/>
      <c r="Z82" s="110">
        <v>0.66666666666666441</v>
      </c>
      <c r="AA82" s="110">
        <v>8.6000000000000007E-2</v>
      </c>
      <c r="AB82" s="110">
        <f t="shared" si="17"/>
        <v>8.6000000000000007E-2</v>
      </c>
      <c r="AC82" s="110" t="str">
        <f t="shared" si="18"/>
        <v/>
      </c>
    </row>
    <row r="83" spans="3:29" ht="136" x14ac:dyDescent="0.2">
      <c r="C83" s="42"/>
      <c r="D83" s="179" t="str">
        <f>O68</f>
        <v>x</v>
      </c>
      <c r="E83" s="180">
        <v>0.49</v>
      </c>
      <c r="F83" s="133">
        <v>-3.5</v>
      </c>
      <c r="G83" s="181">
        <f>IF(
    $D$83="x",
    E83,
    NA()
)</f>
        <v>0.49</v>
      </c>
      <c r="H83" s="182" t="str" cm="1">
        <f t="array" ref="H83">_xlfn.IFS($E$69="normal pop",H85,$E$69="normal μ0",H86,$E$69="T μ0",H87,TRUE,"")</f>
        <v/>
      </c>
      <c r="I83" s="180">
        <v>0.49</v>
      </c>
      <c r="J83" s="133">
        <v>3.5</v>
      </c>
      <c r="K83" s="133">
        <f>IF(
    $D$83="x",
    I83,
    NA()
)</f>
        <v>0.49</v>
      </c>
      <c r="L83" s="182" t="str" cm="1">
        <f t="array" ref="L83">_xlfn.IFS($E$69="normal pop",L85,$E$69="normal μ0",L86,$E$69="T μ0",L87,TRUE,"")</f>
        <v/>
      </c>
      <c r="M83" s="5"/>
      <c r="N83" s="42"/>
      <c r="O83" s="5"/>
      <c r="P83" s="5"/>
      <c r="Q83" s="42"/>
      <c r="R83" s="42"/>
      <c r="S83" s="42"/>
      <c r="T83" s="120">
        <f t="shared" si="6"/>
        <v>-1.7083333333333364</v>
      </c>
      <c r="U83" s="136">
        <f t="shared" si="7"/>
        <v>9.2722889001515207E-2</v>
      </c>
      <c r="V83" s="136" t="e" cm="1">
        <f t="array" ref="V83">_xlfn.IFS(
    FALSE, N("Check if X1 shading is ON"),
    $V$50&lt;&gt;"x", NA(),
    FALSE, N("Check if case is 'LEFT' and x axis value less than z score"),
    AND($G$69 = "LEFT", $T83 &lt; IF($K$69="", 0, $K$69)), $U83,
    FALSE, N("Check if case is 'RIGHT' and x axis value greater than z score"),
    AND($G$69 = "RIGHT", $T83 &gt; IF($K$69="", 0, $K$69)), $U83,
    FALSE, N("Check if case is 'TWO' and both directions"),
    AND(
        $G$69 = "TWO",
        OR($T83 &lt; -ABS($K$69), $T83 &gt; ABS($K$70))
    ), $U83,
    FALSE, N("Default case: Return NA()"),
    TRUE, NA()
)</f>
        <v>#VALUE!</v>
      </c>
      <c r="W83" s="136" t="e" cm="1">
        <f t="array" ref="W83">_xlfn.IFS(
    FALSE, N("Check if X1 shading is ON"),
    $V$50&lt;&gt;"x", NA(),
    FALSE, N("Check if case is 'LEFT' and x axis value less than z score"),
    AND($G$70 = "LEFT", $T83 &lt; IF($K$70="", 0, $K$70)), $U83,
    FALSE, N("Check if case is 'RIGHT' and x axis value greater than z score"),
    AND($G$70 = "RIGHT", $T83 &gt; IF($K$70="", 0, $K$70)), $U83,
    FALSE, N("Default case: Return NA()"),
    TRUE, NA()
)</f>
        <v>#N/A</v>
      </c>
      <c r="X83" s="136" t="e" cm="1">
        <f t="array" ref="X83">_xlfn.IFS(
    FALSE, N("Check if X1 shading is ON"),
    $X$50&lt;&gt;"x", NA(),
    FALSE, N("Check if case is 'LEFT' and x axis value less than z score"),
    AND($G$73 = "LEFT", $T83 &lt; IF($K$73="", 0, $K$73)), $U83,
    FALSE, N("Check if case is 'RIGHT' and x axis value greater than z score"),
    AND($G$73 = "RIGHT", $T83 &gt; IF($K$73="", 0, $K$73)), $U83,
    FALSE, N("Check if case is 'TWO' and both directions"),
    AND(
        $G$73 = "TWO",
        OR($T83 &lt; -ABS($K$73), $T83 &gt; ABS($K$73))
    ), $U83,
    FALSE, N("Default case: Return NA()"),
    TRUE, NA()
)</f>
        <v>#VALUE!</v>
      </c>
      <c r="Y83" s="42"/>
      <c r="Z83" s="110">
        <v>0.83333333333333093</v>
      </c>
      <c r="AA83" s="110">
        <v>8.6000000000000007E-2</v>
      </c>
      <c r="AB83" s="110">
        <f t="shared" si="17"/>
        <v>8.6000000000000007E-2</v>
      </c>
      <c r="AC83" s="110" t="str">
        <f t="shared" si="18"/>
        <v/>
      </c>
    </row>
    <row r="84" spans="3:29" ht="16" x14ac:dyDescent="0.2">
      <c r="C84" s="42"/>
      <c r="D84" s="61"/>
      <c r="E84" s="42"/>
      <c r="F84" s="42"/>
      <c r="G84" s="42"/>
      <c r="H84" s="42"/>
      <c r="I84" s="44"/>
      <c r="J84" s="42"/>
      <c r="K84" s="42"/>
      <c r="L84" s="42"/>
      <c r="M84" s="5"/>
      <c r="N84" s="42"/>
      <c r="O84" s="42"/>
      <c r="P84" s="42"/>
      <c r="Q84" s="42"/>
      <c r="R84" s="42"/>
      <c r="S84" s="42"/>
      <c r="T84" s="120">
        <f t="shared" si="6"/>
        <v>-1.6666666666666696</v>
      </c>
      <c r="U84" s="136">
        <f t="shared" si="7"/>
        <v>9.9477138792748207E-2</v>
      </c>
      <c r="V84" s="136" t="e" cm="1">
        <f t="array" ref="V84">_xlfn.IFS(
    FALSE, N("Check if X1 shading is ON"),
    $V$50&lt;&gt;"x", NA(),
    FALSE, N("Check if case is 'LEFT' and x axis value less than z score"),
    AND($G$69 = "LEFT", $T84 &lt; IF($K$69="", 0, $K$69)), $U84,
    FALSE, N("Check if case is 'RIGHT' and x axis value greater than z score"),
    AND($G$69 = "RIGHT", $T84 &gt; IF($K$69="", 0, $K$69)), $U84,
    FALSE, N("Check if case is 'TWO' and both directions"),
    AND(
        $G$69 = "TWO",
        OR($T84 &lt; -ABS($K$69), $T84 &gt; ABS($K$70))
    ), $U84,
    FALSE, N("Default case: Return NA()"),
    TRUE, NA()
)</f>
        <v>#VALUE!</v>
      </c>
      <c r="W84" s="136" t="e" cm="1">
        <f t="array" ref="W84">_xlfn.IFS(
    FALSE, N("Check if X1 shading is ON"),
    $V$50&lt;&gt;"x", NA(),
    FALSE, N("Check if case is 'LEFT' and x axis value less than z score"),
    AND($G$70 = "LEFT", $T84 &lt; IF($K$70="", 0, $K$70)), $U84,
    FALSE, N("Check if case is 'RIGHT' and x axis value greater than z score"),
    AND($G$70 = "RIGHT", $T84 &gt; IF($K$70="", 0, $K$70)), $U84,
    FALSE, N("Default case: Return NA()"),
    TRUE, NA()
)</f>
        <v>#N/A</v>
      </c>
      <c r="X84" s="136" t="e" cm="1">
        <f t="array" ref="X84">_xlfn.IFS(
    FALSE, N("Check if X1 shading is ON"),
    $X$50&lt;&gt;"x", NA(),
    FALSE, N("Check if case is 'LEFT' and x axis value less than z score"),
    AND($G$73 = "LEFT", $T84 &lt; IF($K$73="", 0, $K$73)), $U84,
    FALSE, N("Check if case is 'RIGHT' and x axis value greater than z score"),
    AND($G$73 = "RIGHT", $T84 &gt; IF($K$73="", 0, $K$73)), $U84,
    FALSE, N("Check if case is 'TWO' and both directions"),
    AND(
        $G$73 = "TWO",
        OR($T84 &lt; -ABS($K$73), $T84 &gt; ABS($K$73))
    ), $U84,
    FALSE, N("Default case: Return NA()"),
    TRUE, NA()
)</f>
        <v>#VALUE!</v>
      </c>
      <c r="Y84" s="42"/>
      <c r="Z84" s="110">
        <v>1.1666666666666643</v>
      </c>
      <c r="AA84" s="110">
        <v>8.6000000000000007E-2</v>
      </c>
      <c r="AB84" s="110">
        <f t="shared" si="17"/>
        <v>8.6000000000000007E-2</v>
      </c>
      <c r="AC84" s="110" t="str">
        <f t="shared" si="18"/>
        <v/>
      </c>
    </row>
    <row r="85" spans="3:29" ht="153" x14ac:dyDescent="0.2">
      <c r="C85" s="42"/>
      <c r="D85" s="44"/>
      <c r="E85" s="7"/>
      <c r="F85" s="7"/>
      <c r="G85" s="133" t="s">
        <v>0</v>
      </c>
      <c r="H85" s="182" t="s">
        <v>120</v>
      </c>
      <c r="I85" s="44"/>
      <c r="J85" s="42"/>
      <c r="K85" s="44"/>
      <c r="L85" s="182" t="s">
        <v>121</v>
      </c>
      <c r="M85" s="5"/>
      <c r="N85" s="42"/>
      <c r="O85" s="42"/>
      <c r="P85" s="42"/>
      <c r="Q85" s="42"/>
      <c r="R85" s="42"/>
      <c r="S85" s="42"/>
      <c r="T85" s="120">
        <f t="shared" si="6"/>
        <v>-1.6250000000000029</v>
      </c>
      <c r="U85" s="136">
        <f t="shared" si="7"/>
        <v>0.10653826813058456</v>
      </c>
      <c r="V85" s="136" t="e" cm="1">
        <f t="array" ref="V85">_xlfn.IFS(
    FALSE, N("Check if X1 shading is ON"),
    $V$50&lt;&gt;"x", NA(),
    FALSE, N("Check if case is 'LEFT' and x axis value less than z score"),
    AND($G$69 = "LEFT", $T85 &lt; IF($K$69="", 0, $K$69)), $U85,
    FALSE, N("Check if case is 'RIGHT' and x axis value greater than z score"),
    AND($G$69 = "RIGHT", $T85 &gt; IF($K$69="", 0, $K$69)), $U85,
    FALSE, N("Check if case is 'TWO' and both directions"),
    AND(
        $G$69 = "TWO",
        OR($T85 &lt; -ABS($K$69), $T85 &gt; ABS($K$70))
    ), $U85,
    FALSE, N("Default case: Return NA()"),
    TRUE, NA()
)</f>
        <v>#VALUE!</v>
      </c>
      <c r="W85" s="136" t="e" cm="1">
        <f t="array" ref="W85">_xlfn.IFS(
    FALSE, N("Check if X1 shading is ON"),
    $V$50&lt;&gt;"x", NA(),
    FALSE, N("Check if case is 'LEFT' and x axis value less than z score"),
    AND($G$70 = "LEFT", $T85 &lt; IF($K$70="", 0, $K$70)), $U85,
    FALSE, N("Check if case is 'RIGHT' and x axis value greater than z score"),
    AND($G$70 = "RIGHT", $T85 &gt; IF($K$70="", 0, $K$70)), $U85,
    FALSE, N("Default case: Return NA()"),
    TRUE, NA()
)</f>
        <v>#N/A</v>
      </c>
      <c r="X85" s="136" t="e" cm="1">
        <f t="array" ref="X85">_xlfn.IFS(
    FALSE, N("Check if X1 shading is ON"),
    $X$50&lt;&gt;"x", NA(),
    FALSE, N("Check if case is 'LEFT' and x axis value less than z score"),
    AND($G$73 = "LEFT", $T85 &lt; IF($K$73="", 0, $K$73)), $U85,
    FALSE, N("Check if case is 'RIGHT' and x axis value greater than z score"),
    AND($G$73 = "RIGHT", $T85 &gt; IF($K$73="", 0, $K$73)), $U85,
    FALSE, N("Check if case is 'TWO' and both directions"),
    AND(
        $G$73 = "TWO",
        OR($T85 &lt; -ABS($K$73), $T85 &gt; ABS($K$73))
    ), $U85,
    FALSE, N("Default case: Return NA()"),
    TRUE, NA()
)</f>
        <v>#VALUE!</v>
      </c>
      <c r="Y85" s="42"/>
      <c r="Z85" s="110">
        <v>1.3333333333333313</v>
      </c>
      <c r="AA85" s="110">
        <v>8.6000000000000007E-2</v>
      </c>
      <c r="AB85" s="110">
        <f t="shared" si="17"/>
        <v>8.6000000000000007E-2</v>
      </c>
      <c r="AC85" s="110" t="str">
        <f t="shared" si="18"/>
        <v/>
      </c>
    </row>
    <row r="86" spans="3:29" ht="153" x14ac:dyDescent="0.2">
      <c r="C86" s="42"/>
      <c r="D86" s="44"/>
      <c r="E86" s="7"/>
      <c r="F86" s="7"/>
      <c r="G86" s="133" t="s">
        <v>122</v>
      </c>
      <c r="H86" s="182" t="s">
        <v>123</v>
      </c>
      <c r="I86" s="44"/>
      <c r="J86" s="42"/>
      <c r="K86" s="44"/>
      <c r="L86" s="182" t="s">
        <v>124</v>
      </c>
      <c r="M86" s="5"/>
      <c r="N86" s="42"/>
      <c r="O86" s="42"/>
      <c r="P86" s="42"/>
      <c r="Q86" s="42"/>
      <c r="R86" s="42"/>
      <c r="S86" s="42"/>
      <c r="T86" s="120">
        <f t="shared" si="6"/>
        <v>-1.5833333333333361</v>
      </c>
      <c r="U86" s="136">
        <f t="shared" si="7"/>
        <v>0.11390269412019136</v>
      </c>
      <c r="V86" s="136" t="e" cm="1">
        <f t="array" ref="V86">_xlfn.IFS(
    FALSE, N("Check if X1 shading is ON"),
    $V$50&lt;&gt;"x", NA(),
    FALSE, N("Check if case is 'LEFT' and x axis value less than z score"),
    AND($G$69 = "LEFT", $T86 &lt; IF($K$69="", 0, $K$69)), $U86,
    FALSE, N("Check if case is 'RIGHT' and x axis value greater than z score"),
    AND($G$69 = "RIGHT", $T86 &gt; IF($K$69="", 0, $K$69)), $U86,
    FALSE, N("Check if case is 'TWO' and both directions"),
    AND(
        $G$69 = "TWO",
        OR($T86 &lt; -ABS($K$69), $T86 &gt; ABS($K$70))
    ), $U86,
    FALSE, N("Default case: Return NA()"),
    TRUE, NA()
)</f>
        <v>#VALUE!</v>
      </c>
      <c r="W86" s="136" t="e" cm="1">
        <f t="array" ref="W86">_xlfn.IFS(
    FALSE, N("Check if X1 shading is ON"),
    $V$50&lt;&gt;"x", NA(),
    FALSE, N("Check if case is 'LEFT' and x axis value less than z score"),
    AND($G$70 = "LEFT", $T86 &lt; IF($K$70="", 0, $K$70)), $U86,
    FALSE, N("Check if case is 'RIGHT' and x axis value greater than z score"),
    AND($G$70 = "RIGHT", $T86 &gt; IF($K$70="", 0, $K$70)), $U86,
    FALSE, N("Default case: Return NA()"),
    TRUE, NA()
)</f>
        <v>#N/A</v>
      </c>
      <c r="X86" s="136" t="e" cm="1">
        <f t="array" ref="X86">_xlfn.IFS(
    FALSE, N("Check if X1 shading is ON"),
    $X$50&lt;&gt;"x", NA(),
    FALSE, N("Check if case is 'LEFT' and x axis value less than z score"),
    AND($G$73 = "LEFT", $T86 &lt; IF($K$73="", 0, $K$73)), $U86,
    FALSE, N("Check if case is 'RIGHT' and x axis value greater than z score"),
    AND($G$73 = "RIGHT", $T86 &gt; IF($K$73="", 0, $K$73)), $U86,
    FALSE, N("Check if case is 'TWO' and both directions"),
    AND(
        $G$73 = "TWO",
        OR($T86 &lt; -ABS($K$73), $T86 &gt; ABS($K$73))
    ), $U86,
    FALSE, N("Default case: Return NA()"),
    TRUE, NA()
)</f>
        <v>#VALUE!</v>
      </c>
      <c r="Y86" s="42"/>
      <c r="Z86" s="110">
        <v>1.4999999999999982</v>
      </c>
      <c r="AA86" s="110">
        <v>8.6000000000000007E-2</v>
      </c>
      <c r="AB86" s="110">
        <f t="shared" si="17"/>
        <v>8.6000000000000007E-2</v>
      </c>
      <c r="AC86" s="110" t="str">
        <f t="shared" si="18"/>
        <v/>
      </c>
    </row>
    <row r="87" spans="3:29" ht="136" x14ac:dyDescent="0.2">
      <c r="C87" s="42"/>
      <c r="D87" s="42"/>
      <c r="E87" s="42"/>
      <c r="F87" s="42"/>
      <c r="G87" s="133" t="s">
        <v>125</v>
      </c>
      <c r="H87" s="182" t="s">
        <v>126</v>
      </c>
      <c r="I87" s="42"/>
      <c r="J87" s="42"/>
      <c r="K87" s="42"/>
      <c r="L87" s="182" t="s">
        <v>127</v>
      </c>
      <c r="M87" s="5"/>
      <c r="N87" s="42"/>
      <c r="O87" s="42"/>
      <c r="P87" s="42"/>
      <c r="Q87" s="42"/>
      <c r="R87" s="42"/>
      <c r="S87" s="42"/>
      <c r="T87" s="120">
        <f t="shared" si="6"/>
        <v>-1.5416666666666694</v>
      </c>
      <c r="U87" s="136">
        <f t="shared" si="7"/>
        <v>0.12156495028818042</v>
      </c>
      <c r="V87" s="136" t="e" cm="1">
        <f t="array" ref="V87">_xlfn.IFS(
    FALSE, N("Check if X1 shading is ON"),
    $V$50&lt;&gt;"x", NA(),
    FALSE, N("Check if case is 'LEFT' and x axis value less than z score"),
    AND($G$69 = "LEFT", $T87 &lt; IF($K$69="", 0, $K$69)), $U87,
    FALSE, N("Check if case is 'RIGHT' and x axis value greater than z score"),
    AND($G$69 = "RIGHT", $T87 &gt; IF($K$69="", 0, $K$69)), $U87,
    FALSE, N("Check if case is 'TWO' and both directions"),
    AND(
        $G$69 = "TWO",
        OR($T87 &lt; -ABS($K$69), $T87 &gt; ABS($K$70))
    ), $U87,
    FALSE, N("Default case: Return NA()"),
    TRUE, NA()
)</f>
        <v>#VALUE!</v>
      </c>
      <c r="W87" s="136" t="e" cm="1">
        <f t="array" ref="W87">_xlfn.IFS(
    FALSE, N("Check if X1 shading is ON"),
    $V$50&lt;&gt;"x", NA(),
    FALSE, N("Check if case is 'LEFT' and x axis value less than z score"),
    AND($G$70 = "LEFT", $T87 &lt; IF($K$70="", 0, $K$70)), $U87,
    FALSE, N("Check if case is 'RIGHT' and x axis value greater than z score"),
    AND($G$70 = "RIGHT", $T87 &gt; IF($K$70="", 0, $K$70)), $U87,
    FALSE, N("Default case: Return NA()"),
    TRUE, NA()
)</f>
        <v>#N/A</v>
      </c>
      <c r="X87" s="136" t="e" cm="1">
        <f t="array" ref="X87">_xlfn.IFS(
    FALSE, N("Check if X1 shading is ON"),
    $X$50&lt;&gt;"x", NA(),
    FALSE, N("Check if case is 'LEFT' and x axis value less than z score"),
    AND($G$73 = "LEFT", $T87 &lt; IF($K$73="", 0, $K$73)), $U87,
    FALSE, N("Check if case is 'RIGHT' and x axis value greater than z score"),
    AND($G$73 = "RIGHT", $T87 &gt; IF($K$73="", 0, $K$73)), $U87,
    FALSE, N("Check if case is 'TWO' and both directions"),
    AND(
        $G$73 = "TWO",
        OR($T87 &lt; -ABS($K$73), $T87 &gt; ABS($K$73))
    ), $U87,
    FALSE, N("Default case: Return NA()"),
    TRUE, NA()
)</f>
        <v>#VALUE!</v>
      </c>
      <c r="Y87" s="42"/>
      <c r="Z87" s="110">
        <v>1.6666666666666652</v>
      </c>
      <c r="AA87" s="110">
        <v>8.6000000000000007E-2</v>
      </c>
      <c r="AB87" s="110">
        <f t="shared" si="17"/>
        <v>8.6000000000000007E-2</v>
      </c>
      <c r="AC87" s="110" t="str">
        <f t="shared" si="18"/>
        <v/>
      </c>
    </row>
    <row r="88" spans="3:29" ht="16" x14ac:dyDescent="0.2">
      <c r="C88" s="42"/>
      <c r="D88" s="5"/>
      <c r="E88" s="5"/>
      <c r="F88" s="5"/>
      <c r="G88" s="5"/>
      <c r="H88" s="5"/>
      <c r="I88" s="5"/>
      <c r="J88" s="5"/>
      <c r="K88" s="5"/>
      <c r="L88" s="5"/>
      <c r="M88" s="5"/>
      <c r="N88" s="42"/>
      <c r="O88" s="42"/>
      <c r="P88" s="42"/>
      <c r="Q88" s="42"/>
      <c r="R88" s="42"/>
      <c r="S88" s="42"/>
      <c r="T88" s="120">
        <f t="shared" si="6"/>
        <v>-1.5000000000000027</v>
      </c>
      <c r="U88" s="136">
        <f t="shared" si="7"/>
        <v>0.12951759566589122</v>
      </c>
      <c r="V88" s="136" t="e" cm="1">
        <f t="array" ref="V88">_xlfn.IFS(
    FALSE, N("Check if X1 shading is ON"),
    $V$50&lt;&gt;"x", NA(),
    FALSE, N("Check if case is 'LEFT' and x axis value less than z score"),
    AND($G$69 = "LEFT", $T88 &lt; IF($K$69="", 0, $K$69)), $U88,
    FALSE, N("Check if case is 'RIGHT' and x axis value greater than z score"),
    AND($G$69 = "RIGHT", $T88 &gt; IF($K$69="", 0, $K$69)), $U88,
    FALSE, N("Check if case is 'TWO' and both directions"),
    AND(
        $G$69 = "TWO",
        OR($T88 &lt; -ABS($K$69), $T88 &gt; ABS($K$70))
    ), $U88,
    FALSE, N("Default case: Return NA()"),
    TRUE, NA()
)</f>
        <v>#VALUE!</v>
      </c>
      <c r="W88" s="136" t="e" cm="1">
        <f t="array" ref="W88">_xlfn.IFS(
    FALSE, N("Check if X1 shading is ON"),
    $V$50&lt;&gt;"x", NA(),
    FALSE, N("Check if case is 'LEFT' and x axis value less than z score"),
    AND($G$70 = "LEFT", $T88 &lt; IF($K$70="", 0, $K$70)), $U88,
    FALSE, N("Check if case is 'RIGHT' and x axis value greater than z score"),
    AND($G$70 = "RIGHT", $T88 &gt; IF($K$70="", 0, $K$70)), $U88,
    FALSE, N("Default case: Return NA()"),
    TRUE, NA()
)</f>
        <v>#N/A</v>
      </c>
      <c r="X88" s="136" t="e" cm="1">
        <f t="array" ref="X88">_xlfn.IFS(
    FALSE, N("Check if X1 shading is ON"),
    $X$50&lt;&gt;"x", NA(),
    FALSE, N("Check if case is 'LEFT' and x axis value less than z score"),
    AND($G$73 = "LEFT", $T88 &lt; IF($K$73="", 0, $K$73)), $U88,
    FALSE, N("Check if case is 'RIGHT' and x axis value greater than z score"),
    AND($G$73 = "RIGHT", $T88 &gt; IF($K$73="", 0, $K$73)), $U88,
    FALSE, N("Check if case is 'TWO' and both directions"),
    AND(
        $G$73 = "TWO",
        OR($T88 &lt; -ABS($K$73), $T88 &gt; ABS($K$73))
    ), $U88,
    FALSE, N("Default case: Return NA()"),
    TRUE, NA()
)</f>
        <v>#VALUE!</v>
      </c>
      <c r="Y88" s="42"/>
      <c r="Z88" s="110">
        <v>-1.5000000000000027</v>
      </c>
      <c r="AA88" s="110">
        <v>0.11</v>
      </c>
      <c r="AB88" s="110">
        <f t="shared" si="17"/>
        <v>0.11</v>
      </c>
      <c r="AC88" s="110" t="str">
        <f t="shared" si="18"/>
        <v/>
      </c>
    </row>
    <row r="89" spans="3:29" ht="16" x14ac:dyDescent="0.2">
      <c r="C89" s="42"/>
      <c r="D89" s="5"/>
      <c r="E89" s="5"/>
      <c r="F89" s="5"/>
      <c r="G89" s="5"/>
      <c r="H89" s="5"/>
      <c r="I89" s="5"/>
      <c r="J89" s="5"/>
      <c r="K89" s="5"/>
      <c r="L89" s="5"/>
      <c r="M89" s="5"/>
      <c r="N89" s="42"/>
      <c r="O89" s="42"/>
      <c r="P89" s="42"/>
      <c r="Q89" s="42"/>
      <c r="R89" s="42"/>
      <c r="S89" s="42"/>
      <c r="T89" s="120">
        <f t="shared" si="6"/>
        <v>-1.4583333333333359</v>
      </c>
      <c r="U89" s="136">
        <f t="shared" si="7"/>
        <v>0.13775113536619732</v>
      </c>
      <c r="V89" s="136" t="e" cm="1">
        <f t="array" ref="V89">_xlfn.IFS(
    FALSE, N("Check if X1 shading is ON"),
    $V$50&lt;&gt;"x", NA(),
    FALSE, N("Check if case is 'LEFT' and x axis value less than z score"),
    AND($G$69 = "LEFT", $T89 &lt; IF($K$69="", 0, $K$69)), $U89,
    FALSE, N("Check if case is 'RIGHT' and x axis value greater than z score"),
    AND($G$69 = "RIGHT", $T89 &gt; IF($K$69="", 0, $K$69)), $U89,
    FALSE, N("Check if case is 'TWO' and both directions"),
    AND(
        $G$69 = "TWO",
        OR($T89 &lt; -ABS($K$69), $T89 &gt; ABS($K$70))
    ), $U89,
    FALSE, N("Default case: Return NA()"),
    TRUE, NA()
)</f>
        <v>#VALUE!</v>
      </c>
      <c r="W89" s="136" t="e" cm="1">
        <f t="array" ref="W89">_xlfn.IFS(
    FALSE, N("Check if X1 shading is ON"),
    $V$50&lt;&gt;"x", NA(),
    FALSE, N("Check if case is 'LEFT' and x axis value less than z score"),
    AND($G$70 = "LEFT", $T89 &lt; IF($K$70="", 0, $K$70)), $U89,
    FALSE, N("Check if case is 'RIGHT' and x axis value greater than z score"),
    AND($G$70 = "RIGHT", $T89 &gt; IF($K$70="", 0, $K$70)), $U89,
    FALSE, N("Default case: Return NA()"),
    TRUE, NA()
)</f>
        <v>#N/A</v>
      </c>
      <c r="X89" s="136" t="e" cm="1">
        <f t="array" ref="X89">_xlfn.IFS(
    FALSE, N("Check if X1 shading is ON"),
    $X$50&lt;&gt;"x", NA(),
    FALSE, N("Check if case is 'LEFT' and x axis value less than z score"),
    AND($G$73 = "LEFT", $T89 &lt; IF($K$73="", 0, $K$73)), $U89,
    FALSE, N("Check if case is 'RIGHT' and x axis value greater than z score"),
    AND($G$73 = "RIGHT", $T89 &gt; IF($K$73="", 0, $K$73)), $U89,
    FALSE, N("Check if case is 'TWO' and both directions"),
    AND(
        $G$73 = "TWO",
        OR($T89 &lt; -ABS($K$73), $T89 &gt; ABS($K$73))
    ), $U89,
    FALSE, N("Default case: Return NA()"),
    TRUE, NA()
)</f>
        <v>#VALUE!</v>
      </c>
      <c r="Y89" s="42"/>
      <c r="Z89" s="110">
        <v>-1.3333333333333357</v>
      </c>
      <c r="AA89" s="110">
        <v>0.11</v>
      </c>
      <c r="AB89" s="110">
        <f t="shared" si="17"/>
        <v>0.11</v>
      </c>
      <c r="AC89" s="110" t="str">
        <f t="shared" si="18"/>
        <v/>
      </c>
    </row>
    <row r="90" spans="3:29" ht="16" x14ac:dyDescent="0.2">
      <c r="C90" s="42"/>
      <c r="D90" s="177" t="s">
        <v>128</v>
      </c>
      <c r="E90" s="7"/>
      <c r="F90" s="5"/>
      <c r="G90" s="5"/>
      <c r="H90" s="5"/>
      <c r="I90" s="44"/>
      <c r="J90" s="42"/>
      <c r="K90" s="48"/>
      <c r="L90" s="55"/>
      <c r="M90" s="42"/>
      <c r="N90" s="42"/>
      <c r="O90" s="42"/>
      <c r="P90" s="42"/>
      <c r="Q90" s="42"/>
      <c r="R90" s="42"/>
      <c r="S90" s="42"/>
      <c r="T90" s="120">
        <f t="shared" si="6"/>
        <v>-1.4166666666666692</v>
      </c>
      <c r="U90" s="136">
        <f t="shared" si="7"/>
        <v>0.14625395427953519</v>
      </c>
      <c r="V90" s="136" t="e" cm="1">
        <f t="array" ref="V90">_xlfn.IFS(
    FALSE, N("Check if X1 shading is ON"),
    $V$50&lt;&gt;"x", NA(),
    FALSE, N("Check if case is 'LEFT' and x axis value less than z score"),
    AND($G$69 = "LEFT", $T90 &lt; IF($K$69="", 0, $K$69)), $U90,
    FALSE, N("Check if case is 'RIGHT' and x axis value greater than z score"),
    AND($G$69 = "RIGHT", $T90 &gt; IF($K$69="", 0, $K$69)), $U90,
    FALSE, N("Check if case is 'TWO' and both directions"),
    AND(
        $G$69 = "TWO",
        OR($T90 &lt; -ABS($K$69), $T90 &gt; ABS($K$70))
    ), $U90,
    FALSE, N("Default case: Return NA()"),
    TRUE, NA()
)</f>
        <v>#VALUE!</v>
      </c>
      <c r="W90" s="136" t="e" cm="1">
        <f t="array" ref="W90">_xlfn.IFS(
    FALSE, N("Check if X1 shading is ON"),
    $V$50&lt;&gt;"x", NA(),
    FALSE, N("Check if case is 'LEFT' and x axis value less than z score"),
    AND($G$70 = "LEFT", $T90 &lt; IF($K$70="", 0, $K$70)), $U90,
    FALSE, N("Check if case is 'RIGHT' and x axis value greater than z score"),
    AND($G$70 = "RIGHT", $T90 &gt; IF($K$70="", 0, $K$70)), $U90,
    FALSE, N("Default case: Return NA()"),
    TRUE, NA()
)</f>
        <v>#N/A</v>
      </c>
      <c r="X90" s="136" t="e" cm="1">
        <f t="array" ref="X90">_xlfn.IFS(
    FALSE, N("Check if X1 shading is ON"),
    $X$50&lt;&gt;"x", NA(),
    FALSE, N("Check if case is 'LEFT' and x axis value less than z score"),
    AND($G$73 = "LEFT", $T90 &lt; IF($K$73="", 0, $K$73)), $U90,
    FALSE, N("Check if case is 'RIGHT' and x axis value greater than z score"),
    AND($G$73 = "RIGHT", $T90 &gt; IF($K$73="", 0, $K$73)), $U90,
    FALSE, N("Check if case is 'TWO' and both directions"),
    AND(
        $G$73 = "TWO",
        OR($T90 &lt; -ABS($K$73), $T90 &gt; ABS($K$73))
    ), $U90,
    FALSE, N("Default case: Return NA()"),
    TRUE, NA()
)</f>
        <v>#VALUE!</v>
      </c>
      <c r="Y90" s="42"/>
      <c r="Z90" s="110">
        <v>-1.1666666666666687</v>
      </c>
      <c r="AA90" s="110">
        <v>0.11</v>
      </c>
      <c r="AB90" s="110">
        <f t="shared" si="17"/>
        <v>0.11</v>
      </c>
      <c r="AC90" s="110" t="str">
        <f t="shared" si="18"/>
        <v/>
      </c>
    </row>
    <row r="91" spans="3:29" ht="16" x14ac:dyDescent="0.2">
      <c r="C91" s="42"/>
      <c r="D91" s="114" t="s">
        <v>116</v>
      </c>
      <c r="E91" s="143" t="s">
        <v>117</v>
      </c>
      <c r="F91" s="143" t="s">
        <v>5</v>
      </c>
      <c r="G91" s="114" t="s">
        <v>113</v>
      </c>
      <c r="H91" s="178" t="s">
        <v>129</v>
      </c>
      <c r="I91" s="178" t="s">
        <v>130</v>
      </c>
      <c r="J91" s="114" t="s">
        <v>114</v>
      </c>
      <c r="K91" s="48"/>
      <c r="L91" s="55"/>
      <c r="M91" s="42"/>
      <c r="N91" s="42"/>
      <c r="O91" s="42"/>
      <c r="P91" s="42"/>
      <c r="Q91" s="42"/>
      <c r="R91" s="42"/>
      <c r="S91" s="42"/>
      <c r="T91" s="120">
        <f t="shared" si="6"/>
        <v>-1.3750000000000024</v>
      </c>
      <c r="U91" s="136">
        <f t="shared" si="7"/>
        <v>0.15501226545829269</v>
      </c>
      <c r="V91" s="136" t="e" cm="1">
        <f t="array" ref="V91">_xlfn.IFS(
    FALSE, N("Check if X1 shading is ON"),
    $V$50&lt;&gt;"x", NA(),
    FALSE, N("Check if case is 'LEFT' and x axis value less than z score"),
    AND($G$69 = "LEFT", $T91 &lt; IF($K$69="", 0, $K$69)), $U91,
    FALSE, N("Check if case is 'RIGHT' and x axis value greater than z score"),
    AND($G$69 = "RIGHT", $T91 &gt; IF($K$69="", 0, $K$69)), $U91,
    FALSE, N("Check if case is 'TWO' and both directions"),
    AND(
        $G$69 = "TWO",
        OR($T91 &lt; -ABS($K$69), $T91 &gt; ABS($K$70))
    ), $U91,
    FALSE, N("Default case: Return NA()"),
    TRUE, NA()
)</f>
        <v>#VALUE!</v>
      </c>
      <c r="W91" s="136" t="e" cm="1">
        <f t="array" ref="W91">_xlfn.IFS(
    FALSE, N("Check if X1 shading is ON"),
    $V$50&lt;&gt;"x", NA(),
    FALSE, N("Check if case is 'LEFT' and x axis value less than z score"),
    AND($G$70 = "LEFT", $T91 &lt; IF($K$70="", 0, $K$70)), $U91,
    FALSE, N("Check if case is 'RIGHT' and x axis value greater than z score"),
    AND($G$70 = "RIGHT", $T91 &gt; IF($K$70="", 0, $K$70)), $U91,
    FALSE, N("Default case: Return NA()"),
    TRUE, NA()
)</f>
        <v>#N/A</v>
      </c>
      <c r="X91" s="136" t="e" cm="1">
        <f t="array" ref="X91">_xlfn.IFS(
    FALSE, N("Check if X1 shading is ON"),
    $X$50&lt;&gt;"x", NA(),
    FALSE, N("Check if case is 'LEFT' and x axis value less than z score"),
    AND($G$73 = "LEFT", $T91 &lt; IF($K$73="", 0, $K$73)), $U91,
    FALSE, N("Check if case is 'RIGHT' and x axis value greater than z score"),
    AND($G$73 = "RIGHT", $T91 &gt; IF($K$73="", 0, $K$73)), $U91,
    FALSE, N("Check if case is 'TWO' and both directions"),
    AND(
        $G$73 = "TWO",
        OR($T91 &lt; -ABS($K$73), $T91 &gt; ABS($K$73))
    ), $U91,
    FALSE, N("Default case: Return NA()"),
    TRUE, NA()
)</f>
        <v>#VALUE!</v>
      </c>
      <c r="Y91" s="42"/>
      <c r="Z91" s="110">
        <v>-0.83333333333333526</v>
      </c>
      <c r="AA91" s="110">
        <v>0.11</v>
      </c>
      <c r="AB91" s="110">
        <f t="shared" si="17"/>
        <v>0.11</v>
      </c>
      <c r="AC91" s="110" t="str">
        <f t="shared" si="18"/>
        <v/>
      </c>
    </row>
    <row r="92" spans="3:29" ht="17" x14ac:dyDescent="0.2">
      <c r="C92" s="42"/>
      <c r="D92" s="113" t="str" cm="1">
        <f t="array" aca="1" ref="D92" ca="1">IFERROR(
    IF(
        OR(
            AND(ISNUMBER(INDIRECT("A2")), ISNUMBER(INDIRECT("B2")), INDIRECT("A2") &gt; 0, INDIRECT("B2") &gt; 0, INDIRECT("A2") = INDIRECT("B2")),
            AND(ISNUMBER(INDIRECT("B2")), ISNUMBER(INDIRECT("C2")), INDIRECT("B2") &gt; 0, INDIRECT("C2") &gt; 0, INDIRECT("B2") = INDIRECT("C2")),
            AND(ISNUMBER(INDIRECT("C2")), ISNUMBER(INDIRECT("D2")), INDIRECT("C2") &gt; 0, INDIRECT("D2") &gt; 0, INDIRECT("C2") = INDIRECT("D2")),
            AND(ISNUMBER(INDIRECT("D2")), ISNUMBER(INDIRECT("E2")), INDIRECT("D2") &gt; 0, INDIRECT("E2") &gt; 0, INDIRECT("D2") = INDIRECT("E2"))
        ),
        O72,
        "0"
    ),
    ""
)</f>
        <v>0</v>
      </c>
      <c r="E92" s="110">
        <v>0.17</v>
      </c>
      <c r="F92" s="113">
        <v>0</v>
      </c>
      <c r="G92" s="113" t="e">
        <f ca="1">IF(D92="x",E92,NA())</f>
        <v>#N/A</v>
      </c>
      <c r="H92" s="113">
        <f ca="1">RANDBETWEEN(1,10)</f>
        <v>4</v>
      </c>
      <c r="I92" s="182" t="s">
        <v>131</v>
      </c>
      <c r="J92" s="183" t="str" cm="1">
        <f t="array" aca="1" ref="J92" ca="1">INDEX(I92:I101,H92,1)</f>
        <v>HYPE!</v>
      </c>
      <c r="K92" s="5"/>
      <c r="L92" s="5"/>
      <c r="M92" s="5"/>
      <c r="N92" s="42"/>
      <c r="O92" s="42"/>
      <c r="P92" s="42"/>
      <c r="Q92" s="42"/>
      <c r="R92" s="42"/>
      <c r="S92" s="42"/>
      <c r="T92" s="120">
        <f t="shared" si="6"/>
        <v>-1.3333333333333357</v>
      </c>
      <c r="U92" s="136">
        <f t="shared" si="7"/>
        <v>0.1640100746759931</v>
      </c>
      <c r="V92" s="136" t="e" cm="1">
        <f t="array" ref="V92">_xlfn.IFS(
    FALSE, N("Check if X1 shading is ON"),
    $V$50&lt;&gt;"x", NA(),
    FALSE, N("Check if case is 'LEFT' and x axis value less than z score"),
    AND($G$69 = "LEFT", $T92 &lt; IF($K$69="", 0, $K$69)), $U92,
    FALSE, N("Check if case is 'RIGHT' and x axis value greater than z score"),
    AND($G$69 = "RIGHT", $T92 &gt; IF($K$69="", 0, $K$69)), $U92,
    FALSE, N("Check if case is 'TWO' and both directions"),
    AND(
        $G$69 = "TWO",
        OR($T92 &lt; -ABS($K$69), $T92 &gt; ABS($K$70))
    ), $U92,
    FALSE, N("Default case: Return NA()"),
    TRUE, NA()
)</f>
        <v>#VALUE!</v>
      </c>
      <c r="W92" s="136" t="e" cm="1">
        <f t="array" ref="W92">_xlfn.IFS(
    FALSE, N("Check if X1 shading is ON"),
    $V$50&lt;&gt;"x", NA(),
    FALSE, N("Check if case is 'LEFT' and x axis value less than z score"),
    AND($G$70 = "LEFT", $T92 &lt; IF($K$70="", 0, $K$70)), $U92,
    FALSE, N("Check if case is 'RIGHT' and x axis value greater than z score"),
    AND($G$70 = "RIGHT", $T92 &gt; IF($K$70="", 0, $K$70)), $U92,
    FALSE, N("Default case: Return NA()"),
    TRUE, NA()
)</f>
        <v>#N/A</v>
      </c>
      <c r="X92" s="136" t="e" cm="1">
        <f t="array" ref="X92">_xlfn.IFS(
    FALSE, N("Check if X1 shading is ON"),
    $X$50&lt;&gt;"x", NA(),
    FALSE, N("Check if case is 'LEFT' and x axis value less than z score"),
    AND($G$73 = "LEFT", $T92 &lt; IF($K$73="", 0, $K$73)), $U92,
    FALSE, N("Check if case is 'RIGHT' and x axis value greater than z score"),
    AND($G$73 = "RIGHT", $T92 &gt; IF($K$73="", 0, $K$73)), $U92,
    FALSE, N("Check if case is 'TWO' and both directions"),
    AND(
        $G$73 = "TWO",
        OR($T92 &lt; -ABS($K$73), $T92 &gt; ABS($K$73))
    ), $U92,
    FALSE, N("Default case: Return NA()"),
    TRUE, NA()
)</f>
        <v>#VALUE!</v>
      </c>
      <c r="Y92" s="42"/>
      <c r="Z92" s="110">
        <v>-0.66666666666666874</v>
      </c>
      <c r="AA92" s="110">
        <v>0.11</v>
      </c>
      <c r="AB92" s="110">
        <f t="shared" si="17"/>
        <v>0.11</v>
      </c>
      <c r="AC92" s="110" t="str">
        <f t="shared" si="18"/>
        <v/>
      </c>
    </row>
    <row r="93" spans="3:29" ht="16" x14ac:dyDescent="0.2">
      <c r="C93" s="42"/>
      <c r="D93" s="44"/>
      <c r="E93" s="7"/>
      <c r="F93" s="44"/>
      <c r="G93" s="44"/>
      <c r="H93" s="42"/>
      <c r="I93" s="133" t="s">
        <v>132</v>
      </c>
      <c r="J93" s="42"/>
      <c r="K93" s="5"/>
      <c r="L93" s="5"/>
      <c r="M93" s="5"/>
      <c r="N93" s="42"/>
      <c r="O93" s="42"/>
      <c r="P93" s="42"/>
      <c r="Q93" s="42"/>
      <c r="R93" s="42"/>
      <c r="S93" s="42"/>
      <c r="T93" s="120">
        <f t="shared" si="6"/>
        <v>-1.291666666666669</v>
      </c>
      <c r="U93" s="136">
        <f t="shared" si="7"/>
        <v>0.17322916253851786</v>
      </c>
      <c r="V93" s="136" t="e" cm="1">
        <f t="array" ref="V93">_xlfn.IFS(
    FALSE, N("Check if X1 shading is ON"),
    $V$50&lt;&gt;"x", NA(),
    FALSE, N("Check if case is 'LEFT' and x axis value less than z score"),
    AND($G$69 = "LEFT", $T93 &lt; IF($K$69="", 0, $K$69)), $U93,
    FALSE, N("Check if case is 'RIGHT' and x axis value greater than z score"),
    AND($G$69 = "RIGHT", $T93 &gt; IF($K$69="", 0, $K$69)), $U93,
    FALSE, N("Check if case is 'TWO' and both directions"),
    AND(
        $G$69 = "TWO",
        OR($T93 &lt; -ABS($K$69), $T93 &gt; ABS($K$70))
    ), $U93,
    FALSE, N("Default case: Return NA()"),
    TRUE, NA()
)</f>
        <v>#VALUE!</v>
      </c>
      <c r="W93" s="136" t="e" cm="1">
        <f t="array" ref="W93">_xlfn.IFS(
    FALSE, N("Check if X1 shading is ON"),
    $V$50&lt;&gt;"x", NA(),
    FALSE, N("Check if case is 'LEFT' and x axis value less than z score"),
    AND($G$70 = "LEFT", $T93 &lt; IF($K$70="", 0, $K$70)), $U93,
    FALSE, N("Check if case is 'RIGHT' and x axis value greater than z score"),
    AND($G$70 = "RIGHT", $T93 &gt; IF($K$70="", 0, $K$70)), $U93,
    FALSE, N("Default case: Return NA()"),
    TRUE, NA()
)</f>
        <v>#N/A</v>
      </c>
      <c r="X93" s="136" t="e" cm="1">
        <f t="array" ref="X93">_xlfn.IFS(
    FALSE, N("Check if X1 shading is ON"),
    $X$50&lt;&gt;"x", NA(),
    FALSE, N("Check if case is 'LEFT' and x axis value less than z score"),
    AND($G$73 = "LEFT", $T93 &lt; IF($K$73="", 0, $K$73)), $U93,
    FALSE, N("Check if case is 'RIGHT' and x axis value greater than z score"),
    AND($G$73 = "RIGHT", $T93 &gt; IF($K$73="", 0, $K$73)), $U93,
    FALSE, N("Check if case is 'TWO' and both directions"),
    AND(
        $G$73 = "TWO",
        OR($T93 &lt; -ABS($K$73), $T93 &gt; ABS($K$73))
    ), $U93,
    FALSE, N("Default case: Return NA()"),
    TRUE, NA()
)</f>
        <v>#VALUE!</v>
      </c>
      <c r="Y93" s="42"/>
      <c r="Z93" s="110">
        <v>-0.50000000000000222</v>
      </c>
      <c r="AA93" s="110">
        <v>0.11</v>
      </c>
      <c r="AB93" s="110">
        <f t="shared" si="17"/>
        <v>0.11</v>
      </c>
      <c r="AC93" s="110" t="str">
        <f t="shared" si="18"/>
        <v/>
      </c>
    </row>
    <row r="94" spans="3:29" ht="16" x14ac:dyDescent="0.2">
      <c r="C94" s="42"/>
      <c r="D94" s="44"/>
      <c r="E94" s="5"/>
      <c r="F94" s="7"/>
      <c r="G94" s="44"/>
      <c r="H94" s="42"/>
      <c r="I94" s="133" t="s">
        <v>133</v>
      </c>
      <c r="J94" s="42"/>
      <c r="K94" s="5"/>
      <c r="L94" s="5"/>
      <c r="M94" s="5"/>
      <c r="N94" s="42"/>
      <c r="O94" s="42"/>
      <c r="P94" s="42"/>
      <c r="Q94" s="42"/>
      <c r="R94" s="42"/>
      <c r="S94" s="42"/>
      <c r="T94" s="120">
        <f t="shared" si="6"/>
        <v>-1.2500000000000022</v>
      </c>
      <c r="U94" s="136">
        <f t="shared" si="7"/>
        <v>0.18264908538902141</v>
      </c>
      <c r="V94" s="136" t="e" cm="1">
        <f t="array" ref="V94">_xlfn.IFS(
    FALSE, N("Check if X1 shading is ON"),
    $V$50&lt;&gt;"x", NA(),
    FALSE, N("Check if case is 'LEFT' and x axis value less than z score"),
    AND($G$69 = "LEFT", $T94 &lt; IF($K$69="", 0, $K$69)), $U94,
    FALSE, N("Check if case is 'RIGHT' and x axis value greater than z score"),
    AND($G$69 = "RIGHT", $T94 &gt; IF($K$69="", 0, $K$69)), $U94,
    FALSE, N("Check if case is 'TWO' and both directions"),
    AND(
        $G$69 = "TWO",
        OR($T94 &lt; -ABS($K$69), $T94 &gt; ABS($K$70))
    ), $U94,
    FALSE, N("Default case: Return NA()"),
    TRUE, NA()
)</f>
        <v>#VALUE!</v>
      </c>
      <c r="W94" s="136" t="e" cm="1">
        <f t="array" ref="W94">_xlfn.IFS(
    FALSE, N("Check if X1 shading is ON"),
    $V$50&lt;&gt;"x", NA(),
    FALSE, N("Check if case is 'LEFT' and x axis value less than z score"),
    AND($G$70 = "LEFT", $T94 &lt; IF($K$70="", 0, $K$70)), $U94,
    FALSE, N("Check if case is 'RIGHT' and x axis value greater than z score"),
    AND($G$70 = "RIGHT", $T94 &gt; IF($K$70="", 0, $K$70)), $U94,
    FALSE, N("Default case: Return NA()"),
    TRUE, NA()
)</f>
        <v>#N/A</v>
      </c>
      <c r="X94" s="136" t="e" cm="1">
        <f t="array" ref="X94">_xlfn.IFS(
    FALSE, N("Check if X1 shading is ON"),
    $X$50&lt;&gt;"x", NA(),
    FALSE, N("Check if case is 'LEFT' and x axis value less than z score"),
    AND($G$73 = "LEFT", $T94 &lt; IF($K$73="", 0, $K$73)), $U94,
    FALSE, N("Check if case is 'RIGHT' and x axis value greater than z score"),
    AND($G$73 = "RIGHT", $T94 &gt; IF($K$73="", 0, $K$73)), $U94,
    FALSE, N("Check if case is 'TWO' and both directions"),
    AND(
        $G$73 = "TWO",
        OR($T94 &lt; -ABS($K$73), $T94 &gt; ABS($K$73))
    ), $U94,
    FALSE, N("Default case: Return NA()"),
    TRUE, NA()
)</f>
        <v>#VALUE!</v>
      </c>
      <c r="Y94" s="42"/>
      <c r="Z94" s="110">
        <v>-0.33333333333333548</v>
      </c>
      <c r="AA94" s="110">
        <v>0.11</v>
      </c>
      <c r="AB94" s="110">
        <f t="shared" si="17"/>
        <v>0.11</v>
      </c>
      <c r="AC94" s="110" t="str">
        <f t="shared" si="18"/>
        <v/>
      </c>
    </row>
    <row r="95" spans="3:29" ht="16" x14ac:dyDescent="0.2">
      <c r="C95" s="42"/>
      <c r="D95" s="44"/>
      <c r="E95" s="5"/>
      <c r="F95" s="7"/>
      <c r="G95" s="44"/>
      <c r="H95" s="42"/>
      <c r="I95" s="133" t="s">
        <v>134</v>
      </c>
      <c r="J95" s="42"/>
      <c r="K95" s="5"/>
      <c r="L95" s="5"/>
      <c r="M95" s="5"/>
      <c r="N95" s="42"/>
      <c r="O95" s="42"/>
      <c r="P95" s="42"/>
      <c r="Q95" s="42"/>
      <c r="R95" s="42"/>
      <c r="S95" s="42"/>
      <c r="T95" s="120">
        <f t="shared" si="6"/>
        <v>-1.2083333333333355</v>
      </c>
      <c r="U95" s="136">
        <f t="shared" si="7"/>
        <v>0.19224719608678109</v>
      </c>
      <c r="V95" s="136" t="e" cm="1">
        <f t="array" ref="V95">_xlfn.IFS(
    FALSE, N("Check if X1 shading is ON"),
    $V$50&lt;&gt;"x", NA(),
    FALSE, N("Check if case is 'LEFT' and x axis value less than z score"),
    AND($G$69 = "LEFT", $T95 &lt; IF($K$69="", 0, $K$69)), $U95,
    FALSE, N("Check if case is 'RIGHT' and x axis value greater than z score"),
    AND($G$69 = "RIGHT", $T95 &gt; IF($K$69="", 0, $K$69)), $U95,
    FALSE, N("Check if case is 'TWO' and both directions"),
    AND(
        $G$69 = "TWO",
        OR($T95 &lt; -ABS($K$69), $T95 &gt; ABS($K$70))
    ), $U95,
    FALSE, N("Default case: Return NA()"),
    TRUE, NA()
)</f>
        <v>#VALUE!</v>
      </c>
      <c r="W95" s="136" t="e" cm="1">
        <f t="array" ref="W95">_xlfn.IFS(
    FALSE, N("Check if X1 shading is ON"),
    $V$50&lt;&gt;"x", NA(),
    FALSE, N("Check if case is 'LEFT' and x axis value less than z score"),
    AND($G$70 = "LEFT", $T95 &lt; IF($K$70="", 0, $K$70)), $U95,
    FALSE, N("Check if case is 'RIGHT' and x axis value greater than z score"),
    AND($G$70 = "RIGHT", $T95 &gt; IF($K$70="", 0, $K$70)), $U95,
    FALSE, N("Default case: Return NA()"),
    TRUE, NA()
)</f>
        <v>#N/A</v>
      </c>
      <c r="X95" s="136" t="e" cm="1">
        <f t="array" ref="X95">_xlfn.IFS(
    FALSE, N("Check if X1 shading is ON"),
    $X$50&lt;&gt;"x", NA(),
    FALSE, N("Check if case is 'LEFT' and x axis value less than z score"),
    AND($G$73 = "LEFT", $T95 &lt; IF($K$73="", 0, $K$73)), $U95,
    FALSE, N("Check if case is 'RIGHT' and x axis value greater than z score"),
    AND($G$73 = "RIGHT", $T95 &gt; IF($K$73="", 0, $K$73)), $U95,
    FALSE, N("Check if case is 'TWO' and both directions"),
    AND(
        $G$73 = "TWO",
        OR($T95 &lt; -ABS($K$73), $T95 &gt; ABS($K$73))
    ), $U95,
    FALSE, N("Default case: Return NA()"),
    TRUE, NA()
)</f>
        <v>#VALUE!</v>
      </c>
      <c r="Y95" s="42"/>
      <c r="Z95" s="110">
        <v>-0.16666666666666879</v>
      </c>
      <c r="AA95" s="110">
        <v>0.11</v>
      </c>
      <c r="AB95" s="110">
        <f t="shared" si="17"/>
        <v>0.11</v>
      </c>
      <c r="AC95" s="110" t="str">
        <f t="shared" si="18"/>
        <v/>
      </c>
    </row>
    <row r="96" spans="3:29" ht="16" x14ac:dyDescent="0.2">
      <c r="C96" s="42"/>
      <c r="D96" s="44"/>
      <c r="E96" s="5"/>
      <c r="F96" s="7"/>
      <c r="G96" s="44"/>
      <c r="H96" s="42"/>
      <c r="I96" s="133" t="s">
        <v>135</v>
      </c>
      <c r="J96" s="42"/>
      <c r="K96" s="5"/>
      <c r="L96" s="5"/>
      <c r="M96" s="5"/>
      <c r="N96" s="42"/>
      <c r="O96" s="42"/>
      <c r="P96" s="42"/>
      <c r="Q96" s="42"/>
      <c r="R96" s="42"/>
      <c r="S96" s="42"/>
      <c r="T96" s="120">
        <f t="shared" si="6"/>
        <v>-1.1666666666666687</v>
      </c>
      <c r="U96" s="136">
        <f t="shared" si="7"/>
        <v>0.20199868555405839</v>
      </c>
      <c r="V96" s="136" t="e" cm="1">
        <f t="array" ref="V96">_xlfn.IFS(
    FALSE, N("Check if X1 shading is ON"),
    $V$50&lt;&gt;"x", NA(),
    FALSE, N("Check if case is 'LEFT' and x axis value less than z score"),
    AND($G$69 = "LEFT", $T96 &lt; IF($K$69="", 0, $K$69)), $U96,
    FALSE, N("Check if case is 'RIGHT' and x axis value greater than z score"),
    AND($G$69 = "RIGHT", $T96 &gt; IF($K$69="", 0, $K$69)), $U96,
    FALSE, N("Check if case is 'TWO' and both directions"),
    AND(
        $G$69 = "TWO",
        OR($T96 &lt; -ABS($K$69), $T96 &gt; ABS($K$70))
    ), $U96,
    FALSE, N("Default case: Return NA()"),
    TRUE, NA()
)</f>
        <v>#VALUE!</v>
      </c>
      <c r="W96" s="136" t="e" cm="1">
        <f t="array" ref="W96">_xlfn.IFS(
    FALSE, N("Check if X1 shading is ON"),
    $V$50&lt;&gt;"x", NA(),
    FALSE, N("Check if case is 'LEFT' and x axis value less than z score"),
    AND($G$70 = "LEFT", $T96 &lt; IF($K$70="", 0, $K$70)), $U96,
    FALSE, N("Check if case is 'RIGHT' and x axis value greater than z score"),
    AND($G$70 = "RIGHT", $T96 &gt; IF($K$70="", 0, $K$70)), $U96,
    FALSE, N("Default case: Return NA()"),
    TRUE, NA()
)</f>
        <v>#N/A</v>
      </c>
      <c r="X96" s="136" t="e" cm="1">
        <f t="array" ref="X96">_xlfn.IFS(
    FALSE, N("Check if X1 shading is ON"),
    $X$50&lt;&gt;"x", NA(),
    FALSE, N("Check if case is 'LEFT' and x axis value less than z score"),
    AND($G$73 = "LEFT", $T96 &lt; IF($K$73="", 0, $K$73)), $U96,
    FALSE, N("Check if case is 'RIGHT' and x axis value greater than z score"),
    AND($G$73 = "RIGHT", $T96 &gt; IF($K$73="", 0, $K$73)), $U96,
    FALSE, N("Check if case is 'TWO' and both directions"),
    AND(
        $G$73 = "TWO",
        OR($T96 &lt; -ABS($K$73), $T96 &gt; ABS($K$73))
    ), $U96,
    FALSE, N("Default case: Return NA()"),
    TRUE, NA()
)</f>
        <v>#VALUE!</v>
      </c>
      <c r="Y96" s="42"/>
      <c r="Z96" s="110">
        <v>0.16666666666666449</v>
      </c>
      <c r="AA96" s="110">
        <v>0.11</v>
      </c>
      <c r="AB96" s="110">
        <f t="shared" si="17"/>
        <v>0.11</v>
      </c>
      <c r="AC96" s="110" t="str">
        <f t="shared" si="18"/>
        <v/>
      </c>
    </row>
    <row r="97" spans="3:29" ht="16" x14ac:dyDescent="0.2">
      <c r="C97" s="42"/>
      <c r="D97" s="44"/>
      <c r="E97" s="5"/>
      <c r="F97" s="7"/>
      <c r="G97" s="44"/>
      <c r="H97" s="42"/>
      <c r="I97" s="133" t="s">
        <v>136</v>
      </c>
      <c r="J97" s="42"/>
      <c r="K97" s="5"/>
      <c r="L97" s="5"/>
      <c r="M97" s="5"/>
      <c r="N97" s="42"/>
      <c r="O97" s="42"/>
      <c r="P97" s="42"/>
      <c r="Q97" s="42"/>
      <c r="R97" s="42"/>
      <c r="S97" s="42"/>
      <c r="T97" s="120">
        <f t="shared" si="6"/>
        <v>-1.125000000000002</v>
      </c>
      <c r="U97" s="136">
        <f t="shared" si="7"/>
        <v>0.21187664577569898</v>
      </c>
      <c r="V97" s="136" t="e" cm="1">
        <f t="array" ref="V97">_xlfn.IFS(
    FALSE, N("Check if X1 shading is ON"),
    $V$50&lt;&gt;"x", NA(),
    FALSE, N("Check if case is 'LEFT' and x axis value less than z score"),
    AND($G$69 = "LEFT", $T97 &lt; IF($K$69="", 0, $K$69)), $U97,
    FALSE, N("Check if case is 'RIGHT' and x axis value greater than z score"),
    AND($G$69 = "RIGHT", $T97 &gt; IF($K$69="", 0, $K$69)), $U97,
    FALSE, N("Check if case is 'TWO' and both directions"),
    AND(
        $G$69 = "TWO",
        OR($T97 &lt; -ABS($K$69), $T97 &gt; ABS($K$70))
    ), $U97,
    FALSE, N("Default case: Return NA()"),
    TRUE, NA()
)</f>
        <v>#VALUE!</v>
      </c>
      <c r="W97" s="136" t="e" cm="1">
        <f t="array" ref="W97">_xlfn.IFS(
    FALSE, N("Check if X1 shading is ON"),
    $V$50&lt;&gt;"x", NA(),
    FALSE, N("Check if case is 'LEFT' and x axis value less than z score"),
    AND($G$70 = "LEFT", $T97 &lt; IF($K$70="", 0, $K$70)), $U97,
    FALSE, N("Check if case is 'RIGHT' and x axis value greater than z score"),
    AND($G$70 = "RIGHT", $T97 &gt; IF($K$70="", 0, $K$70)), $U97,
    FALSE, N("Default case: Return NA()"),
    TRUE, NA()
)</f>
        <v>#N/A</v>
      </c>
      <c r="X97" s="136" t="e" cm="1">
        <f t="array" ref="X97">_xlfn.IFS(
    FALSE, N("Check if X1 shading is ON"),
    $X$50&lt;&gt;"x", NA(),
    FALSE, N("Check if case is 'LEFT' and x axis value less than z score"),
    AND($G$73 = "LEFT", $T97 &lt; IF($K$73="", 0, $K$73)), $U97,
    FALSE, N("Check if case is 'RIGHT' and x axis value greater than z score"),
    AND($G$73 = "RIGHT", $T97 &gt; IF($K$73="", 0, $K$73)), $U97,
    FALSE, N("Check if case is 'TWO' and both directions"),
    AND(
        $G$73 = "TWO",
        OR($T97 &lt; -ABS($K$73), $T97 &gt; ABS($K$73))
    ), $U97,
    FALSE, N("Default case: Return NA()"),
    TRUE, NA()
)</f>
        <v>#VALUE!</v>
      </c>
      <c r="Y97" s="42"/>
      <c r="Z97" s="110">
        <v>0.33333333333333115</v>
      </c>
      <c r="AA97" s="110">
        <v>0.11</v>
      </c>
      <c r="AB97" s="110">
        <f t="shared" si="17"/>
        <v>0.11</v>
      </c>
      <c r="AC97" s="110" t="str">
        <f t="shared" si="18"/>
        <v/>
      </c>
    </row>
    <row r="98" spans="3:29" ht="16" x14ac:dyDescent="0.2">
      <c r="C98" s="42"/>
      <c r="D98" s="44"/>
      <c r="E98" s="7"/>
      <c r="F98" s="7"/>
      <c r="G98" s="44"/>
      <c r="H98" s="42"/>
      <c r="I98" s="133" t="s">
        <v>137</v>
      </c>
      <c r="J98" s="42"/>
      <c r="K98" s="5"/>
      <c r="L98" s="5"/>
      <c r="M98" s="5"/>
      <c r="N98" s="42"/>
      <c r="O98" s="42"/>
      <c r="P98" s="42"/>
      <c r="Q98" s="42"/>
      <c r="R98" s="42"/>
      <c r="S98" s="42"/>
      <c r="T98" s="120">
        <f t="shared" si="6"/>
        <v>-1.0833333333333353</v>
      </c>
      <c r="U98" s="136">
        <f t="shared" si="7"/>
        <v>0.22185215470573549</v>
      </c>
      <c r="V98" s="136" t="e" cm="1">
        <f t="array" ref="V98">_xlfn.IFS(
    FALSE, N("Check if X1 shading is ON"),
    $V$50&lt;&gt;"x", NA(),
    FALSE, N("Check if case is 'LEFT' and x axis value less than z score"),
    AND($G$69 = "LEFT", $T98 &lt; IF($K$69="", 0, $K$69)), $U98,
    FALSE, N("Check if case is 'RIGHT' and x axis value greater than z score"),
    AND($G$69 = "RIGHT", $T98 &gt; IF($K$69="", 0, $K$69)), $U98,
    FALSE, N("Check if case is 'TWO' and both directions"),
    AND(
        $G$69 = "TWO",
        OR($T98 &lt; -ABS($K$69), $T98 &gt; ABS($K$70))
    ), $U98,
    FALSE, N("Default case: Return NA()"),
    TRUE, NA()
)</f>
        <v>#VALUE!</v>
      </c>
      <c r="W98" s="136" t="e" cm="1">
        <f t="array" ref="W98">_xlfn.IFS(
    FALSE, N("Check if X1 shading is ON"),
    $V$50&lt;&gt;"x", NA(),
    FALSE, N("Check if case is 'LEFT' and x axis value less than z score"),
    AND($G$70 = "LEFT", $T98 &lt; IF($K$70="", 0, $K$70)), $U98,
    FALSE, N("Check if case is 'RIGHT' and x axis value greater than z score"),
    AND($G$70 = "RIGHT", $T98 &gt; IF($K$70="", 0, $K$70)), $U98,
    FALSE, N("Default case: Return NA()"),
    TRUE, NA()
)</f>
        <v>#N/A</v>
      </c>
      <c r="X98" s="136" t="e" cm="1">
        <f t="array" ref="X98">_xlfn.IFS(
    FALSE, N("Check if X1 shading is ON"),
    $X$50&lt;&gt;"x", NA(),
    FALSE, N("Check if case is 'LEFT' and x axis value less than z score"),
    AND($G$73 = "LEFT", $T98 &lt; IF($K$73="", 0, $K$73)), $U98,
    FALSE, N("Check if case is 'RIGHT' and x axis value greater than z score"),
    AND($G$73 = "RIGHT", $T98 &gt; IF($K$73="", 0, $K$73)), $U98,
    FALSE, N("Check if case is 'TWO' and both directions"),
    AND(
        $G$73 = "TWO",
        OR($T98 &lt; -ABS($K$73), $T98 &gt; ABS($K$73))
    ), $U98,
    FALSE, N("Default case: Return NA()"),
    TRUE, NA()
)</f>
        <v>#VALUE!</v>
      </c>
      <c r="Y98" s="42"/>
      <c r="Z98" s="110">
        <v>0.49999999999999789</v>
      </c>
      <c r="AA98" s="110">
        <v>0.11</v>
      </c>
      <c r="AB98" s="110">
        <f t="shared" si="17"/>
        <v>0.11</v>
      </c>
      <c r="AC98" s="110" t="str">
        <f t="shared" si="18"/>
        <v/>
      </c>
    </row>
    <row r="99" spans="3:29" ht="16" x14ac:dyDescent="0.2">
      <c r="C99" s="42"/>
      <c r="D99" s="44"/>
      <c r="E99" s="7"/>
      <c r="F99" s="7"/>
      <c r="G99" s="44"/>
      <c r="H99" s="42"/>
      <c r="I99" s="133" t="s">
        <v>138</v>
      </c>
      <c r="J99" s="42"/>
      <c r="K99" s="5"/>
      <c r="L99" s="5"/>
      <c r="M99" s="5"/>
      <c r="N99" s="42"/>
      <c r="O99" s="42"/>
      <c r="P99" s="42"/>
      <c r="Q99" s="42"/>
      <c r="R99" s="42"/>
      <c r="S99" s="42"/>
      <c r="T99" s="120">
        <f t="shared" si="6"/>
        <v>-1.0416666666666685</v>
      </c>
      <c r="U99" s="136">
        <f t="shared" si="7"/>
        <v>0.23189438328624226</v>
      </c>
      <c r="V99" s="136" t="e" cm="1">
        <f t="array" ref="V99">_xlfn.IFS(
    FALSE, N("Check if X1 shading is ON"),
    $V$50&lt;&gt;"x", NA(),
    FALSE, N("Check if case is 'LEFT' and x axis value less than z score"),
    AND($G$69 = "LEFT", $T99 &lt; IF($K$69="", 0, $K$69)), $U99,
    FALSE, N("Check if case is 'RIGHT' and x axis value greater than z score"),
    AND($G$69 = "RIGHT", $T99 &gt; IF($K$69="", 0, $K$69)), $U99,
    FALSE, N("Check if case is 'TWO' and both directions"),
    AND(
        $G$69 = "TWO",
        OR($T99 &lt; -ABS($K$69), $T99 &gt; ABS($K$70))
    ), $U99,
    FALSE, N("Default case: Return NA()"),
    TRUE, NA()
)</f>
        <v>#VALUE!</v>
      </c>
      <c r="W99" s="136" t="e" cm="1">
        <f t="array" ref="W99">_xlfn.IFS(
    FALSE, N("Check if X1 shading is ON"),
    $V$50&lt;&gt;"x", NA(),
    FALSE, N("Check if case is 'LEFT' and x axis value less than z score"),
    AND($G$70 = "LEFT", $T99 &lt; IF($K$70="", 0, $K$70)), $U99,
    FALSE, N("Check if case is 'RIGHT' and x axis value greater than z score"),
    AND($G$70 = "RIGHT", $T99 &gt; IF($K$70="", 0, $K$70)), $U99,
    FALSE, N("Default case: Return NA()"),
    TRUE, NA()
)</f>
        <v>#N/A</v>
      </c>
      <c r="X99" s="136" t="e" cm="1">
        <f t="array" ref="X99">_xlfn.IFS(
    FALSE, N("Check if X1 shading is ON"),
    $X$50&lt;&gt;"x", NA(),
    FALSE, N("Check if case is 'LEFT' and x axis value less than z score"),
    AND($G$73 = "LEFT", $T99 &lt; IF($K$73="", 0, $K$73)), $U99,
    FALSE, N("Check if case is 'RIGHT' and x axis value greater than z score"),
    AND($G$73 = "RIGHT", $T99 &gt; IF($K$73="", 0, $K$73)), $U99,
    FALSE, N("Check if case is 'TWO' and both directions"),
    AND(
        $G$73 = "TWO",
        OR($T99 &lt; -ABS($K$73), $T99 &gt; ABS($K$73))
    ), $U99,
    FALSE, N("Default case: Return NA()"),
    TRUE, NA()
)</f>
        <v>#VALUE!</v>
      </c>
      <c r="Y99" s="42"/>
      <c r="Z99" s="110">
        <v>0.66666666666666441</v>
      </c>
      <c r="AA99" s="110">
        <v>0.11</v>
      </c>
      <c r="AB99" s="110">
        <f t="shared" si="17"/>
        <v>0.11</v>
      </c>
      <c r="AC99" s="110" t="str">
        <f t="shared" si="18"/>
        <v/>
      </c>
    </row>
    <row r="100" spans="3:29" ht="16" x14ac:dyDescent="0.2">
      <c r="C100" s="42"/>
      <c r="D100" s="44"/>
      <c r="E100" s="7"/>
      <c r="F100" s="7"/>
      <c r="G100" s="44"/>
      <c r="H100" s="42"/>
      <c r="I100" s="133" t="s">
        <v>139</v>
      </c>
      <c r="J100" s="42"/>
      <c r="K100" s="5"/>
      <c r="L100" s="5"/>
      <c r="M100" s="5"/>
      <c r="N100" s="42"/>
      <c r="O100" s="42"/>
      <c r="P100" s="42"/>
      <c r="Q100" s="42"/>
      <c r="R100" s="42"/>
      <c r="S100" s="42"/>
      <c r="T100" s="120">
        <f t="shared" si="6"/>
        <v>-1.0000000000000018</v>
      </c>
      <c r="U100" s="136">
        <f t="shared" si="7"/>
        <v>0.24197072451914292</v>
      </c>
      <c r="V100" s="136" t="e" cm="1">
        <f t="array" ref="V100">_xlfn.IFS(
    FALSE, N("Check if X1 shading is ON"),
    $V$50&lt;&gt;"x", NA(),
    FALSE, N("Check if case is 'LEFT' and x axis value less than z score"),
    AND($G$69 = "LEFT", $T100 &lt; IF($K$69="", 0, $K$69)), $U100,
    FALSE, N("Check if case is 'RIGHT' and x axis value greater than z score"),
    AND($G$69 = "RIGHT", $T100 &gt; IF($K$69="", 0, $K$69)), $U100,
    FALSE, N("Check if case is 'TWO' and both directions"),
    AND(
        $G$69 = "TWO",
        OR($T100 &lt; -ABS($K$69), $T100 &gt; ABS($K$70))
    ), $U100,
    FALSE, N("Default case: Return NA()"),
    TRUE, NA()
)</f>
        <v>#VALUE!</v>
      </c>
      <c r="W100" s="136" t="e" cm="1">
        <f t="array" ref="W100">_xlfn.IFS(
    FALSE, N("Check if X1 shading is ON"),
    $V$50&lt;&gt;"x", NA(),
    FALSE, N("Check if case is 'LEFT' and x axis value less than z score"),
    AND($G$70 = "LEFT", $T100 &lt; IF($K$70="", 0, $K$70)), $U100,
    FALSE, N("Check if case is 'RIGHT' and x axis value greater than z score"),
    AND($G$70 = "RIGHT", $T100 &gt; IF($K$70="", 0, $K$70)), $U100,
    FALSE, N("Default case: Return NA()"),
    TRUE, NA()
)</f>
        <v>#N/A</v>
      </c>
      <c r="X100" s="136" t="e" cm="1">
        <f t="array" ref="X100">_xlfn.IFS(
    FALSE, N("Check if X1 shading is ON"),
    $X$50&lt;&gt;"x", NA(),
    FALSE, N("Check if case is 'LEFT' and x axis value less than z score"),
    AND($G$73 = "LEFT", $T100 &lt; IF($K$73="", 0, $K$73)), $U100,
    FALSE, N("Check if case is 'RIGHT' and x axis value greater than z score"),
    AND($G$73 = "RIGHT", $T100 &gt; IF($K$73="", 0, $K$73)), $U100,
    FALSE, N("Check if case is 'TWO' and both directions"),
    AND(
        $G$73 = "TWO",
        OR($T100 &lt; -ABS($K$73), $T100 &gt; ABS($K$73))
    ), $U100,
    FALSE, N("Default case: Return NA()"),
    TRUE, NA()
)</f>
        <v>#VALUE!</v>
      </c>
      <c r="Y100" s="42"/>
      <c r="Z100" s="110">
        <v>0.83333333333333093</v>
      </c>
      <c r="AA100" s="110">
        <v>0.11</v>
      </c>
      <c r="AB100" s="110">
        <f t="shared" si="17"/>
        <v>0.11</v>
      </c>
      <c r="AC100" s="110" t="str">
        <f t="shared" si="18"/>
        <v/>
      </c>
    </row>
    <row r="101" spans="3:29" ht="16" x14ac:dyDescent="0.2">
      <c r="C101" s="42"/>
      <c r="D101" s="44"/>
      <c r="E101" s="7"/>
      <c r="F101" s="7"/>
      <c r="G101" s="44"/>
      <c r="H101" s="42"/>
      <c r="I101" s="133" t="s">
        <v>140</v>
      </c>
      <c r="J101" s="42"/>
      <c r="K101" s="5"/>
      <c r="L101" s="5"/>
      <c r="M101" s="5"/>
      <c r="N101" s="42"/>
      <c r="O101" s="42"/>
      <c r="P101" s="42"/>
      <c r="Q101" s="42"/>
      <c r="R101" s="42"/>
      <c r="S101" s="42"/>
      <c r="T101" s="120">
        <f t="shared" si="6"/>
        <v>-0.95833333333333515</v>
      </c>
      <c r="U101" s="136">
        <f t="shared" si="7"/>
        <v>0.25204694425504476</v>
      </c>
      <c r="V101" s="136" t="e" cm="1">
        <f t="array" ref="V101">_xlfn.IFS(
    FALSE, N("Check if X1 shading is ON"),
    $V$50&lt;&gt;"x", NA(),
    FALSE, N("Check if case is 'LEFT' and x axis value less than z score"),
    AND($G$69 = "LEFT", $T101 &lt; IF($K$69="", 0, $K$69)), $U101,
    FALSE, N("Check if case is 'RIGHT' and x axis value greater than z score"),
    AND($G$69 = "RIGHT", $T101 &gt; IF($K$69="", 0, $K$69)), $U101,
    FALSE, N("Check if case is 'TWO' and both directions"),
    AND(
        $G$69 = "TWO",
        OR($T101 &lt; -ABS($K$69), $T101 &gt; ABS($K$70))
    ), $U101,
    FALSE, N("Default case: Return NA()"),
    TRUE, NA()
)</f>
        <v>#VALUE!</v>
      </c>
      <c r="W101" s="136" t="e" cm="1">
        <f t="array" ref="W101">_xlfn.IFS(
    FALSE, N("Check if X1 shading is ON"),
    $V$50&lt;&gt;"x", NA(),
    FALSE, N("Check if case is 'LEFT' and x axis value less than z score"),
    AND($G$70 = "LEFT", $T101 &lt; IF($K$70="", 0, $K$70)), $U101,
    FALSE, N("Check if case is 'RIGHT' and x axis value greater than z score"),
    AND($G$70 = "RIGHT", $T101 &gt; IF($K$70="", 0, $K$70)), $U101,
    FALSE, N("Default case: Return NA()"),
    TRUE, NA()
)</f>
        <v>#N/A</v>
      </c>
      <c r="X101" s="136" t="e" cm="1">
        <f t="array" ref="X101">_xlfn.IFS(
    FALSE, N("Check if X1 shading is ON"),
    $X$50&lt;&gt;"x", NA(),
    FALSE, N("Check if case is 'LEFT' and x axis value less than z score"),
    AND($G$73 = "LEFT", $T101 &lt; IF($K$73="", 0, $K$73)), $U101,
    FALSE, N("Check if case is 'RIGHT' and x axis value greater than z score"),
    AND($G$73 = "RIGHT", $T101 &gt; IF($K$73="", 0, $K$73)), $U101,
    FALSE, N("Check if case is 'TWO' and both directions"),
    AND(
        $G$73 = "TWO",
        OR($T101 &lt; -ABS($K$73), $T101 &gt; ABS($K$73))
    ), $U101,
    FALSE, N("Default case: Return NA()"),
    TRUE, NA()
)</f>
        <v>#VALUE!</v>
      </c>
      <c r="Y101" s="42"/>
      <c r="Z101" s="110">
        <v>1.1666666666666643</v>
      </c>
      <c r="AA101" s="110">
        <v>0.11</v>
      </c>
      <c r="AB101" s="110">
        <f t="shared" si="17"/>
        <v>0.11</v>
      </c>
      <c r="AC101" s="110" t="str">
        <f t="shared" si="18"/>
        <v/>
      </c>
    </row>
    <row r="102" spans="3:29" ht="16" x14ac:dyDescent="0.2">
      <c r="C102" s="42"/>
      <c r="D102" s="5"/>
      <c r="E102" s="5"/>
      <c r="F102" s="5"/>
      <c r="G102" s="5"/>
      <c r="H102" s="5"/>
      <c r="I102" s="5"/>
      <c r="J102" s="5"/>
      <c r="K102" s="5"/>
      <c r="L102" s="5"/>
      <c r="M102" s="42"/>
      <c r="N102" s="42"/>
      <c r="O102" s="42"/>
      <c r="P102" s="42"/>
      <c r="Q102" s="42"/>
      <c r="R102" s="42"/>
      <c r="S102" s="42"/>
      <c r="T102" s="120">
        <f t="shared" si="6"/>
        <v>-0.91666666666666852</v>
      </c>
      <c r="U102" s="136">
        <f t="shared" si="7"/>
        <v>0.262087353078301</v>
      </c>
      <c r="V102" s="136" t="e" cm="1">
        <f t="array" ref="V102">_xlfn.IFS(
    FALSE, N("Check if X1 shading is ON"),
    $V$50&lt;&gt;"x", NA(),
    FALSE, N("Check if case is 'LEFT' and x axis value less than z score"),
    AND($G$69 = "LEFT", $T102 &lt; IF($K$69="", 0, $K$69)), $U102,
    FALSE, N("Check if case is 'RIGHT' and x axis value greater than z score"),
    AND($G$69 = "RIGHT", $T102 &gt; IF($K$69="", 0, $K$69)), $U102,
    FALSE, N("Check if case is 'TWO' and both directions"),
    AND(
        $G$69 = "TWO",
        OR($T102 &lt; -ABS($K$69), $T102 &gt; ABS($K$70))
    ), $U102,
    FALSE, N("Default case: Return NA()"),
    TRUE, NA()
)</f>
        <v>#VALUE!</v>
      </c>
      <c r="W102" s="136" t="e" cm="1">
        <f t="array" ref="W102">_xlfn.IFS(
    FALSE, N("Check if X1 shading is ON"),
    $V$50&lt;&gt;"x", NA(),
    FALSE, N("Check if case is 'LEFT' and x axis value less than z score"),
    AND($G$70 = "LEFT", $T102 &lt; IF($K$70="", 0, $K$70)), $U102,
    FALSE, N("Check if case is 'RIGHT' and x axis value greater than z score"),
    AND($G$70 = "RIGHT", $T102 &gt; IF($K$70="", 0, $K$70)), $U102,
    FALSE, N("Default case: Return NA()"),
    TRUE, NA()
)</f>
        <v>#N/A</v>
      </c>
      <c r="X102" s="136" t="e" cm="1">
        <f t="array" ref="X102">_xlfn.IFS(
    FALSE, N("Check if X1 shading is ON"),
    $X$50&lt;&gt;"x", NA(),
    FALSE, N("Check if case is 'LEFT' and x axis value less than z score"),
    AND($G$73 = "LEFT", $T102 &lt; IF($K$73="", 0, $K$73)), $U102,
    FALSE, N("Check if case is 'RIGHT' and x axis value greater than z score"),
    AND($G$73 = "RIGHT", $T102 &gt; IF($K$73="", 0, $K$73)), $U102,
    FALSE, N("Check if case is 'TWO' and both directions"),
    AND(
        $G$73 = "TWO",
        OR($T102 &lt; -ABS($K$73), $T102 &gt; ABS($K$73))
    ), $U102,
    FALSE, N("Default case: Return NA()"),
    TRUE, NA()
)</f>
        <v>#VALUE!</v>
      </c>
      <c r="Y102" s="42"/>
      <c r="Z102" s="110">
        <v>1.3333333333333313</v>
      </c>
      <c r="AA102" s="110">
        <v>0.11</v>
      </c>
      <c r="AB102" s="110">
        <f t="shared" si="17"/>
        <v>0.11</v>
      </c>
      <c r="AC102" s="110" t="str">
        <f t="shared" si="18"/>
        <v/>
      </c>
    </row>
    <row r="103" spans="3:29" ht="16" x14ac:dyDescent="0.2">
      <c r="C103" s="42"/>
      <c r="D103" s="5"/>
      <c r="E103" s="5"/>
      <c r="F103" s="5"/>
      <c r="G103" s="5"/>
      <c r="H103" s="5"/>
      <c r="I103" s="5"/>
      <c r="J103" s="5"/>
      <c r="K103" s="5"/>
      <c r="L103" s="5"/>
      <c r="M103" s="42"/>
      <c r="N103" s="42"/>
      <c r="O103" s="42"/>
      <c r="P103" s="42"/>
      <c r="Q103" s="42"/>
      <c r="R103" s="42"/>
      <c r="S103" s="42"/>
      <c r="T103" s="120">
        <f t="shared" si="6"/>
        <v>-0.87500000000000189</v>
      </c>
      <c r="U103" s="136">
        <f t="shared" si="7"/>
        <v>0.27205499837854308</v>
      </c>
      <c r="V103" s="136" t="e" cm="1">
        <f t="array" ref="V103">_xlfn.IFS(
    FALSE, N("Check if X1 shading is ON"),
    $V$50&lt;&gt;"x", NA(),
    FALSE, N("Check if case is 'LEFT' and x axis value less than z score"),
    AND($G$69 = "LEFT", $T103 &lt; IF($K$69="", 0, $K$69)), $U103,
    FALSE, N("Check if case is 'RIGHT' and x axis value greater than z score"),
    AND($G$69 = "RIGHT", $T103 &gt; IF($K$69="", 0, $K$69)), $U103,
    FALSE, N("Check if case is 'TWO' and both directions"),
    AND(
        $G$69 = "TWO",
        OR($T103 &lt; -ABS($K$69), $T103 &gt; ABS($K$70))
    ), $U103,
    FALSE, N("Default case: Return NA()"),
    TRUE, NA()
)</f>
        <v>#VALUE!</v>
      </c>
      <c r="W103" s="136" t="e" cm="1">
        <f t="array" ref="W103">_xlfn.IFS(
    FALSE, N("Check if X1 shading is ON"),
    $V$50&lt;&gt;"x", NA(),
    FALSE, N("Check if case is 'LEFT' and x axis value less than z score"),
    AND($G$70 = "LEFT", $T103 &lt; IF($K$70="", 0, $K$70)), $U103,
    FALSE, N("Check if case is 'RIGHT' and x axis value greater than z score"),
    AND($G$70 = "RIGHT", $T103 &gt; IF($K$70="", 0, $K$70)), $U103,
    FALSE, N("Default case: Return NA()"),
    TRUE, NA()
)</f>
        <v>#N/A</v>
      </c>
      <c r="X103" s="136" t="e" cm="1">
        <f t="array" ref="X103">_xlfn.IFS(
    FALSE, N("Check if X1 shading is ON"),
    $X$50&lt;&gt;"x", NA(),
    FALSE, N("Check if case is 'LEFT' and x axis value less than z score"),
    AND($G$73 = "LEFT", $T103 &lt; IF($K$73="", 0, $K$73)), $U103,
    FALSE, N("Check if case is 'RIGHT' and x axis value greater than z score"),
    AND($G$73 = "RIGHT", $T103 &gt; IF($K$73="", 0, $K$73)), $U103,
    FALSE, N("Check if case is 'TWO' and both directions"),
    AND(
        $G$73 = "TWO",
        OR($T103 &lt; -ABS($K$73), $T103 &gt; ABS($K$73))
    ), $U103,
    FALSE, N("Default case: Return NA()"),
    TRUE, NA()
)</f>
        <v>#VALUE!</v>
      </c>
      <c r="Y103" s="42"/>
      <c r="Z103" s="110">
        <v>1.4999999999999982</v>
      </c>
      <c r="AA103" s="110">
        <v>0.11</v>
      </c>
      <c r="AB103" s="110">
        <f t="shared" si="17"/>
        <v>0.11</v>
      </c>
      <c r="AC103" s="110" t="str">
        <f t="shared" si="18"/>
        <v/>
      </c>
    </row>
    <row r="104" spans="3:29" ht="16" x14ac:dyDescent="0.2">
      <c r="C104" s="42"/>
      <c r="D104" s="184" t="s">
        <v>141</v>
      </c>
      <c r="E104" s="61"/>
      <c r="F104" s="61"/>
      <c r="G104" s="133" t="str">
        <f>IF(
    AND(
        $G$69 &lt;&gt; "TWO",
        O63 = "x"
    ),
    "x",
    0
)</f>
        <v>x</v>
      </c>
      <c r="H104" s="62"/>
      <c r="I104" s="61"/>
      <c r="J104" s="133" t="str">
        <f>O66</f>
        <v>x</v>
      </c>
      <c r="K104" s="133" t="str">
        <f>O67</f>
        <v>x</v>
      </c>
      <c r="L104" s="133" t="str">
        <f>O64</f>
        <v>x</v>
      </c>
      <c r="M104" s="63"/>
      <c r="N104" s="42"/>
      <c r="O104" s="42"/>
      <c r="P104" s="42"/>
      <c r="Q104" s="42"/>
      <c r="R104" s="42"/>
      <c r="S104" s="42"/>
      <c r="T104" s="120">
        <f t="shared" si="6"/>
        <v>-0.83333333333333526</v>
      </c>
      <c r="U104" s="136">
        <f t="shared" si="7"/>
        <v>0.2819118754103021</v>
      </c>
      <c r="V104" s="136" t="e" cm="1">
        <f t="array" ref="V104">_xlfn.IFS(
    FALSE, N("Check if X1 shading is ON"),
    $V$50&lt;&gt;"x", NA(),
    FALSE, N("Check if case is 'LEFT' and x axis value less than z score"),
    AND($G$69 = "LEFT", $T104 &lt; IF($K$69="", 0, $K$69)), $U104,
    FALSE, N("Check if case is 'RIGHT' and x axis value greater than z score"),
    AND($G$69 = "RIGHT", $T104 &gt; IF($K$69="", 0, $K$69)), $U104,
    FALSE, N("Check if case is 'TWO' and both directions"),
    AND(
        $G$69 = "TWO",
        OR($T104 &lt; -ABS($K$69), $T104 &gt; ABS($K$70))
    ), $U104,
    FALSE, N("Default case: Return NA()"),
    TRUE, NA()
)</f>
        <v>#VALUE!</v>
      </c>
      <c r="W104" s="136" t="e" cm="1">
        <f t="array" ref="W104">_xlfn.IFS(
    FALSE, N("Check if X1 shading is ON"),
    $V$50&lt;&gt;"x", NA(),
    FALSE, N("Check if case is 'LEFT' and x axis value less than z score"),
    AND($G$70 = "LEFT", $T104 &lt; IF($K$70="", 0, $K$70)), $U104,
    FALSE, N("Check if case is 'RIGHT' and x axis value greater than z score"),
    AND($G$70 = "RIGHT", $T104 &gt; IF($K$70="", 0, $K$70)), $U104,
    FALSE, N("Default case: Return NA()"),
    TRUE, NA()
)</f>
        <v>#N/A</v>
      </c>
      <c r="X104" s="136" t="e" cm="1">
        <f t="array" ref="X104">_xlfn.IFS(
    FALSE, N("Check if X1 shading is ON"),
    $X$50&lt;&gt;"x", NA(),
    FALSE, N("Check if case is 'LEFT' and x axis value less than z score"),
    AND($G$73 = "LEFT", $T104 &lt; IF($K$73="", 0, $K$73)), $U104,
    FALSE, N("Check if case is 'RIGHT' and x axis value greater than z score"),
    AND($G$73 = "RIGHT", $T104 &gt; IF($K$73="", 0, $K$73)), $U104,
    FALSE, N("Check if case is 'TWO' and both directions"),
    AND(
        $G$73 = "TWO",
        OR($T104 &lt; -ABS($K$73), $T104 &gt; ABS($K$73))
    ), $U104,
    FALSE, N("Default case: Return NA()"),
    TRUE, NA()
)</f>
        <v>#VALUE!</v>
      </c>
      <c r="Y104" s="42"/>
      <c r="Z104" s="110">
        <v>-1.3333333333333357</v>
      </c>
      <c r="AA104" s="110">
        <v>0.13400000000000001</v>
      </c>
      <c r="AB104" s="110">
        <f t="shared" si="17"/>
        <v>0.13400000000000001</v>
      </c>
      <c r="AC104" s="110" t="str">
        <f t="shared" si="18"/>
        <v/>
      </c>
    </row>
    <row r="105" spans="3:29" ht="24" customHeight="1" x14ac:dyDescent="0.2">
      <c r="C105" s="42"/>
      <c r="D105" s="61"/>
      <c r="E105" s="64"/>
      <c r="F105" s="185" t="s">
        <v>5</v>
      </c>
      <c r="G105" s="178" t="s">
        <v>113</v>
      </c>
      <c r="H105" s="133" t="s">
        <v>142</v>
      </c>
      <c r="I105" s="186" t="s">
        <v>143</v>
      </c>
      <c r="J105" s="134" t="s">
        <v>5</v>
      </c>
      <c r="K105" s="134" t="str">
        <f>K68</f>
        <v/>
      </c>
      <c r="L105" s="179" t="s">
        <v>144</v>
      </c>
      <c r="M105" s="178" t="s">
        <v>114</v>
      </c>
      <c r="N105" s="42"/>
      <c r="O105" s="42"/>
      <c r="P105" s="42"/>
      <c r="Q105" s="42"/>
      <c r="R105" s="42"/>
      <c r="S105" s="42"/>
      <c r="T105" s="120">
        <f t="shared" si="6"/>
        <v>-0.79166666666666863</v>
      </c>
      <c r="U105" s="136">
        <f t="shared" si="7"/>
        <v>0.29161915585865517</v>
      </c>
      <c r="V105" s="136" t="e" cm="1">
        <f t="array" ref="V105">_xlfn.IFS(
    FALSE, N("Check if X1 shading is ON"),
    $V$50&lt;&gt;"x", NA(),
    FALSE, N("Check if case is 'LEFT' and x axis value less than z score"),
    AND($G$69 = "LEFT", $T105 &lt; IF($K$69="", 0, $K$69)), $U105,
    FALSE, N("Check if case is 'RIGHT' and x axis value greater than z score"),
    AND($G$69 = "RIGHT", $T105 &gt; IF($K$69="", 0, $K$69)), $U105,
    FALSE, N("Check if case is 'TWO' and both directions"),
    AND(
        $G$69 = "TWO",
        OR($T105 &lt; -ABS($K$69), $T105 &gt; ABS($K$70))
    ), $U105,
    FALSE, N("Default case: Return NA()"),
    TRUE, NA()
)</f>
        <v>#VALUE!</v>
      </c>
      <c r="W105" s="136" t="e" cm="1">
        <f t="array" ref="W105">_xlfn.IFS(
    FALSE, N("Check if X1 shading is ON"),
    $V$50&lt;&gt;"x", NA(),
    FALSE, N("Check if case is 'LEFT' and x axis value less than z score"),
    AND($G$70 = "LEFT", $T105 &lt; IF($K$70="", 0, $K$70)), $U105,
    FALSE, N("Check if case is 'RIGHT' and x axis value greater than z score"),
    AND($G$70 = "RIGHT", $T105 &gt; IF($K$70="", 0, $K$70)), $U105,
    FALSE, N("Default case: Return NA()"),
    TRUE, NA()
)</f>
        <v>#N/A</v>
      </c>
      <c r="X105" s="136" t="e" cm="1">
        <f t="array" ref="X105">_xlfn.IFS(
    FALSE, N("Check if X1 shading is ON"),
    $X$50&lt;&gt;"x", NA(),
    FALSE, N("Check if case is 'LEFT' and x axis value less than z score"),
    AND($G$73 = "LEFT", $T105 &lt; IF($K$73="", 0, $K$73)), $U105,
    FALSE, N("Check if case is 'RIGHT' and x axis value greater than z score"),
    AND($G$73 = "RIGHT", $T105 &gt; IF($K$73="", 0, $K$73)), $U105,
    FALSE, N("Check if case is 'TWO' and both directions"),
    AND(
        $G$73 = "TWO",
        OR($T105 &lt; -ABS($K$73), $T105 &gt; ABS($K$73))
    ), $U105,
    FALSE, N("Default case: Return NA()"),
    TRUE, NA()
)</f>
        <v>#VALUE!</v>
      </c>
      <c r="Y105" s="42"/>
      <c r="Z105" s="110">
        <v>-1.1666666666666687</v>
      </c>
      <c r="AA105" s="110">
        <v>0.13400000000000001</v>
      </c>
      <c r="AB105" s="110">
        <f t="shared" si="17"/>
        <v>0.13400000000000001</v>
      </c>
      <c r="AC105" s="110" t="str">
        <f t="shared" si="18"/>
        <v/>
      </c>
    </row>
    <row r="106" spans="3:29" ht="24" customHeight="1" x14ac:dyDescent="0.2">
      <c r="C106" s="42"/>
      <c r="D106" s="187" t="s">
        <v>145</v>
      </c>
      <c r="E106" s="181" t="str">
        <f>$F69</f>
        <v/>
      </c>
      <c r="F106" s="188" cm="1">
        <f t="array" ref="F106">IFERROR(
   _xlfn.IFS(
       FALSE, N("Use the value of z if it is not empty"),
       $K69&lt;&gt;"", $K69,
       FALSE, N("Calculate (x - μ) / σ if μ, σ, and x are numbers"),
       AND(ISNUMBER($H69), ISNUMBER($I69), ISNUMBER($J69)), ($J69 - $H69) / $I69,
       FALSE, N("Fallback to 0 if no conditions are met"),
       TRUE, 0
   ),
   NA()
)</f>
        <v>0</v>
      </c>
      <c r="G106" s="188" t="e" cm="1">
        <f t="array" ref="G106">IFERROR(
   _xlfn.IFS(
       $G$104&lt;&gt;"x", NA(),
       $K69&lt;&gt;"", MAX(1.1*_xlfn.NORM.S.DIST($K69, FALSE), 0.2)
   ),
   NA()
)</f>
        <v>#N/A</v>
      </c>
      <c r="H106" s="189" t="e" cm="1">
        <f t="array" ref="H106">_xlfn.IFS(
            $G69="RIGHT", " &gt; ",
            $G69="LEFT", " &lt; "
        )</f>
        <v>#N/A</v>
      </c>
      <c r="I106" s="189" t="str" cm="1">
        <f t="array" ref="I106">_xlfn.IFS(
            $G69="RIGHT", "⟶",
            $G69="LEFT", "⟵",
             $G69="TWO", "⟵  ⟶",
            TRUE, "⟵ ? ⟶"
        )</f>
        <v>⟵ ? ⟶</v>
      </c>
      <c r="J106" s="190" t="str">
        <f>IF(
    AND($J$104="x", $J69&lt;&gt;""),
    $J$59 &amp; H106 &amp;
    TEXT(
        $J69,
        IF(
            O73 = 0,
            "#,##0",
            "#,##0." &amp; REPT("0", O73)
        )
    ),
   ""
)</f>
        <v/>
      </c>
      <c r="K106" s="189" t="str">
        <f>IF(
    AND($K$104="x", $K69&lt;&gt;""),
    "  "&amp;$K$105 &amp; H106 &amp; TEXT($K69, "0.00"),
   ""
)</f>
        <v/>
      </c>
      <c r="L106" s="189" t="str">
        <f>IF(
       AND($L$104="x",$L69&lt;&gt;""),
        " = "&amp;TEXT($L69,"#0.0%"),
        ""
)</f>
        <v xml:space="preserve"> = 0.0%</v>
      </c>
      <c r="M106" s="191" t="str">
        <f>IF($G69="LEFT",I106&amp;" "&amp;E106,E106&amp;" "&amp;I106) &amp; CHAR(10) &amp;
"P( " &amp; J106 &amp; K106 &amp; " )" &amp; L106</f>
        <v xml:space="preserve"> ⟵ ? ⟶
P(  ) = 0.0%</v>
      </c>
      <c r="N106" s="42"/>
      <c r="O106" s="42"/>
      <c r="P106" s="42"/>
      <c r="Q106" s="42"/>
      <c r="R106" s="42"/>
      <c r="S106" s="42"/>
      <c r="T106" s="120">
        <f t="shared" si="6"/>
        <v>-0.750000000000002</v>
      </c>
      <c r="U106" s="136">
        <f t="shared" si="7"/>
        <v>0.30113743215480399</v>
      </c>
      <c r="V106" s="136" t="e" cm="1">
        <f t="array" ref="V106">_xlfn.IFS(
    FALSE, N("Check if X1 shading is ON"),
    $V$50&lt;&gt;"x", NA(),
    FALSE, N("Check if case is 'LEFT' and x axis value less than z score"),
    AND($G$69 = "LEFT", $T106 &lt; IF($K$69="", 0, $K$69)), $U106,
    FALSE, N("Check if case is 'RIGHT' and x axis value greater than z score"),
    AND($G$69 = "RIGHT", $T106 &gt; IF($K$69="", 0, $K$69)), $U106,
    FALSE, N("Check if case is 'TWO' and both directions"),
    AND(
        $G$69 = "TWO",
        OR($T106 &lt; -ABS($K$69), $T106 &gt; ABS($K$70))
    ), $U106,
    FALSE, N("Default case: Return NA()"),
    TRUE, NA()
)</f>
        <v>#VALUE!</v>
      </c>
      <c r="W106" s="136" t="e" cm="1">
        <f t="array" ref="W106">_xlfn.IFS(
    FALSE, N("Check if X1 shading is ON"),
    $V$50&lt;&gt;"x", NA(),
    FALSE, N("Check if case is 'LEFT' and x axis value less than z score"),
    AND($G$70 = "LEFT", $T106 &lt; IF($K$70="", 0, $K$70)), $U106,
    FALSE, N("Check if case is 'RIGHT' and x axis value greater than z score"),
    AND($G$70 = "RIGHT", $T106 &gt; IF($K$70="", 0, $K$70)), $U106,
    FALSE, N("Default case: Return NA()"),
    TRUE, NA()
)</f>
        <v>#N/A</v>
      </c>
      <c r="X106" s="136" t="e" cm="1">
        <f t="array" ref="X106">_xlfn.IFS(
    FALSE, N("Check if X1 shading is ON"),
    $X$50&lt;&gt;"x", NA(),
    FALSE, N("Check if case is 'LEFT' and x axis value less than z score"),
    AND($G$73 = "LEFT", $T106 &lt; IF($K$73="", 0, $K$73)), $U106,
    FALSE, N("Check if case is 'RIGHT' and x axis value greater than z score"),
    AND($G$73 = "RIGHT", $T106 &gt; IF($K$73="", 0, $K$73)), $U106,
    FALSE, N("Check if case is 'TWO' and both directions"),
    AND(
        $G$73 = "TWO",
        OR($T106 &lt; -ABS($K$73), $T106 &gt; ABS($K$73))
    ), $U106,
    FALSE, N("Default case: Return NA()"),
    TRUE, NA()
)</f>
        <v>#VALUE!</v>
      </c>
      <c r="Y106" s="42"/>
      <c r="Z106" s="110">
        <v>-0.83333333333333526</v>
      </c>
      <c r="AA106" s="110">
        <v>0.13400000000000001</v>
      </c>
      <c r="AB106" s="110">
        <f t="shared" si="17"/>
        <v>0.13400000000000001</v>
      </c>
      <c r="AC106" s="110" t="str">
        <f t="shared" si="18"/>
        <v/>
      </c>
    </row>
    <row r="107" spans="3:29" ht="24" customHeight="1" x14ac:dyDescent="0.2">
      <c r="C107" s="42"/>
      <c r="D107" s="187" t="s">
        <v>146</v>
      </c>
      <c r="E107" s="181" t="str">
        <f>$F70</f>
        <v/>
      </c>
      <c r="F107" s="188" cm="1">
        <f t="array" ref="F107">IFERROR(
   _xlfn.IFS(
       FALSE, N("Use the value of z if it is not empty"),
       $K70&lt;&gt;"", $K70,
       FALSE, N("Calculate (x - μ) / σ if μ, σ, and x are numbers"),
       AND(ISNUMBER($H70), ISNUMBER($I70), ISNUMBER($J70)), ($J70 - $H70) / $I70,
       FALSE, N("Fallback to 0 if no conditions are met"),
       TRUE, 0
   ),
   NA()
)</f>
        <v>0</v>
      </c>
      <c r="G107" s="188" t="e" cm="1">
        <f t="array" ref="G107">IFERROR(
   _xlfn.IFS(
       $G$104&lt;&gt;"x", NA(),
       $K70&lt;&gt;"", MAX(1.1*_xlfn.NORM.S.DIST($K70, FALSE), 0.2)
   ),
   NA()
)</f>
        <v>#N/A</v>
      </c>
      <c r="H107" s="189" t="e" cm="1">
        <f t="array" ref="H107">_xlfn.IFS(
            $G70="RIGHT", " &gt; ",
            $G70="LEFT", " &lt; "
        )</f>
        <v>#N/A</v>
      </c>
      <c r="I107" s="189" t="str" cm="1">
        <f t="array" ref="I107">_xlfn.IFS(
            $G70="RIGHT", "⟶",
            $G70="LEFT", "⟵",
             $G70="TWO", "⟵  ⟶",
            TRUE, "⟵ ? ⟶"
        )</f>
        <v>⟵ ? ⟶</v>
      </c>
      <c r="J107" s="190" t="str">
        <f>IF(
    AND($J$104="x", $J70&lt;&gt;""),
    $J$59 &amp; H107 &amp;
    TEXT(
        $J70,
        IF(
            O73 = 0,
            "#,##0",
            "#,##0." &amp; REPT("0", O73)
        )
    ),
   ""
)</f>
        <v/>
      </c>
      <c r="K107" s="189" t="str">
        <f>IF(
    AND($K$104="x", $K70&lt;&gt;""),
    "  "&amp;$K$105 &amp; H107 &amp; TEXT($K70, "0.00"),
   ""
)</f>
        <v/>
      </c>
      <c r="L107" s="189" t="str">
        <f>IF(
       AND($L$104="x",$L70&lt;&gt;""),
        " = "&amp;TEXT($L70,"#0.0%"),
        ""
)</f>
        <v xml:space="preserve"> = 0.0%</v>
      </c>
      <c r="M107" s="191" t="str">
        <f>IF($G70="LEFT",I107&amp;" "&amp;E107,E107&amp;" "&amp;I107) &amp; CHAR(10) &amp;
"P( " &amp; J107 &amp; K107 &amp; " )" &amp; L107</f>
        <v xml:space="preserve"> ⟵ ? ⟶
P(  ) = 0.0%</v>
      </c>
      <c r="N107" s="42"/>
      <c r="O107" s="42"/>
      <c r="P107" s="42"/>
      <c r="Q107" s="42"/>
      <c r="R107" s="42"/>
      <c r="S107" s="42"/>
      <c r="T107" s="120">
        <f t="shared" si="6"/>
        <v>-0.70833333333333537</v>
      </c>
      <c r="U107" s="136">
        <f t="shared" si="7"/>
        <v>0.31042697552584209</v>
      </c>
      <c r="V107" s="136" t="e" cm="1">
        <f t="array" ref="V107">_xlfn.IFS(
    FALSE, N("Check if X1 shading is ON"),
    $V$50&lt;&gt;"x", NA(),
    FALSE, N("Check if case is 'LEFT' and x axis value less than z score"),
    AND($G$69 = "LEFT", $T107 &lt; IF($K$69="", 0, $K$69)), $U107,
    FALSE, N("Check if case is 'RIGHT' and x axis value greater than z score"),
    AND($G$69 = "RIGHT", $T107 &gt; IF($K$69="", 0, $K$69)), $U107,
    FALSE, N("Check if case is 'TWO' and both directions"),
    AND(
        $G$69 = "TWO",
        OR($T107 &lt; -ABS($K$69), $T107 &gt; ABS($K$70))
    ), $U107,
    FALSE, N("Default case: Return NA()"),
    TRUE, NA()
)</f>
        <v>#VALUE!</v>
      </c>
      <c r="W107" s="136" t="e" cm="1">
        <f t="array" ref="W107">_xlfn.IFS(
    FALSE, N("Check if X1 shading is ON"),
    $V$50&lt;&gt;"x", NA(),
    FALSE, N("Check if case is 'LEFT' and x axis value less than z score"),
    AND($G$70 = "LEFT", $T107 &lt; IF($K$70="", 0, $K$70)), $U107,
    FALSE, N("Check if case is 'RIGHT' and x axis value greater than z score"),
    AND($G$70 = "RIGHT", $T107 &gt; IF($K$70="", 0, $K$70)), $U107,
    FALSE, N("Default case: Return NA()"),
    TRUE, NA()
)</f>
        <v>#N/A</v>
      </c>
      <c r="X107" s="136" t="e" cm="1">
        <f t="array" ref="X107">_xlfn.IFS(
    FALSE, N("Check if X1 shading is ON"),
    $X$50&lt;&gt;"x", NA(),
    FALSE, N("Check if case is 'LEFT' and x axis value less than z score"),
    AND($G$73 = "LEFT", $T107 &lt; IF($K$73="", 0, $K$73)), $U107,
    FALSE, N("Check if case is 'RIGHT' and x axis value greater than z score"),
    AND($G$73 = "RIGHT", $T107 &gt; IF($K$73="", 0, $K$73)), $U107,
    FALSE, N("Check if case is 'TWO' and both directions"),
    AND(
        $G$73 = "TWO",
        OR($T107 &lt; -ABS($K$73), $T107 &gt; ABS($K$73))
    ), $U107,
    FALSE, N("Default case: Return NA()"),
    TRUE, NA()
)</f>
        <v>#VALUE!</v>
      </c>
      <c r="Y107" s="42"/>
      <c r="Z107" s="110">
        <v>-0.66666666666666874</v>
      </c>
      <c r="AA107" s="110">
        <v>0.13400000000000001</v>
      </c>
      <c r="AB107" s="110">
        <f t="shared" si="17"/>
        <v>0.13400000000000001</v>
      </c>
      <c r="AC107" s="110" t="str">
        <f t="shared" si="18"/>
        <v/>
      </c>
    </row>
    <row r="108" spans="3:29" ht="16" x14ac:dyDescent="0.2">
      <c r="C108" s="42"/>
      <c r="D108" s="44"/>
      <c r="E108" s="44"/>
      <c r="F108" s="44"/>
      <c r="G108" s="44"/>
      <c r="H108" s="49"/>
      <c r="I108" s="49"/>
      <c r="J108" s="49"/>
      <c r="K108" s="48"/>
      <c r="L108" s="55"/>
      <c r="M108" s="42"/>
      <c r="N108" s="42"/>
      <c r="O108" s="42"/>
      <c r="P108" s="42"/>
      <c r="Q108" s="42"/>
      <c r="R108" s="42"/>
      <c r="S108" s="42"/>
      <c r="T108" s="120">
        <f t="shared" si="6"/>
        <v>-0.66666666666666874</v>
      </c>
      <c r="U108" s="136">
        <f t="shared" si="7"/>
        <v>0.31944800552235181</v>
      </c>
      <c r="V108" s="136" t="e" cm="1">
        <f t="array" ref="V108">_xlfn.IFS(
    FALSE, N("Check if X1 shading is ON"),
    $V$50&lt;&gt;"x", NA(),
    FALSE, N("Check if case is 'LEFT' and x axis value less than z score"),
    AND($G$69 = "LEFT", $T108 &lt; IF($K$69="", 0, $K$69)), $U108,
    FALSE, N("Check if case is 'RIGHT' and x axis value greater than z score"),
    AND($G$69 = "RIGHT", $T108 &gt; IF($K$69="", 0, $K$69)), $U108,
    FALSE, N("Check if case is 'TWO' and both directions"),
    AND(
        $G$69 = "TWO",
        OR($T108 &lt; -ABS($K$69), $T108 &gt; ABS($K$70))
    ), $U108,
    FALSE, N("Default case: Return NA()"),
    TRUE, NA()
)</f>
        <v>#VALUE!</v>
      </c>
      <c r="W108" s="136" t="e" cm="1">
        <f t="array" ref="W108">_xlfn.IFS(
    FALSE, N("Check if X1 shading is ON"),
    $V$50&lt;&gt;"x", NA(),
    FALSE, N("Check if case is 'LEFT' and x axis value less than z score"),
    AND($G$70 = "LEFT", $T108 &lt; IF($K$70="", 0, $K$70)), $U108,
    FALSE, N("Check if case is 'RIGHT' and x axis value greater than z score"),
    AND($G$70 = "RIGHT", $T108 &gt; IF($K$70="", 0, $K$70)), $U108,
    FALSE, N("Default case: Return NA()"),
    TRUE, NA()
)</f>
        <v>#N/A</v>
      </c>
      <c r="X108" s="136" t="e" cm="1">
        <f t="array" ref="X108">_xlfn.IFS(
    FALSE, N("Check if X1 shading is ON"),
    $X$50&lt;&gt;"x", NA(),
    FALSE, N("Check if case is 'LEFT' and x axis value less than z score"),
    AND($G$73 = "LEFT", $T108 &lt; IF($K$73="", 0, $K$73)), $U108,
    FALSE, N("Check if case is 'RIGHT' and x axis value greater than z score"),
    AND($G$73 = "RIGHT", $T108 &gt; IF($K$73="", 0, $K$73)), $U108,
    FALSE, N("Check if case is 'TWO' and both directions"),
    AND(
        $G$73 = "TWO",
        OR($T108 &lt; -ABS($K$73), $T108 &gt; ABS($K$73))
    ), $U108,
    FALSE, N("Default case: Return NA()"),
    TRUE, NA()
)</f>
        <v>#VALUE!</v>
      </c>
      <c r="Y108" s="42"/>
      <c r="Z108" s="110">
        <v>-0.50000000000000222</v>
      </c>
      <c r="AA108" s="110">
        <v>0.13400000000000001</v>
      </c>
      <c r="AB108" s="110">
        <f t="shared" si="17"/>
        <v>0.13400000000000001</v>
      </c>
      <c r="AC108" s="110" t="str">
        <f t="shared" si="18"/>
        <v/>
      </c>
    </row>
    <row r="109" spans="3:29" ht="16" x14ac:dyDescent="0.2">
      <c r="C109" s="42"/>
      <c r="D109" s="177" t="s">
        <v>147</v>
      </c>
      <c r="E109" s="44"/>
      <c r="F109" s="44"/>
      <c r="G109" s="113" t="str">
        <f>O63</f>
        <v>x</v>
      </c>
      <c r="H109" s="49"/>
      <c r="I109" s="49"/>
      <c r="J109" s="113" t="str">
        <f>O66</f>
        <v>x</v>
      </c>
      <c r="K109" s="113" t="str">
        <f>O67</f>
        <v>x</v>
      </c>
      <c r="L109" s="113" t="str">
        <f>O64</f>
        <v>x</v>
      </c>
      <c r="M109" s="42"/>
      <c r="N109" s="42"/>
      <c r="O109" s="42"/>
      <c r="P109" s="42"/>
      <c r="Q109" s="42"/>
      <c r="R109" s="42"/>
      <c r="S109" s="42"/>
      <c r="T109" s="120">
        <f t="shared" si="6"/>
        <v>-0.62500000000000211</v>
      </c>
      <c r="U109" s="136">
        <f t="shared" si="7"/>
        <v>0.32816096855037463</v>
      </c>
      <c r="V109" s="136" t="e" cm="1">
        <f t="array" ref="V109">_xlfn.IFS(
    FALSE, N("Check if X1 shading is ON"),
    $V$50&lt;&gt;"x", NA(),
    FALSE, N("Check if case is 'LEFT' and x axis value less than z score"),
    AND($G$69 = "LEFT", $T109 &lt; IF($K$69="", 0, $K$69)), $U109,
    FALSE, N("Check if case is 'RIGHT' and x axis value greater than z score"),
    AND($G$69 = "RIGHT", $T109 &gt; IF($K$69="", 0, $K$69)), $U109,
    FALSE, N("Check if case is 'TWO' and both directions"),
    AND(
        $G$69 = "TWO",
        OR($T109 &lt; -ABS($K$69), $T109 &gt; ABS($K$70))
    ), $U109,
    FALSE, N("Default case: Return NA()"),
    TRUE, NA()
)</f>
        <v>#VALUE!</v>
      </c>
      <c r="W109" s="136" t="e" cm="1">
        <f t="array" ref="W109">_xlfn.IFS(
    FALSE, N("Check if X1 shading is ON"),
    $V$50&lt;&gt;"x", NA(),
    FALSE, N("Check if case is 'LEFT' and x axis value less than z score"),
    AND($G$70 = "LEFT", $T109 &lt; IF($K$70="", 0, $K$70)), $U109,
    FALSE, N("Check if case is 'RIGHT' and x axis value greater than z score"),
    AND($G$70 = "RIGHT", $T109 &gt; IF($K$70="", 0, $K$70)), $U109,
    FALSE, N("Default case: Return NA()"),
    TRUE, NA()
)</f>
        <v>#N/A</v>
      </c>
      <c r="X109" s="136" t="e" cm="1">
        <f t="array" ref="X109">_xlfn.IFS(
    FALSE, N("Check if X1 shading is ON"),
    $X$50&lt;&gt;"x", NA(),
    FALSE, N("Check if case is 'LEFT' and x axis value less than z score"),
    AND($G$73 = "LEFT", $T109 &lt; IF($K$73="", 0, $K$73)), $U109,
    FALSE, N("Check if case is 'RIGHT' and x axis value greater than z score"),
    AND($G$73 = "RIGHT", $T109 &gt; IF($K$73="", 0, $K$73)), $U109,
    FALSE, N("Check if case is 'TWO' and both directions"),
    AND(
        $G$73 = "TWO",
        OR($T109 &lt; -ABS($K$73), $T109 &gt; ABS($K$73))
    ), $U109,
    FALSE, N("Default case: Return NA()"),
    TRUE, NA()
)</f>
        <v>#VALUE!</v>
      </c>
      <c r="Y109" s="42"/>
      <c r="Z109" s="110">
        <v>-0.33333333333333548</v>
      </c>
      <c r="AA109" s="110">
        <v>0.13400000000000001</v>
      </c>
      <c r="AB109" s="110">
        <f t="shared" si="17"/>
        <v>0.13400000000000001</v>
      </c>
      <c r="AC109" s="110" t="str">
        <f t="shared" si="18"/>
        <v/>
      </c>
    </row>
    <row r="110" spans="3:29" ht="16" x14ac:dyDescent="0.2">
      <c r="C110" s="42"/>
      <c r="D110" s="44"/>
      <c r="E110" s="44"/>
      <c r="F110" s="185" t="s">
        <v>5</v>
      </c>
      <c r="G110" s="178" t="s">
        <v>113</v>
      </c>
      <c r="H110" s="133" t="s">
        <v>142</v>
      </c>
      <c r="I110" s="186" t="s">
        <v>143</v>
      </c>
      <c r="J110" s="134" t="s">
        <v>5</v>
      </c>
      <c r="K110" s="134" t="str">
        <f>K105</f>
        <v/>
      </c>
      <c r="L110" s="179" t="s">
        <v>144</v>
      </c>
      <c r="M110" s="114" t="s">
        <v>114</v>
      </c>
      <c r="N110" s="42"/>
      <c r="O110" s="42"/>
      <c r="P110" s="42"/>
      <c r="Q110" s="42"/>
      <c r="R110" s="42"/>
      <c r="S110" s="42"/>
      <c r="T110" s="120">
        <f t="shared" si="6"/>
        <v>-0.58333333333333548</v>
      </c>
      <c r="U110" s="136">
        <f t="shared" si="7"/>
        <v>0.33652682274495277</v>
      </c>
      <c r="V110" s="136" t="e" cm="1">
        <f t="array" ref="V110">_xlfn.IFS(
    FALSE, N("Check if X1 shading is ON"),
    $V$50&lt;&gt;"x", NA(),
    FALSE, N("Check if case is 'LEFT' and x axis value less than z score"),
    AND($G$69 = "LEFT", $T110 &lt; IF($K$69="", 0, $K$69)), $U110,
    FALSE, N("Check if case is 'RIGHT' and x axis value greater than z score"),
    AND($G$69 = "RIGHT", $T110 &gt; IF($K$69="", 0, $K$69)), $U110,
    FALSE, N("Check if case is 'TWO' and both directions"),
    AND(
        $G$69 = "TWO",
        OR($T110 &lt; -ABS($K$69), $T110 &gt; ABS($K$70))
    ), $U110,
    FALSE, N("Default case: Return NA()"),
    TRUE, NA()
)</f>
        <v>#VALUE!</v>
      </c>
      <c r="W110" s="136" t="e" cm="1">
        <f t="array" ref="W110">_xlfn.IFS(
    FALSE, N("Check if X1 shading is ON"),
    $V$50&lt;&gt;"x", NA(),
    FALSE, N("Check if case is 'LEFT' and x axis value less than z score"),
    AND($G$70 = "LEFT", $T110 &lt; IF($K$70="", 0, $K$70)), $U110,
    FALSE, N("Check if case is 'RIGHT' and x axis value greater than z score"),
    AND($G$70 = "RIGHT", $T110 &gt; IF($K$70="", 0, $K$70)), $U110,
    FALSE, N("Default case: Return NA()"),
    TRUE, NA()
)</f>
        <v>#N/A</v>
      </c>
      <c r="X110" s="136" t="e" cm="1">
        <f t="array" ref="X110">_xlfn.IFS(
    FALSE, N("Check if X1 shading is ON"),
    $X$50&lt;&gt;"x", NA(),
    FALSE, N("Check if case is 'LEFT' and x axis value less than z score"),
    AND($G$73 = "LEFT", $T110 &lt; IF($K$73="", 0, $K$73)), $U110,
    FALSE, N("Check if case is 'RIGHT' and x axis value greater than z score"),
    AND($G$73 = "RIGHT", $T110 &gt; IF($K$73="", 0, $K$73)), $U110,
    FALSE, N("Check if case is 'TWO' and both directions"),
    AND(
        $G$73 = "TWO",
        OR($T110 &lt; -ABS($K$73), $T110 &gt; ABS($K$73))
    ), $U110,
    FALSE, N("Default case: Return NA()"),
    TRUE, NA()
)</f>
        <v>#VALUE!</v>
      </c>
      <c r="Y110" s="42"/>
      <c r="Z110" s="110">
        <v>-0.16666666666666879</v>
      </c>
      <c r="AA110" s="110">
        <v>0.13400000000000001</v>
      </c>
      <c r="AB110" s="110">
        <f t="shared" si="17"/>
        <v>0.13400000000000001</v>
      </c>
      <c r="AC110" s="110" t="str">
        <f t="shared" si="18"/>
        <v/>
      </c>
    </row>
    <row r="111" spans="3:29" ht="68" x14ac:dyDescent="0.2">
      <c r="C111" s="42"/>
      <c r="D111" s="187" t="s">
        <v>148</v>
      </c>
      <c r="E111" s="132" t="str">
        <f>F73</f>
        <v>CollegeStudents x̅</v>
      </c>
      <c r="F111" s="188">
        <f>IFERROR(
   MAX(-3.9, MIN(3.9,
       _xlfn.IFS(
           FALSE, N("Check if the Case display is ON"),
           G72&lt;&gt;"x", NA(),
           FALSE, N("Use the value of z if it is not empty"),
           K73&lt;&gt;"", K73,
           FALSE, N("Calculate (x - μ) / σ if μ, σ, and x are numbers"),
           AND(ISNUMBER(H73), ISNUMBER(I73), ISNUMBER(J73)), (J73 - H73) / I73,
           FALSE, N("Fallback to 0 if no conditions are met"),
           TRUE, 0
       )
   )),
   NA()
)</f>
        <v>0</v>
      </c>
      <c r="G111" s="188" t="e" cm="1">
        <f t="array" ref="G111">IFERROR(
   _xlfn.IFS(
       G109&lt;&gt;"x", NA(),
       K73&lt;&gt;"", MAX(1.1*_xlfn.NORM.S.DIST(K73, FALSE), 0.1)
   ),
   NA()
)</f>
        <v>#N/A</v>
      </c>
      <c r="H111" s="189" t="e" cm="1">
        <f t="array" ref="H111">_xlfn.IFS(
            $G73="RIGHT", " &gt; ",
            $G73="LEFT", " &lt; "
        )</f>
        <v>#N/A</v>
      </c>
      <c r="I111" s="189" t="str" cm="1">
        <f t="array" ref="I111">_xlfn.IFS(
            G73="RIGHT", "⟶",
            G73="LEFT", "⟵",
            TRUE, "⟵ ? ⟶"
        )</f>
        <v>⟵ ? ⟶</v>
      </c>
      <c r="J111" s="190" t="str">
        <f>IF(
    AND(J109="x", J73&lt;&gt;""),
    $J$68 &amp; H111 &amp;
    TEXT(
        J73,
        IF(
            O73 = 0,
            "#,##0",
            "#,##0." &amp; REPT("0", O73)
        )
    ),
 ""
)</f>
        <v/>
      </c>
      <c r="K111" s="189" t="str">
        <f>IF(
    AND(K109="x", K73&lt;&gt;""),
    " "&amp; K110 &amp; H111 &amp; TEXT(K73, "0.00"),
   ""
)</f>
        <v/>
      </c>
      <c r="L111" s="189" t="str">
        <f>IF(
       AND($L109="x",L73&lt;&gt;""),
        " = "&amp;TEXT(L73,"#0.0%"),
       ""
)</f>
        <v/>
      </c>
      <c r="M111" s="191" t="str">
        <f>IF(G73="LEFT",I111&amp;" "&amp;E111,E111&amp;" "&amp;I111) &amp; CHAR(10) &amp;
"P( " &amp; J111 &amp; K111 &amp; " )" &amp; L111</f>
        <v>CollegeStudents x̅ ⟵ ? ⟶
P(  )</v>
      </c>
      <c r="N111" s="42"/>
      <c r="O111" s="42"/>
      <c r="P111" s="42"/>
      <c r="Q111" s="42"/>
      <c r="R111" s="42"/>
      <c r="S111" s="42"/>
      <c r="T111" s="120">
        <f t="shared" si="6"/>
        <v>-0.54166666666666885</v>
      </c>
      <c r="U111" s="136">
        <f t="shared" si="7"/>
        <v>0.34450732636471215</v>
      </c>
      <c r="V111" s="136" t="e" cm="1">
        <f t="array" ref="V111">_xlfn.IFS(
    FALSE, N("Check if X1 shading is ON"),
    $V$50&lt;&gt;"x", NA(),
    FALSE, N("Check if case is 'LEFT' and x axis value less than z score"),
    AND($G$69 = "LEFT", $T111 &lt; IF($K$69="", 0, $K$69)), $U111,
    FALSE, N("Check if case is 'RIGHT' and x axis value greater than z score"),
    AND($G$69 = "RIGHT", $T111 &gt; IF($K$69="", 0, $K$69)), $U111,
    FALSE, N("Check if case is 'TWO' and both directions"),
    AND(
        $G$69 = "TWO",
        OR($T111 &lt; -ABS($K$69), $T111 &gt; ABS($K$70))
    ), $U111,
    FALSE, N("Default case: Return NA()"),
    TRUE, NA()
)</f>
        <v>#VALUE!</v>
      </c>
      <c r="W111" s="136" t="e" cm="1">
        <f t="array" ref="W111">_xlfn.IFS(
    FALSE, N("Check if X1 shading is ON"),
    $V$50&lt;&gt;"x", NA(),
    FALSE, N("Check if case is 'LEFT' and x axis value less than z score"),
    AND($G$70 = "LEFT", $T111 &lt; IF($K$70="", 0, $K$70)), $U111,
    FALSE, N("Check if case is 'RIGHT' and x axis value greater than z score"),
    AND($G$70 = "RIGHT", $T111 &gt; IF($K$70="", 0, $K$70)), $U111,
    FALSE, N("Default case: Return NA()"),
    TRUE, NA()
)</f>
        <v>#N/A</v>
      </c>
      <c r="X111" s="136" t="e" cm="1">
        <f t="array" ref="X111">_xlfn.IFS(
    FALSE, N("Check if X1 shading is ON"),
    $X$50&lt;&gt;"x", NA(),
    FALSE, N("Check if case is 'LEFT' and x axis value less than z score"),
    AND($G$73 = "LEFT", $T111 &lt; IF($K$73="", 0, $K$73)), $U111,
    FALSE, N("Check if case is 'RIGHT' and x axis value greater than z score"),
    AND($G$73 = "RIGHT", $T111 &gt; IF($K$73="", 0, $K$73)), $U111,
    FALSE, N("Check if case is 'TWO' and both directions"),
    AND(
        $G$73 = "TWO",
        OR($T111 &lt; -ABS($K$73), $T111 &gt; ABS($K$73))
    ), $U111,
    FALSE, N("Default case: Return NA()"),
    TRUE, NA()
)</f>
        <v>#VALUE!</v>
      </c>
      <c r="Y111" s="42"/>
      <c r="Z111" s="110">
        <v>0.16666666666666449</v>
      </c>
      <c r="AA111" s="110">
        <v>0.13400000000000001</v>
      </c>
      <c r="AB111" s="110">
        <f t="shared" si="17"/>
        <v>0.13400000000000001</v>
      </c>
      <c r="AC111" s="110" t="str">
        <f t="shared" si="18"/>
        <v/>
      </c>
    </row>
    <row r="112" spans="3:29" ht="16" x14ac:dyDescent="0.2">
      <c r="C112" s="42"/>
      <c r="D112" s="44"/>
      <c r="E112" s="7"/>
      <c r="F112" s="7"/>
      <c r="G112" s="44"/>
      <c r="H112" s="44"/>
      <c r="I112" s="44"/>
      <c r="J112" s="42"/>
      <c r="K112" s="42"/>
      <c r="L112" s="42"/>
      <c r="M112" s="42"/>
      <c r="N112" s="42"/>
      <c r="O112" s="42"/>
      <c r="P112" s="42"/>
      <c r="Q112" s="42"/>
      <c r="R112" s="42"/>
      <c r="S112" s="42"/>
      <c r="T112" s="120">
        <f t="shared" si="6"/>
        <v>-0.50000000000000222</v>
      </c>
      <c r="U112" s="136">
        <f t="shared" si="7"/>
        <v>0.35206532676429914</v>
      </c>
      <c r="V112" s="136" t="e" cm="1">
        <f t="array" ref="V112">_xlfn.IFS(
    FALSE, N("Check if X1 shading is ON"),
    $V$50&lt;&gt;"x", NA(),
    FALSE, N("Check if case is 'LEFT' and x axis value less than z score"),
    AND($G$69 = "LEFT", $T112 &lt; IF($K$69="", 0, $K$69)), $U112,
    FALSE, N("Check if case is 'RIGHT' and x axis value greater than z score"),
    AND($G$69 = "RIGHT", $T112 &gt; IF($K$69="", 0, $K$69)), $U112,
    FALSE, N("Check if case is 'TWO' and both directions"),
    AND(
        $G$69 = "TWO",
        OR($T112 &lt; -ABS($K$69), $T112 &gt; ABS($K$70))
    ), $U112,
    FALSE, N("Default case: Return NA()"),
    TRUE, NA()
)</f>
        <v>#VALUE!</v>
      </c>
      <c r="W112" s="136" t="e" cm="1">
        <f t="array" ref="W112">_xlfn.IFS(
    FALSE, N("Check if X1 shading is ON"),
    $V$50&lt;&gt;"x", NA(),
    FALSE, N("Check if case is 'LEFT' and x axis value less than z score"),
    AND($G$70 = "LEFT", $T112 &lt; IF($K$70="", 0, $K$70)), $U112,
    FALSE, N("Check if case is 'RIGHT' and x axis value greater than z score"),
    AND($G$70 = "RIGHT", $T112 &gt; IF($K$70="", 0, $K$70)), $U112,
    FALSE, N("Default case: Return NA()"),
    TRUE, NA()
)</f>
        <v>#N/A</v>
      </c>
      <c r="X112" s="136" t="e" cm="1">
        <f t="array" ref="X112">_xlfn.IFS(
    FALSE, N("Check if X1 shading is ON"),
    $X$50&lt;&gt;"x", NA(),
    FALSE, N("Check if case is 'LEFT' and x axis value less than z score"),
    AND($G$73 = "LEFT", $T112 &lt; IF($K$73="", 0, $K$73)), $U112,
    FALSE, N("Check if case is 'RIGHT' and x axis value greater than z score"),
    AND($G$73 = "RIGHT", $T112 &gt; IF($K$73="", 0, $K$73)), $U112,
    FALSE, N("Check if case is 'TWO' and both directions"),
    AND(
        $G$73 = "TWO",
        OR($T112 &lt; -ABS($K$73), $T112 &gt; ABS($K$73))
    ), $U112,
    FALSE, N("Default case: Return NA()"),
    TRUE, NA()
)</f>
        <v>#VALUE!</v>
      </c>
      <c r="Y112" s="42"/>
      <c r="Z112" s="110">
        <v>0.33333333333333115</v>
      </c>
      <c r="AA112" s="110">
        <v>0.13400000000000001</v>
      </c>
      <c r="AB112" s="110">
        <f t="shared" si="17"/>
        <v>0.13400000000000001</v>
      </c>
      <c r="AC112" s="110" t="str">
        <f t="shared" si="18"/>
        <v/>
      </c>
    </row>
    <row r="113" spans="3:29" ht="16" x14ac:dyDescent="0.2">
      <c r="C113" s="42"/>
      <c r="D113" s="44"/>
      <c r="E113" s="7"/>
      <c r="F113" s="7"/>
      <c r="G113" s="44"/>
      <c r="H113" s="44"/>
      <c r="I113" s="44"/>
      <c r="J113" s="42"/>
      <c r="K113" s="42"/>
      <c r="L113" s="42"/>
      <c r="M113" s="42"/>
      <c r="N113" s="42"/>
      <c r="O113" s="42"/>
      <c r="P113" s="42"/>
      <c r="Q113" s="42"/>
      <c r="R113" s="42"/>
      <c r="S113" s="42"/>
      <c r="T113" s="120">
        <f t="shared" si="6"/>
        <v>-0.45833333333333554</v>
      </c>
      <c r="U113" s="136">
        <f t="shared" si="7"/>
        <v>0.35916504691680912</v>
      </c>
      <c r="V113" s="136" t="e" cm="1">
        <f t="array" ref="V113">_xlfn.IFS(
    FALSE, N("Check if X1 shading is ON"),
    $V$50&lt;&gt;"x", NA(),
    FALSE, N("Check if case is 'LEFT' and x axis value less than z score"),
    AND($G$69 = "LEFT", $T113 &lt; IF($K$69="", 0, $K$69)), $U113,
    FALSE, N("Check if case is 'RIGHT' and x axis value greater than z score"),
    AND($G$69 = "RIGHT", $T113 &gt; IF($K$69="", 0, $K$69)), $U113,
    FALSE, N("Check if case is 'TWO' and both directions"),
    AND(
        $G$69 = "TWO",
        OR($T113 &lt; -ABS($K$69), $T113 &gt; ABS($K$70))
    ), $U113,
    FALSE, N("Default case: Return NA()"),
    TRUE, NA()
)</f>
        <v>#VALUE!</v>
      </c>
      <c r="W113" s="136" t="e" cm="1">
        <f t="array" ref="W113">_xlfn.IFS(
    FALSE, N("Check if X1 shading is ON"),
    $V$50&lt;&gt;"x", NA(),
    FALSE, N("Check if case is 'LEFT' and x axis value less than z score"),
    AND($G$70 = "LEFT", $T113 &lt; IF($K$70="", 0, $K$70)), $U113,
    FALSE, N("Check if case is 'RIGHT' and x axis value greater than z score"),
    AND($G$70 = "RIGHT", $T113 &gt; IF($K$70="", 0, $K$70)), $U113,
    FALSE, N("Default case: Return NA()"),
    TRUE, NA()
)</f>
        <v>#N/A</v>
      </c>
      <c r="X113" s="136" t="e" cm="1">
        <f t="array" ref="X113">_xlfn.IFS(
    FALSE, N("Check if X1 shading is ON"),
    $X$50&lt;&gt;"x", NA(),
    FALSE, N("Check if case is 'LEFT' and x axis value less than z score"),
    AND($G$73 = "LEFT", $T113 &lt; IF($K$73="", 0, $K$73)), $U113,
    FALSE, N("Check if case is 'RIGHT' and x axis value greater than z score"),
    AND($G$73 = "RIGHT", $T113 &gt; IF($K$73="", 0, $K$73)), $U113,
    FALSE, N("Check if case is 'TWO' and both directions"),
    AND(
        $G$73 = "TWO",
        OR($T113 &lt; -ABS($K$73), $T113 &gt; ABS($K$73))
    ), $U113,
    FALSE, N("Default case: Return NA()"),
    TRUE, NA()
)</f>
        <v>#VALUE!</v>
      </c>
      <c r="Y113" s="42"/>
      <c r="Z113" s="110">
        <v>0.49999999999999789</v>
      </c>
      <c r="AA113" s="110">
        <v>0.13400000000000001</v>
      </c>
      <c r="AB113" s="110">
        <f t="shared" si="17"/>
        <v>0.13400000000000001</v>
      </c>
      <c r="AC113" s="110" t="str">
        <f t="shared" si="18"/>
        <v/>
      </c>
    </row>
    <row r="114" spans="3:29" ht="19" x14ac:dyDescent="0.25">
      <c r="C114" s="42"/>
      <c r="D114" s="192" t="s">
        <v>149</v>
      </c>
      <c r="E114" s="7"/>
      <c r="F114" s="7"/>
      <c r="G114" s="44"/>
      <c r="H114" s="44"/>
      <c r="I114" s="44"/>
      <c r="J114" s="42"/>
      <c r="K114" s="193" t="s">
        <v>150</v>
      </c>
      <c r="L114" s="5"/>
      <c r="M114" s="5"/>
      <c r="N114" s="5"/>
      <c r="O114" s="5"/>
      <c r="P114" s="5"/>
      <c r="Q114" s="42"/>
      <c r="R114" s="5"/>
      <c r="S114" s="42"/>
      <c r="T114" s="120">
        <f t="shared" si="6"/>
        <v>-0.41666666666666885</v>
      </c>
      <c r="U114" s="136">
        <f t="shared" si="7"/>
        <v>0.36577236641400213</v>
      </c>
      <c r="V114" s="136" t="e" cm="1">
        <f t="array" ref="V114">_xlfn.IFS(
    FALSE, N("Check if X1 shading is ON"),
    $V$50&lt;&gt;"x", NA(),
    FALSE, N("Check if case is 'LEFT' and x axis value less than z score"),
    AND($G$69 = "LEFT", $T114 &lt; IF($K$69="", 0, $K$69)), $U114,
    FALSE, N("Check if case is 'RIGHT' and x axis value greater than z score"),
    AND($G$69 = "RIGHT", $T114 &gt; IF($K$69="", 0, $K$69)), $U114,
    FALSE, N("Check if case is 'TWO' and both directions"),
    AND(
        $G$69 = "TWO",
        OR($T114 &lt; -ABS($K$69), $T114 &gt; ABS($K$70))
    ), $U114,
    FALSE, N("Default case: Return NA()"),
    TRUE, NA()
)</f>
        <v>#VALUE!</v>
      </c>
      <c r="W114" s="136" t="e" cm="1">
        <f t="array" ref="W114">_xlfn.IFS(
    FALSE, N("Check if X1 shading is ON"),
    $V$50&lt;&gt;"x", NA(),
    FALSE, N("Check if case is 'LEFT' and x axis value less than z score"),
    AND($G$70 = "LEFT", $T114 &lt; IF($K$70="", 0, $K$70)), $U114,
    FALSE, N("Check if case is 'RIGHT' and x axis value greater than z score"),
    AND($G$70 = "RIGHT", $T114 &gt; IF($K$70="", 0, $K$70)), $U114,
    FALSE, N("Default case: Return NA()"),
    TRUE, NA()
)</f>
        <v>#N/A</v>
      </c>
      <c r="X114" s="136" t="e" cm="1">
        <f t="array" ref="X114">_xlfn.IFS(
    FALSE, N("Check if X1 shading is ON"),
    $X$50&lt;&gt;"x", NA(),
    FALSE, N("Check if case is 'LEFT' and x axis value less than z score"),
    AND($G$73 = "LEFT", $T114 &lt; IF($K$73="", 0, $K$73)), $U114,
    FALSE, N("Check if case is 'RIGHT' and x axis value greater than z score"),
    AND($G$73 = "RIGHT", $T114 &gt; IF($K$73="", 0, $K$73)), $U114,
    FALSE, N("Check if case is 'TWO' and both directions"),
    AND(
        $G$73 = "TWO",
        OR($T114 &lt; -ABS($K$73), $T114 &gt; ABS($K$73))
    ), $U114,
    FALSE, N("Default case: Return NA()"),
    TRUE, NA()
)</f>
        <v>#VALUE!</v>
      </c>
      <c r="Y114" s="42"/>
      <c r="Z114" s="110">
        <v>0.66666666666666441</v>
      </c>
      <c r="AA114" s="110">
        <v>0.13400000000000001</v>
      </c>
      <c r="AB114" s="110">
        <f t="shared" si="17"/>
        <v>0.13400000000000001</v>
      </c>
      <c r="AC114" s="110" t="str">
        <f t="shared" si="18"/>
        <v/>
      </c>
    </row>
    <row r="115" spans="3:29" ht="16" x14ac:dyDescent="0.2">
      <c r="C115" s="42"/>
      <c r="D115" s="114" t="s">
        <v>116</v>
      </c>
      <c r="E115" s="143" t="s">
        <v>117</v>
      </c>
      <c r="F115" s="114" t="s">
        <v>151</v>
      </c>
      <c r="G115" s="114" t="s">
        <v>152</v>
      </c>
      <c r="H115" s="114" t="s">
        <v>153</v>
      </c>
      <c r="I115" s="114" t="s">
        <v>154</v>
      </c>
      <c r="J115" s="42"/>
      <c r="K115" s="110" t="str">
        <f>N49</f>
        <v>Margin of error</v>
      </c>
      <c r="L115" s="135">
        <f>O49</f>
        <v>0</v>
      </c>
      <c r="M115" s="44"/>
      <c r="N115" s="5"/>
      <c r="O115" s="5"/>
      <c r="P115" s="5"/>
      <c r="Q115" s="5"/>
      <c r="R115" s="5"/>
      <c r="S115" s="42"/>
      <c r="T115" s="120">
        <f t="shared" si="6"/>
        <v>-0.37500000000000216</v>
      </c>
      <c r="U115" s="136">
        <f t="shared" si="7"/>
        <v>0.37185509386976862</v>
      </c>
      <c r="V115" s="136" t="e" cm="1">
        <f t="array" ref="V115">_xlfn.IFS(
    FALSE, N("Check if X1 shading is ON"),
    $V$50&lt;&gt;"x", NA(),
    FALSE, N("Check if case is 'LEFT' and x axis value less than z score"),
    AND($G$69 = "LEFT", $T115 &lt; IF($K$69="", 0, $K$69)), $U115,
    FALSE, N("Check if case is 'RIGHT' and x axis value greater than z score"),
    AND($G$69 = "RIGHT", $T115 &gt; IF($K$69="", 0, $K$69)), $U115,
    FALSE, N("Check if case is 'TWO' and both directions"),
    AND(
        $G$69 = "TWO",
        OR($T115 &lt; -ABS($K$69), $T115 &gt; ABS($K$70))
    ), $U115,
    FALSE, N("Default case: Return NA()"),
    TRUE, NA()
)</f>
        <v>#VALUE!</v>
      </c>
      <c r="W115" s="136" t="e" cm="1">
        <f t="array" ref="W115">_xlfn.IFS(
    FALSE, N("Check if X1 shading is ON"),
    $V$50&lt;&gt;"x", NA(),
    FALSE, N("Check if case is 'LEFT' and x axis value less than z score"),
    AND($G$70 = "LEFT", $T115 &lt; IF($K$70="", 0, $K$70)), $U115,
    FALSE, N("Check if case is 'RIGHT' and x axis value greater than z score"),
    AND($G$70 = "RIGHT", $T115 &gt; IF($K$70="", 0, $K$70)), $U115,
    FALSE, N("Default case: Return NA()"),
    TRUE, NA()
)</f>
        <v>#N/A</v>
      </c>
      <c r="X115" s="136" t="e" cm="1">
        <f t="array" ref="X115">_xlfn.IFS(
    FALSE, N("Check if X1 shading is ON"),
    $X$50&lt;&gt;"x", NA(),
    FALSE, N("Check if case is 'LEFT' and x axis value less than z score"),
    AND($G$73 = "LEFT", $T115 &lt; IF($K$73="", 0, $K$73)), $U115,
    FALSE, N("Check if case is 'RIGHT' and x axis value greater than z score"),
    AND($G$73 = "RIGHT", $T115 &gt; IF($K$73="", 0, $K$73)), $U115,
    FALSE, N("Check if case is 'TWO' and both directions"),
    AND(
        $G$73 = "TWO",
        OR($T115 &lt; -ABS($K$73), $T115 &gt; ABS($K$73))
    ), $U115,
    FALSE, N("Default case: Return NA()"),
    TRUE, NA()
)</f>
        <v>#VALUE!</v>
      </c>
      <c r="Y115" s="42"/>
      <c r="Z115" s="110">
        <v>0.83333333333333093</v>
      </c>
      <c r="AA115" s="110">
        <v>0.13400000000000001</v>
      </c>
      <c r="AB115" s="110">
        <f t="shared" si="17"/>
        <v>0.13400000000000001</v>
      </c>
      <c r="AC115" s="110" t="str">
        <f t="shared" si="18"/>
        <v/>
      </c>
    </row>
    <row r="116" spans="3:29" ht="17" x14ac:dyDescent="0.2">
      <c r="C116" s="42"/>
      <c r="D116" s="141" t="str">
        <f>O57</f>
        <v>x</v>
      </c>
      <c r="E116" s="110">
        <f>IF(D116="x",-0.02,NA())</f>
        <v>-0.02</v>
      </c>
      <c r="F116" s="113">
        <v>-4</v>
      </c>
      <c r="G116" s="113">
        <f>IF(
    ISNA(D116),
    NA(),
    E116
)</f>
        <v>-0.02</v>
      </c>
      <c r="H116" s="7"/>
      <c r="I116" s="47"/>
      <c r="J116" s="42"/>
      <c r="K116" s="7"/>
      <c r="L116" s="7"/>
      <c r="M116" s="114" t="s">
        <v>155</v>
      </c>
      <c r="N116" s="5"/>
      <c r="O116" s="5"/>
      <c r="P116" s="5"/>
      <c r="Q116" s="5"/>
      <c r="R116" s="5"/>
      <c r="S116" s="42"/>
      <c r="T116" s="120">
        <f t="shared" si="6"/>
        <v>-0.33333333333333548</v>
      </c>
      <c r="U116" s="136">
        <f t="shared" si="7"/>
        <v>0.37738322769299293</v>
      </c>
      <c r="V116" s="136" t="e" cm="1">
        <f t="array" ref="V116">_xlfn.IFS(
    FALSE, N("Check if X1 shading is ON"),
    $V$50&lt;&gt;"x", NA(),
    FALSE, N("Check if case is 'LEFT' and x axis value less than z score"),
    AND($G$69 = "LEFT", $T116 &lt; IF($K$69="", 0, $K$69)), $U116,
    FALSE, N("Check if case is 'RIGHT' and x axis value greater than z score"),
    AND($G$69 = "RIGHT", $T116 &gt; IF($K$69="", 0, $K$69)), $U116,
    FALSE, N("Check if case is 'TWO' and both directions"),
    AND(
        $G$69 = "TWO",
        OR($T116 &lt; -ABS($K$69), $T116 &gt; ABS($K$70))
    ), $U116,
    FALSE, N("Default case: Return NA()"),
    TRUE, NA()
)</f>
        <v>#VALUE!</v>
      </c>
      <c r="W116" s="136" t="e" cm="1">
        <f t="array" ref="W116">_xlfn.IFS(
    FALSE, N("Check if X1 shading is ON"),
    $V$50&lt;&gt;"x", NA(),
    FALSE, N("Check if case is 'LEFT' and x axis value less than z score"),
    AND($G$70 = "LEFT", $T116 &lt; IF($K$70="", 0, $K$70)), $U116,
    FALSE, N("Check if case is 'RIGHT' and x axis value greater than z score"),
    AND($G$70 = "RIGHT", $T116 &gt; IF($K$70="", 0, $K$70)), $U116,
    FALSE, N("Default case: Return NA()"),
    TRUE, NA()
)</f>
        <v>#N/A</v>
      </c>
      <c r="X116" s="136" t="e" cm="1">
        <f t="array" ref="X116">_xlfn.IFS(
    FALSE, N("Check if X1 shading is ON"),
    $X$50&lt;&gt;"x", NA(),
    FALSE, N("Check if case is 'LEFT' and x axis value less than z score"),
    AND($G$73 = "LEFT", $T116 &lt; IF($K$73="", 0, $K$73)), $U116,
    FALSE, N("Check if case is 'RIGHT' and x axis value greater than z score"),
    AND($G$73 = "RIGHT", $T116 &gt; IF($K$73="", 0, $K$73)), $U116,
    FALSE, N("Check if case is 'TWO' and both directions"),
    AND(
        $G$73 = "TWO",
        OR($T116 &lt; -ABS($K$73), $T116 &gt; ABS($K$73))
    ), $U116,
    FALSE, N("Default case: Return NA()"),
    TRUE, NA()
)</f>
        <v>#VALUE!</v>
      </c>
      <c r="Y116" s="42"/>
      <c r="Z116" s="110">
        <v>1.1666666666666643</v>
      </c>
      <c r="AA116" s="110">
        <v>0.13400000000000001</v>
      </c>
      <c r="AB116" s="110">
        <f t="shared" si="17"/>
        <v>0.13400000000000001</v>
      </c>
      <c r="AC116" s="110" t="str">
        <f t="shared" si="18"/>
        <v/>
      </c>
    </row>
    <row r="117" spans="3:29" ht="16" x14ac:dyDescent="0.2">
      <c r="C117" s="42"/>
      <c r="D117" s="44"/>
      <c r="E117" s="7"/>
      <c r="F117" s="113">
        <f t="shared" ref="F117:F123" si="22">F116+1</f>
        <v>-3</v>
      </c>
      <c r="G117" s="113">
        <f t="shared" ref="G117:G123" si="23">G116</f>
        <v>-0.02</v>
      </c>
      <c r="H117" s="110" t="str">
        <f>F117&amp;$K$68</f>
        <v>-3</v>
      </c>
      <c r="I117" s="136">
        <f t="shared" ref="I117:I123" si="24">IF($D$116="x",_xlfn.NORM.S.DIST(F117,FALSE),NA())</f>
        <v>4.4318484119380075E-3</v>
      </c>
      <c r="J117" s="42"/>
      <c r="K117" s="110" t="str">
        <f>N50</f>
        <v>μCollegeStudents lower</v>
      </c>
      <c r="L117" s="135">
        <f>O50</f>
        <v>0</v>
      </c>
      <c r="M117" s="120" t="e">
        <f>(L117-$H$73)/$I$73</f>
        <v>#VALUE!</v>
      </c>
      <c r="N117" s="5"/>
      <c r="O117" s="5"/>
      <c r="P117" s="5"/>
      <c r="Q117" s="5"/>
      <c r="R117" s="5"/>
      <c r="S117" s="42"/>
      <c r="T117" s="120">
        <f t="shared" ref="T117:T180" si="25">T116+$S$54</f>
        <v>-0.29166666666666879</v>
      </c>
      <c r="U117" s="136">
        <f t="shared" ref="U117:U180" si="26">IF(
    LEFT($E$69,1) ="T",
    _xlfn.T.DIST(T117, $D$69-1, FALSE),
    _xlfn.NORM.S.DIST(T117, FALSE)
)</f>
        <v>0.3823292022799164</v>
      </c>
      <c r="V117" s="136" t="e" cm="1">
        <f t="array" ref="V117">_xlfn.IFS(
    FALSE, N("Check if X1 shading is ON"),
    $V$50&lt;&gt;"x", NA(),
    FALSE, N("Check if case is 'LEFT' and x axis value less than z score"),
    AND($G$69 = "LEFT", $T117 &lt; IF($K$69="", 0, $K$69)), $U117,
    FALSE, N("Check if case is 'RIGHT' and x axis value greater than z score"),
    AND($G$69 = "RIGHT", $T117 &gt; IF($K$69="", 0, $K$69)), $U117,
    FALSE, N("Check if case is 'TWO' and both directions"),
    AND(
        $G$69 = "TWO",
        OR($T117 &lt; -ABS($K$69), $T117 &gt; ABS($K$70))
    ), $U117,
    FALSE, N("Default case: Return NA()"),
    TRUE, NA()
)</f>
        <v>#VALUE!</v>
      </c>
      <c r="W117" s="136" t="e" cm="1">
        <f t="array" ref="W117">_xlfn.IFS(
    FALSE, N("Check if X1 shading is ON"),
    $V$50&lt;&gt;"x", NA(),
    FALSE, N("Check if case is 'LEFT' and x axis value less than z score"),
    AND($G$70 = "LEFT", $T117 &lt; IF($K$70="", 0, $K$70)), $U117,
    FALSE, N("Check if case is 'RIGHT' and x axis value greater than z score"),
    AND($G$70 = "RIGHT", $T117 &gt; IF($K$70="", 0, $K$70)), $U117,
    FALSE, N("Default case: Return NA()"),
    TRUE, NA()
)</f>
        <v>#N/A</v>
      </c>
      <c r="X117" s="136" t="e" cm="1">
        <f t="array" ref="X117">_xlfn.IFS(
    FALSE, N("Check if X1 shading is ON"),
    $X$50&lt;&gt;"x", NA(),
    FALSE, N("Check if case is 'LEFT' and x axis value less than z score"),
    AND($G$73 = "LEFT", $T117 &lt; IF($K$73="", 0, $K$73)), $U117,
    FALSE, N("Check if case is 'RIGHT' and x axis value greater than z score"),
    AND($G$73 = "RIGHT", $T117 &gt; IF($K$73="", 0, $K$73)), $U117,
    FALSE, N("Check if case is 'TWO' and both directions"),
    AND(
        $G$73 = "TWO",
        OR($T117 &lt; -ABS($K$73), $T117 &gt; ABS($K$73))
    ), $U117,
    FALSE, N("Default case: Return NA()"),
    TRUE, NA()
)</f>
        <v>#VALUE!</v>
      </c>
      <c r="Y117" s="42"/>
      <c r="Z117" s="110">
        <v>1.3333333333333313</v>
      </c>
      <c r="AA117" s="110">
        <v>0.13400000000000001</v>
      </c>
      <c r="AB117" s="110">
        <f t="shared" si="17"/>
        <v>0.13400000000000001</v>
      </c>
      <c r="AC117" s="110" t="str">
        <f t="shared" si="18"/>
        <v/>
      </c>
    </row>
    <row r="118" spans="3:29" ht="16" x14ac:dyDescent="0.2">
      <c r="C118" s="42"/>
      <c r="D118" s="44"/>
      <c r="E118" s="7"/>
      <c r="F118" s="113">
        <f t="shared" si="22"/>
        <v>-2</v>
      </c>
      <c r="G118" s="113">
        <f t="shared" si="23"/>
        <v>-0.02</v>
      </c>
      <c r="H118" s="110" t="str">
        <f t="shared" ref="H118:H119" si="27">F118&amp;$K$68</f>
        <v>-2</v>
      </c>
      <c r="I118" s="136">
        <f t="shared" si="24"/>
        <v>5.3990966513188063E-2</v>
      </c>
      <c r="J118" s="42"/>
      <c r="K118" s="110" t="str">
        <f>N51</f>
        <v>μCollegeStudents upper</v>
      </c>
      <c r="L118" s="135">
        <f>O51</f>
        <v>0</v>
      </c>
      <c r="M118" s="120" t="e">
        <f>(L118-$H$73)/$I$73</f>
        <v>#VALUE!</v>
      </c>
      <c r="N118" s="7"/>
      <c r="O118" s="7"/>
      <c r="P118" s="5"/>
      <c r="Q118" s="5"/>
      <c r="R118" s="5"/>
      <c r="S118" s="42"/>
      <c r="T118" s="120">
        <f t="shared" si="25"/>
        <v>-0.25000000000000211</v>
      </c>
      <c r="U118" s="136">
        <f t="shared" si="26"/>
        <v>0.38666811680284902</v>
      </c>
      <c r="V118" s="136" t="e" cm="1">
        <f t="array" ref="V118">_xlfn.IFS(
    FALSE, N("Check if X1 shading is ON"),
    $V$50&lt;&gt;"x", NA(),
    FALSE, N("Check if case is 'LEFT' and x axis value less than z score"),
    AND($G$69 = "LEFT", $T118 &lt; IF($K$69="", 0, $K$69)), $U118,
    FALSE, N("Check if case is 'RIGHT' and x axis value greater than z score"),
    AND($G$69 = "RIGHT", $T118 &gt; IF($K$69="", 0, $K$69)), $U118,
    FALSE, N("Check if case is 'TWO' and both directions"),
    AND(
        $G$69 = "TWO",
        OR($T118 &lt; -ABS($K$69), $T118 &gt; ABS($K$70))
    ), $U118,
    FALSE, N("Default case: Return NA()"),
    TRUE, NA()
)</f>
        <v>#VALUE!</v>
      </c>
      <c r="W118" s="136" t="e" cm="1">
        <f t="array" ref="W118">_xlfn.IFS(
    FALSE, N("Check if X1 shading is ON"),
    $V$50&lt;&gt;"x", NA(),
    FALSE, N("Check if case is 'LEFT' and x axis value less than z score"),
    AND($G$70 = "LEFT", $T118 &lt; IF($K$70="", 0, $K$70)), $U118,
    FALSE, N("Check if case is 'RIGHT' and x axis value greater than z score"),
    AND($G$70 = "RIGHT", $T118 &gt; IF($K$70="", 0, $K$70)), $U118,
    FALSE, N("Default case: Return NA()"),
    TRUE, NA()
)</f>
        <v>#N/A</v>
      </c>
      <c r="X118" s="136" t="e" cm="1">
        <f t="array" ref="X118">_xlfn.IFS(
    FALSE, N("Check if X1 shading is ON"),
    $X$50&lt;&gt;"x", NA(),
    FALSE, N("Check if case is 'LEFT' and x axis value less than z score"),
    AND($G$73 = "LEFT", $T118 &lt; IF($K$73="", 0, $K$73)), $U118,
    FALSE, N("Check if case is 'RIGHT' and x axis value greater than z score"),
    AND($G$73 = "RIGHT", $T118 &gt; IF($K$73="", 0, $K$73)), $U118,
    FALSE, N("Check if case is 'TWO' and both directions"),
    AND(
        $G$73 = "TWO",
        OR($T118 &lt; -ABS($K$73), $T118 &gt; ABS($K$73))
    ), $U118,
    FALSE, N("Default case: Return NA()"),
    TRUE, NA()
)</f>
        <v>#VALUE!</v>
      </c>
      <c r="Y118" s="42"/>
      <c r="Z118" s="110">
        <v>-1.1666666666666687</v>
      </c>
      <c r="AA118" s="110">
        <v>0.158</v>
      </c>
      <c r="AB118" s="110">
        <f t="shared" si="17"/>
        <v>0.158</v>
      </c>
      <c r="AC118" s="110" t="str">
        <f t="shared" si="18"/>
        <v/>
      </c>
    </row>
    <row r="119" spans="3:29" ht="16" x14ac:dyDescent="0.2">
      <c r="C119" s="42"/>
      <c r="D119" s="44"/>
      <c r="E119" s="7"/>
      <c r="F119" s="113">
        <f t="shared" si="22"/>
        <v>-1</v>
      </c>
      <c r="G119" s="113">
        <f t="shared" si="23"/>
        <v>-0.02</v>
      </c>
      <c r="H119" s="110" t="str">
        <f t="shared" si="27"/>
        <v>-1</v>
      </c>
      <c r="I119" s="136">
        <f t="shared" si="24"/>
        <v>0.24197072451914337</v>
      </c>
      <c r="J119" s="42"/>
      <c r="K119" s="7"/>
      <c r="L119" s="7"/>
      <c r="M119" s="7"/>
      <c r="N119" s="7"/>
      <c r="O119" s="7"/>
      <c r="P119" s="5"/>
      <c r="Q119" s="42"/>
      <c r="R119" s="42"/>
      <c r="S119" s="42"/>
      <c r="T119" s="120">
        <f t="shared" si="25"/>
        <v>-0.20833333333333545</v>
      </c>
      <c r="U119" s="136">
        <f t="shared" si="26"/>
        <v>0.39037794394036218</v>
      </c>
      <c r="V119" s="136" t="e" cm="1">
        <f t="array" ref="V119">_xlfn.IFS(
    FALSE, N("Check if X1 shading is ON"),
    $V$50&lt;&gt;"x", NA(),
    FALSE, N("Check if case is 'LEFT' and x axis value less than z score"),
    AND($G$69 = "LEFT", $T119 &lt; IF($K$69="", 0, $K$69)), $U119,
    FALSE, N("Check if case is 'RIGHT' and x axis value greater than z score"),
    AND($G$69 = "RIGHT", $T119 &gt; IF($K$69="", 0, $K$69)), $U119,
    FALSE, N("Check if case is 'TWO' and both directions"),
    AND(
        $G$69 = "TWO",
        OR($T119 &lt; -ABS($K$69), $T119 &gt; ABS($K$70))
    ), $U119,
    FALSE, N("Default case: Return NA()"),
    TRUE, NA()
)</f>
        <v>#VALUE!</v>
      </c>
      <c r="W119" s="136" t="e" cm="1">
        <f t="array" ref="W119">_xlfn.IFS(
    FALSE, N("Check if X1 shading is ON"),
    $V$50&lt;&gt;"x", NA(),
    FALSE, N("Check if case is 'LEFT' and x axis value less than z score"),
    AND($G$70 = "LEFT", $T119 &lt; IF($K$70="", 0, $K$70)), $U119,
    FALSE, N("Check if case is 'RIGHT' and x axis value greater than z score"),
    AND($G$70 = "RIGHT", $T119 &gt; IF($K$70="", 0, $K$70)), $U119,
    FALSE, N("Default case: Return NA()"),
    TRUE, NA()
)</f>
        <v>#N/A</v>
      </c>
      <c r="X119" s="136" t="e" cm="1">
        <f t="array" ref="X119">_xlfn.IFS(
    FALSE, N("Check if X1 shading is ON"),
    $X$50&lt;&gt;"x", NA(),
    FALSE, N("Check if case is 'LEFT' and x axis value less than z score"),
    AND($G$73 = "LEFT", $T119 &lt; IF($K$73="", 0, $K$73)), $U119,
    FALSE, N("Check if case is 'RIGHT' and x axis value greater than z score"),
    AND($G$73 = "RIGHT", $T119 &gt; IF($K$73="", 0, $K$73)), $U119,
    FALSE, N("Check if case is 'TWO' and both directions"),
    AND(
        $G$73 = "TWO",
        OR($T119 &lt; -ABS($K$73), $T119 &gt; ABS($K$73))
    ), $U119,
    FALSE, N("Default case: Return NA()"),
    TRUE, NA()
)</f>
        <v>#VALUE!</v>
      </c>
      <c r="Y119" s="42"/>
      <c r="Z119" s="110">
        <v>-0.83333333333333526</v>
      </c>
      <c r="AA119" s="110">
        <v>0.158</v>
      </c>
      <c r="AB119" s="110">
        <f t="shared" si="17"/>
        <v>0.158</v>
      </c>
      <c r="AC119" s="110" t="str">
        <f t="shared" si="18"/>
        <v/>
      </c>
    </row>
    <row r="120" spans="3:29" ht="16" x14ac:dyDescent="0.2">
      <c r="C120" s="42"/>
      <c r="D120" s="44"/>
      <c r="E120" s="7"/>
      <c r="F120" s="113">
        <f t="shared" si="22"/>
        <v>0</v>
      </c>
      <c r="G120" s="113">
        <f t="shared" si="23"/>
        <v>-0.02</v>
      </c>
      <c r="H120" s="110">
        <f>F120</f>
        <v>0</v>
      </c>
      <c r="I120" s="136">
        <f t="shared" si="24"/>
        <v>0.3989422804014327</v>
      </c>
      <c r="J120" s="42"/>
      <c r="K120" s="110" t="s">
        <v>116</v>
      </c>
      <c r="L120" s="110" t="s">
        <v>117</v>
      </c>
      <c r="M120" s="110" t="s">
        <v>5</v>
      </c>
      <c r="N120" s="110" t="s">
        <v>113</v>
      </c>
      <c r="O120" s="110" t="s">
        <v>114</v>
      </c>
      <c r="P120" s="5"/>
      <c r="Q120" s="42"/>
      <c r="R120" s="42"/>
      <c r="S120" s="42"/>
      <c r="T120" s="120">
        <f t="shared" si="25"/>
        <v>-0.16666666666666879</v>
      </c>
      <c r="U120" s="136">
        <f t="shared" si="26"/>
        <v>0.39343971610193973</v>
      </c>
      <c r="V120" s="136" t="e" cm="1">
        <f t="array" ref="V120">_xlfn.IFS(
    FALSE, N("Check if X1 shading is ON"),
    $V$50&lt;&gt;"x", NA(),
    FALSE, N("Check if case is 'LEFT' and x axis value less than z score"),
    AND($G$69 = "LEFT", $T120 &lt; IF($K$69="", 0, $K$69)), $U120,
    FALSE, N("Check if case is 'RIGHT' and x axis value greater than z score"),
    AND($G$69 = "RIGHT", $T120 &gt; IF($K$69="", 0, $K$69)), $U120,
    FALSE, N("Check if case is 'TWO' and both directions"),
    AND(
        $G$69 = "TWO",
        OR($T120 &lt; -ABS($K$69), $T120 &gt; ABS($K$70))
    ), $U120,
    FALSE, N("Default case: Return NA()"),
    TRUE, NA()
)</f>
        <v>#VALUE!</v>
      </c>
      <c r="W120" s="136" t="e" cm="1">
        <f t="array" ref="W120">_xlfn.IFS(
    FALSE, N("Check if X1 shading is ON"),
    $V$50&lt;&gt;"x", NA(),
    FALSE, N("Check if case is 'LEFT' and x axis value less than z score"),
    AND($G$70 = "LEFT", $T120 &lt; IF($K$70="", 0, $K$70)), $U120,
    FALSE, N("Check if case is 'RIGHT' and x axis value greater than z score"),
    AND($G$70 = "RIGHT", $T120 &gt; IF($K$70="", 0, $K$70)), $U120,
    FALSE, N("Default case: Return NA()"),
    TRUE, NA()
)</f>
        <v>#N/A</v>
      </c>
      <c r="X120" s="136" t="e" cm="1">
        <f t="array" ref="X120">_xlfn.IFS(
    FALSE, N("Check if X1 shading is ON"),
    $X$50&lt;&gt;"x", NA(),
    FALSE, N("Check if case is 'LEFT' and x axis value less than z score"),
    AND($G$73 = "LEFT", $T120 &lt; IF($K$73="", 0, $K$73)), $U120,
    FALSE, N("Check if case is 'RIGHT' and x axis value greater than z score"),
    AND($G$73 = "RIGHT", $T120 &gt; IF($K$73="", 0, $K$73)), $U120,
    FALSE, N("Check if case is 'TWO' and both directions"),
    AND(
        $G$73 = "TWO",
        OR($T120 &lt; -ABS($K$73), $T120 &gt; ABS($K$73))
    ), $U120,
    FALSE, N("Default case: Return NA()"),
    TRUE, NA()
)</f>
        <v>#VALUE!</v>
      </c>
      <c r="Y120" s="42"/>
      <c r="Z120" s="110">
        <v>-0.66666666666666874</v>
      </c>
      <c r="AA120" s="110">
        <v>0.158</v>
      </c>
      <c r="AB120" s="110">
        <f t="shared" si="17"/>
        <v>0.158</v>
      </c>
      <c r="AC120" s="110" t="str">
        <f t="shared" si="18"/>
        <v/>
      </c>
    </row>
    <row r="121" spans="3:29" ht="16" x14ac:dyDescent="0.2">
      <c r="C121" s="42"/>
      <c r="D121" s="44"/>
      <c r="E121" s="7"/>
      <c r="F121" s="113">
        <f t="shared" si="22"/>
        <v>1</v>
      </c>
      <c r="G121" s="113">
        <f t="shared" si="23"/>
        <v>-0.02</v>
      </c>
      <c r="H121" s="110" t="str">
        <f t="shared" ref="H121:H123" si="28">F121&amp;$K$68</f>
        <v>1</v>
      </c>
      <c r="I121" s="136">
        <f t="shared" si="24"/>
        <v>0.24197072451914337</v>
      </c>
      <c r="J121" s="42"/>
      <c r="K121" s="110" t="str">
        <f>O69</f>
        <v>x</v>
      </c>
      <c r="L121" s="110">
        <v>-0.09</v>
      </c>
      <c r="M121" s="135" t="e">
        <f>MAX(-3.9, MIN(3.9, M117))</f>
        <v>#VALUE!</v>
      </c>
      <c r="N121" s="110" t="e">
        <f>IF(AND($K$121="x",$L$115&lt;&gt;0),0,NA())</f>
        <v>#N/A</v>
      </c>
      <c r="O121" s="135" t="str">
        <f>IFERROR(
    K117&amp;CHAR(10)&amp;IF(
        M117 &lt; -3.5,
        TEXT(
            L117,
            IF(
                $O$73 = 0,
                "#,##0",
                "#,##0." &amp; REPT("0", $O$73)
            )
        ) &amp; " ⟵",
        TEXT(
            L117,
            IF(
                $O$73 = 0,
                "#,##0",
                "#,##0." &amp; REPT("0", $O$73)
            )
        )
    ),
    ""
)</f>
        <v/>
      </c>
      <c r="P121" s="5"/>
      <c r="Q121" s="42"/>
      <c r="R121" s="42"/>
      <c r="S121" s="42"/>
      <c r="T121" s="120">
        <f t="shared" si="25"/>
        <v>-0.12500000000000214</v>
      </c>
      <c r="U121" s="136">
        <f t="shared" si="26"/>
        <v>0.39583768694474941</v>
      </c>
      <c r="V121" s="136" t="e" cm="1">
        <f t="array" ref="V121">_xlfn.IFS(
    FALSE, N("Check if X1 shading is ON"),
    $V$50&lt;&gt;"x", NA(),
    FALSE, N("Check if case is 'LEFT' and x axis value less than z score"),
    AND($G$69 = "LEFT", $T121 &lt; IF($K$69="", 0, $K$69)), $U121,
    FALSE, N("Check if case is 'RIGHT' and x axis value greater than z score"),
    AND($G$69 = "RIGHT", $T121 &gt; IF($K$69="", 0, $K$69)), $U121,
    FALSE, N("Check if case is 'TWO' and both directions"),
    AND(
        $G$69 = "TWO",
        OR($T121 &lt; -ABS($K$69), $T121 &gt; ABS($K$70))
    ), $U121,
    FALSE, N("Default case: Return NA()"),
    TRUE, NA()
)</f>
        <v>#VALUE!</v>
      </c>
      <c r="W121" s="136" t="e" cm="1">
        <f t="array" ref="W121">_xlfn.IFS(
    FALSE, N("Check if X1 shading is ON"),
    $V$50&lt;&gt;"x", NA(),
    FALSE, N("Check if case is 'LEFT' and x axis value less than z score"),
    AND($G$70 = "LEFT", $T121 &lt; IF($K$70="", 0, $K$70)), $U121,
    FALSE, N("Check if case is 'RIGHT' and x axis value greater than z score"),
    AND($G$70 = "RIGHT", $T121 &gt; IF($K$70="", 0, $K$70)), $U121,
    FALSE, N("Default case: Return NA()"),
    TRUE, NA()
)</f>
        <v>#N/A</v>
      </c>
      <c r="X121" s="136" t="e" cm="1">
        <f t="array" ref="X121">_xlfn.IFS(
    FALSE, N("Check if X1 shading is ON"),
    $X$50&lt;&gt;"x", NA(),
    FALSE, N("Check if case is 'LEFT' and x axis value less than z score"),
    AND($G$73 = "LEFT", $T121 &lt; IF($K$73="", 0, $K$73)), $U121,
    FALSE, N("Check if case is 'RIGHT' and x axis value greater than z score"),
    AND($G$73 = "RIGHT", $T121 &gt; IF($K$73="", 0, $K$73)), $U121,
    FALSE, N("Check if case is 'TWO' and both directions"),
    AND(
        $G$73 = "TWO",
        OR($T121 &lt; -ABS($K$73), $T121 &gt; ABS($K$73))
    ), $U121,
    FALSE, N("Default case: Return NA()"),
    TRUE, NA()
)</f>
        <v>#VALUE!</v>
      </c>
      <c r="Y121" s="42"/>
      <c r="Z121" s="110">
        <v>-0.50000000000000222</v>
      </c>
      <c r="AA121" s="110">
        <v>0.158</v>
      </c>
      <c r="AB121" s="110">
        <f t="shared" si="17"/>
        <v>0.158</v>
      </c>
      <c r="AC121" s="110" t="str">
        <f t="shared" si="18"/>
        <v/>
      </c>
    </row>
    <row r="122" spans="3:29" ht="16" x14ac:dyDescent="0.2">
      <c r="C122" s="42"/>
      <c r="D122" s="44"/>
      <c r="E122" s="7"/>
      <c r="F122" s="113">
        <f t="shared" si="22"/>
        <v>2</v>
      </c>
      <c r="G122" s="113">
        <f t="shared" si="23"/>
        <v>-0.02</v>
      </c>
      <c r="H122" s="110" t="str">
        <f t="shared" si="28"/>
        <v>2</v>
      </c>
      <c r="I122" s="136">
        <f t="shared" si="24"/>
        <v>5.3990966513188063E-2</v>
      </c>
      <c r="J122" s="42"/>
      <c r="K122" s="7"/>
      <c r="L122" s="7"/>
      <c r="M122" s="135" t="e">
        <f>MAX(-3.9, MIN(3.9, M118))</f>
        <v>#VALUE!</v>
      </c>
      <c r="N122" s="110" t="e">
        <f>IF(AND($K$121="x",$L$115&lt;&gt;0),0,NA())</f>
        <v>#N/A</v>
      </c>
      <c r="O122" s="194" t="str">
        <f>IFERROR(
    K118&amp;CHAR(10)&amp;IF(
        M118 &gt; 3.5,
        "⟶ " &amp; TEXT(
            L118,
            IF(
                $O$73 = 0,
                "#,##0",
                "#,##0." &amp; REPT("0", $O$73)
            )
        ),
        TEXT(
            L118,
            IF(
                $O$73 = 0,
                "#,##0",
                "#,##0." &amp; REPT("0", $O$73)
            )
        )
    ),
    ""
)</f>
        <v/>
      </c>
      <c r="P122" s="5"/>
      <c r="Q122" s="42"/>
      <c r="R122" s="42"/>
      <c r="S122" s="42"/>
      <c r="T122" s="120">
        <f t="shared" si="25"/>
        <v>-8.333333333333548E-2</v>
      </c>
      <c r="U122" s="136">
        <f t="shared" si="26"/>
        <v>0.39755946625834188</v>
      </c>
      <c r="V122" s="136" t="e" cm="1">
        <f t="array" ref="V122">_xlfn.IFS(
    FALSE, N("Check if X1 shading is ON"),
    $V$50&lt;&gt;"x", NA(),
    FALSE, N("Check if case is 'LEFT' and x axis value less than z score"),
    AND($G$69 = "LEFT", $T122 &lt; IF($K$69="", 0, $K$69)), $U122,
    FALSE, N("Check if case is 'RIGHT' and x axis value greater than z score"),
    AND($G$69 = "RIGHT", $T122 &gt; IF($K$69="", 0, $K$69)), $U122,
    FALSE, N("Check if case is 'TWO' and both directions"),
    AND(
        $G$69 = "TWO",
        OR($T122 &lt; -ABS($K$69), $T122 &gt; ABS($K$70))
    ), $U122,
    FALSE, N("Default case: Return NA()"),
    TRUE, NA()
)</f>
        <v>#VALUE!</v>
      </c>
      <c r="W122" s="136" t="e" cm="1">
        <f t="array" ref="W122">_xlfn.IFS(
    FALSE, N("Check if X1 shading is ON"),
    $V$50&lt;&gt;"x", NA(),
    FALSE, N("Check if case is 'LEFT' and x axis value less than z score"),
    AND($G$70 = "LEFT", $T122 &lt; IF($K$70="", 0, $K$70)), $U122,
    FALSE, N("Check if case is 'RIGHT' and x axis value greater than z score"),
    AND($G$70 = "RIGHT", $T122 &gt; IF($K$70="", 0, $K$70)), $U122,
    FALSE, N("Default case: Return NA()"),
    TRUE, NA()
)</f>
        <v>#N/A</v>
      </c>
      <c r="X122" s="136" t="e" cm="1">
        <f t="array" ref="X122">_xlfn.IFS(
    FALSE, N("Check if X1 shading is ON"),
    $X$50&lt;&gt;"x", NA(),
    FALSE, N("Check if case is 'LEFT' and x axis value less than z score"),
    AND($G$73 = "LEFT", $T122 &lt; IF($K$73="", 0, $K$73)), $U122,
    FALSE, N("Check if case is 'RIGHT' and x axis value greater than z score"),
    AND($G$73 = "RIGHT", $T122 &gt; IF($K$73="", 0, $K$73)), $U122,
    FALSE, N("Check if case is 'TWO' and both directions"),
    AND(
        $G$73 = "TWO",
        OR($T122 &lt; -ABS($K$73), $T122 &gt; ABS($K$73))
    ), $U122,
    FALSE, N("Default case: Return NA()"),
    TRUE, NA()
)</f>
        <v>#VALUE!</v>
      </c>
      <c r="Y122" s="42"/>
      <c r="Z122" s="110">
        <v>-0.33333333333333548</v>
      </c>
      <c r="AA122" s="110">
        <v>0.158</v>
      </c>
      <c r="AB122" s="110">
        <f t="shared" si="17"/>
        <v>0.158</v>
      </c>
      <c r="AC122" s="110" t="str">
        <f t="shared" si="18"/>
        <v/>
      </c>
    </row>
    <row r="123" spans="3:29" ht="16" x14ac:dyDescent="0.2">
      <c r="C123" s="42"/>
      <c r="D123" s="44"/>
      <c r="E123" s="7"/>
      <c r="F123" s="113">
        <f t="shared" si="22"/>
        <v>3</v>
      </c>
      <c r="G123" s="113">
        <f t="shared" si="23"/>
        <v>-0.02</v>
      </c>
      <c r="H123" s="110" t="str">
        <f t="shared" si="28"/>
        <v>3</v>
      </c>
      <c r="I123" s="136">
        <f t="shared" si="24"/>
        <v>4.4318484119380075E-3</v>
      </c>
      <c r="J123" s="42"/>
      <c r="K123" s="5"/>
      <c r="L123" s="5"/>
      <c r="M123" s="5"/>
      <c r="N123" s="5"/>
      <c r="O123" s="5"/>
      <c r="P123" s="5"/>
      <c r="Q123" s="42"/>
      <c r="R123" s="42"/>
      <c r="S123" s="42"/>
      <c r="T123" s="120">
        <f t="shared" si="25"/>
        <v>-4.1666666666668815E-2</v>
      </c>
      <c r="U123" s="136">
        <f t="shared" si="26"/>
        <v>0.39859612660068527</v>
      </c>
      <c r="V123" s="136" t="e" cm="1">
        <f t="array" ref="V123">_xlfn.IFS(
    FALSE, N("Check if X1 shading is ON"),
    $V$50&lt;&gt;"x", NA(),
    FALSE, N("Check if case is 'LEFT' and x axis value less than z score"),
    AND($G$69 = "LEFT", $T123 &lt; IF($K$69="", 0, $K$69)), $U123,
    FALSE, N("Check if case is 'RIGHT' and x axis value greater than z score"),
    AND($G$69 = "RIGHT", $T123 &gt; IF($K$69="", 0, $K$69)), $U123,
    FALSE, N("Check if case is 'TWO' and both directions"),
    AND(
        $G$69 = "TWO",
        OR($T123 &lt; -ABS($K$69), $T123 &gt; ABS($K$70))
    ), $U123,
    FALSE, N("Default case: Return NA()"),
    TRUE, NA()
)</f>
        <v>#VALUE!</v>
      </c>
      <c r="W123" s="136" t="e" cm="1">
        <f t="array" ref="W123">_xlfn.IFS(
    FALSE, N("Check if X1 shading is ON"),
    $V$50&lt;&gt;"x", NA(),
    FALSE, N("Check if case is 'LEFT' and x axis value less than z score"),
    AND($G$70 = "LEFT", $T123 &lt; IF($K$70="", 0, $K$70)), $U123,
    FALSE, N("Check if case is 'RIGHT' and x axis value greater than z score"),
    AND($G$70 = "RIGHT", $T123 &gt; IF($K$70="", 0, $K$70)), $U123,
    FALSE, N("Default case: Return NA()"),
    TRUE, NA()
)</f>
        <v>#N/A</v>
      </c>
      <c r="X123" s="136" t="e" cm="1">
        <f t="array" ref="X123">_xlfn.IFS(
    FALSE, N("Check if X1 shading is ON"),
    $X$50&lt;&gt;"x", NA(),
    FALSE, N("Check if case is 'LEFT' and x axis value less than z score"),
    AND($G$73 = "LEFT", $T123 &lt; IF($K$73="", 0, $K$73)), $U123,
    FALSE, N("Check if case is 'RIGHT' and x axis value greater than z score"),
    AND($G$73 = "RIGHT", $T123 &gt; IF($K$73="", 0, $K$73)), $U123,
    FALSE, N("Check if case is 'TWO' and both directions"),
    AND(
        $G$73 = "TWO",
        OR($T123 &lt; -ABS($K$73), $T123 &gt; ABS($K$73))
    ), $U123,
    FALSE, N("Default case: Return NA()"),
    TRUE, NA()
)</f>
        <v>#VALUE!</v>
      </c>
      <c r="Y123" s="42"/>
      <c r="Z123" s="110">
        <v>-0.16666666666666879</v>
      </c>
      <c r="AA123" s="110">
        <v>0.158</v>
      </c>
      <c r="AB123" s="110">
        <f t="shared" si="17"/>
        <v>0.158</v>
      </c>
      <c r="AC123" s="110" t="str">
        <f t="shared" si="18"/>
        <v/>
      </c>
    </row>
    <row r="124" spans="3:29" ht="16" x14ac:dyDescent="0.2">
      <c r="C124" s="42"/>
      <c r="D124" s="44"/>
      <c r="E124" s="7"/>
      <c r="F124" s="7"/>
      <c r="G124" s="44"/>
      <c r="H124" s="44"/>
      <c r="I124" s="44"/>
      <c r="J124" s="42"/>
      <c r="K124" s="5"/>
      <c r="L124" s="5"/>
      <c r="M124" s="5"/>
      <c r="N124" s="5"/>
      <c r="O124" s="5"/>
      <c r="P124" s="5"/>
      <c r="Q124" s="5"/>
      <c r="R124" s="42"/>
      <c r="S124" s="42"/>
      <c r="T124" s="120">
        <f t="shared" si="25"/>
        <v>-2.1510571102112408E-15</v>
      </c>
      <c r="U124" s="136">
        <f t="shared" si="26"/>
        <v>0.3989422804014327</v>
      </c>
      <c r="V124" s="136" t="e" cm="1">
        <f t="array" ref="V124">_xlfn.IFS(
    FALSE, N("Check if X1 shading is ON"),
    $V$50&lt;&gt;"x", NA(),
    FALSE, N("Check if case is 'LEFT' and x axis value less than z score"),
    AND($G$69 = "LEFT", $T124 &lt; IF($K$69="", 0, $K$69)), $U124,
    FALSE, N("Check if case is 'RIGHT' and x axis value greater than z score"),
    AND($G$69 = "RIGHT", $T124 &gt; IF($K$69="", 0, $K$69)), $U124,
    FALSE, N("Check if case is 'TWO' and both directions"),
    AND(
        $G$69 = "TWO",
        OR($T124 &lt; -ABS($K$69), $T124 &gt; ABS($K$70))
    ), $U124,
    FALSE, N("Default case: Return NA()"),
    TRUE, NA()
)</f>
        <v>#VALUE!</v>
      </c>
      <c r="W124" s="136" t="e" cm="1">
        <f t="array" ref="W124">_xlfn.IFS(
    FALSE, N("Check if X1 shading is ON"),
    $V$50&lt;&gt;"x", NA(),
    FALSE, N("Check if case is 'LEFT' and x axis value less than z score"),
    AND($G$70 = "LEFT", $T124 &lt; IF($K$70="", 0, $K$70)), $U124,
    FALSE, N("Check if case is 'RIGHT' and x axis value greater than z score"),
    AND($G$70 = "RIGHT", $T124 &gt; IF($K$70="", 0, $K$70)), $U124,
    FALSE, N("Default case: Return NA()"),
    TRUE, NA()
)</f>
        <v>#N/A</v>
      </c>
      <c r="X124" s="136" t="e" cm="1">
        <f t="array" ref="X124">_xlfn.IFS(
    FALSE, N("Check if X1 shading is ON"),
    $X$50&lt;&gt;"x", NA(),
    FALSE, N("Check if case is 'LEFT' and x axis value less than z score"),
    AND($G$73 = "LEFT", $T124 &lt; IF($K$73="", 0, $K$73)), $U124,
    FALSE, N("Check if case is 'RIGHT' and x axis value greater than z score"),
    AND($G$73 = "RIGHT", $T124 &gt; IF($K$73="", 0, $K$73)), $U124,
    FALSE, N("Check if case is 'TWO' and both directions"),
    AND(
        $G$73 = "TWO",
        OR($T124 &lt; -ABS($K$73), $T124 &gt; ABS($K$73))
    ), $U124,
    FALSE, N("Default case: Return NA()"),
    TRUE, NA()
)</f>
        <v>#VALUE!</v>
      </c>
      <c r="Y124" s="42"/>
      <c r="Z124" s="110">
        <v>0.16666666666666449</v>
      </c>
      <c r="AA124" s="110">
        <v>0.158</v>
      </c>
      <c r="AB124" s="110">
        <f t="shared" si="17"/>
        <v>0.158</v>
      </c>
      <c r="AC124" s="110" t="str">
        <f t="shared" si="18"/>
        <v/>
      </c>
    </row>
    <row r="125" spans="3:29" ht="19" x14ac:dyDescent="0.25">
      <c r="C125" s="42"/>
      <c r="D125" s="192" t="s">
        <v>156</v>
      </c>
      <c r="E125" s="7"/>
      <c r="F125" s="7"/>
      <c r="G125" s="44"/>
      <c r="H125" s="44"/>
      <c r="I125" s="44"/>
      <c r="J125" s="42"/>
      <c r="K125" s="5"/>
      <c r="L125" s="5"/>
      <c r="M125" s="5"/>
      <c r="N125" s="5"/>
      <c r="O125" s="5"/>
      <c r="P125" s="5"/>
      <c r="Q125" s="5"/>
      <c r="R125" s="42"/>
      <c r="S125" s="42"/>
      <c r="T125" s="120">
        <f t="shared" si="25"/>
        <v>4.1666666666664513E-2</v>
      </c>
      <c r="U125" s="136">
        <f t="shared" si="26"/>
        <v>0.39859612660068539</v>
      </c>
      <c r="V125" s="136" t="e" cm="1">
        <f t="array" ref="V125">_xlfn.IFS(
    FALSE, N("Check if X1 shading is ON"),
    $V$50&lt;&gt;"x", NA(),
    FALSE, N("Check if case is 'LEFT' and x axis value less than z score"),
    AND($G$69 = "LEFT", $T125 &lt; IF($K$69="", 0, $K$69)), $U125,
    FALSE, N("Check if case is 'RIGHT' and x axis value greater than z score"),
    AND($G$69 = "RIGHT", $T125 &gt; IF($K$69="", 0, $K$69)), $U125,
    FALSE, N("Check if case is 'TWO' and both directions"),
    AND(
        $G$69 = "TWO",
        OR($T125 &lt; -ABS($K$69), $T125 &gt; ABS($K$70))
    ), $U125,
    FALSE, N("Default case: Return NA()"),
    TRUE, NA()
)</f>
        <v>#VALUE!</v>
      </c>
      <c r="W125" s="136" t="e" cm="1">
        <f t="array" ref="W125">_xlfn.IFS(
    FALSE, N("Check if X1 shading is ON"),
    $V$50&lt;&gt;"x", NA(),
    FALSE, N("Check if case is 'LEFT' and x axis value less than z score"),
    AND($G$70 = "LEFT", $T125 &lt; IF($K$70="", 0, $K$70)), $U125,
    FALSE, N("Check if case is 'RIGHT' and x axis value greater than z score"),
    AND($G$70 = "RIGHT", $T125 &gt; IF($K$70="", 0, $K$70)), $U125,
    FALSE, N("Default case: Return NA()"),
    TRUE, NA()
)</f>
        <v>#N/A</v>
      </c>
      <c r="X125" s="136" t="e" cm="1">
        <f t="array" ref="X125">_xlfn.IFS(
    FALSE, N("Check if X1 shading is ON"),
    $X$50&lt;&gt;"x", NA(),
    FALSE, N("Check if case is 'LEFT' and x axis value less than z score"),
    AND($G$73 = "LEFT", $T125 &lt; IF($K$73="", 0, $K$73)), $U125,
    FALSE, N("Check if case is 'RIGHT' and x axis value greater than z score"),
    AND($G$73 = "RIGHT", $T125 &gt; IF($K$73="", 0, $K$73)), $U125,
    FALSE, N("Check if case is 'TWO' and both directions"),
    AND(
        $G$73 = "TWO",
        OR($T125 &lt; -ABS($K$73), $T125 &gt; ABS($K$73))
    ), $U125,
    FALSE, N("Default case: Return NA()"),
    TRUE, NA()
)</f>
        <v>#VALUE!</v>
      </c>
      <c r="Y125" s="42"/>
      <c r="Z125" s="110">
        <v>0.33333333333333115</v>
      </c>
      <c r="AA125" s="110">
        <v>0.158</v>
      </c>
      <c r="AB125" s="110">
        <f t="shared" si="17"/>
        <v>0.158</v>
      </c>
      <c r="AC125" s="110" t="str">
        <f t="shared" si="18"/>
        <v/>
      </c>
    </row>
    <row r="126" spans="3:29" ht="17" x14ac:dyDescent="0.2">
      <c r="C126" s="42"/>
      <c r="D126" s="114" t="s">
        <v>116</v>
      </c>
      <c r="E126" s="143" t="s">
        <v>117</v>
      </c>
      <c r="F126" s="140" t="s">
        <v>157</v>
      </c>
      <c r="G126" s="114" t="s">
        <v>158</v>
      </c>
      <c r="H126" s="140" t="s">
        <v>159</v>
      </c>
      <c r="I126" s="44"/>
      <c r="J126" s="42"/>
      <c r="K126" s="42"/>
      <c r="L126" s="42"/>
      <c r="M126" s="42"/>
      <c r="N126" s="42"/>
      <c r="O126" s="42"/>
      <c r="P126" s="42"/>
      <c r="Q126" s="5"/>
      <c r="R126" s="42"/>
      <c r="S126" s="42"/>
      <c r="T126" s="120">
        <f t="shared" si="25"/>
        <v>8.3333333333331178E-2</v>
      </c>
      <c r="U126" s="136">
        <f t="shared" si="26"/>
        <v>0.39755946625834204</v>
      </c>
      <c r="V126" s="136" t="e" cm="1">
        <f t="array" ref="V126">_xlfn.IFS(
    FALSE, N("Check if X1 shading is ON"),
    $V$50&lt;&gt;"x", NA(),
    FALSE, N("Check if case is 'LEFT' and x axis value less than z score"),
    AND($G$69 = "LEFT", $T126 &lt; IF($K$69="", 0, $K$69)), $U126,
    FALSE, N("Check if case is 'RIGHT' and x axis value greater than z score"),
    AND($G$69 = "RIGHT", $T126 &gt; IF($K$69="", 0, $K$69)), $U126,
    FALSE, N("Check if case is 'TWO' and both directions"),
    AND(
        $G$69 = "TWO",
        OR($T126 &lt; -ABS($K$69), $T126 &gt; ABS($K$70))
    ), $U126,
    FALSE, N("Default case: Return NA()"),
    TRUE, NA()
)</f>
        <v>#VALUE!</v>
      </c>
      <c r="W126" s="136" t="e" cm="1">
        <f t="array" ref="W126">_xlfn.IFS(
    FALSE, N("Check if X1 shading is ON"),
    $V$50&lt;&gt;"x", NA(),
    FALSE, N("Check if case is 'LEFT' and x axis value less than z score"),
    AND($G$70 = "LEFT", $T126 &lt; IF($K$70="", 0, $K$70)), $U126,
    FALSE, N("Check if case is 'RIGHT' and x axis value greater than z score"),
    AND($G$70 = "RIGHT", $T126 &gt; IF($K$70="", 0, $K$70)), $U126,
    FALSE, N("Default case: Return NA()"),
    TRUE, NA()
)</f>
        <v>#N/A</v>
      </c>
      <c r="X126" s="136" t="e" cm="1">
        <f t="array" ref="X126">_xlfn.IFS(
    FALSE, N("Check if X1 shading is ON"),
    $X$50&lt;&gt;"x", NA(),
    FALSE, N("Check if case is 'LEFT' and x axis value less than z score"),
    AND($G$73 = "LEFT", $T126 &lt; IF($K$73="", 0, $K$73)), $U126,
    FALSE, N("Check if case is 'RIGHT' and x axis value greater than z score"),
    AND($G$73 = "RIGHT", $T126 &gt; IF($K$73="", 0, $K$73)), $U126,
    FALSE, N("Check if case is 'TWO' and both directions"),
    AND(
        $G$73 = "TWO",
        OR($T126 &lt; -ABS($K$73), $T126 &gt; ABS($K$73))
    ), $U126,
    FALSE, N("Default case: Return NA()"),
    TRUE, NA()
)</f>
        <v>#VALUE!</v>
      </c>
      <c r="Y126" s="42"/>
      <c r="Z126" s="110">
        <v>0.49999999999999789</v>
      </c>
      <c r="AA126" s="110">
        <v>0.158</v>
      </c>
      <c r="AB126" s="110">
        <f t="shared" si="17"/>
        <v>0.158</v>
      </c>
      <c r="AC126" s="110" t="str">
        <f t="shared" si="18"/>
        <v/>
      </c>
    </row>
    <row r="127" spans="3:29" ht="16" x14ac:dyDescent="0.2">
      <c r="C127" s="42"/>
      <c r="D127" s="113" t="str">
        <f>O59</f>
        <v>x</v>
      </c>
      <c r="E127" s="110">
        <v>-0.02</v>
      </c>
      <c r="F127" s="113">
        <v>-3.5</v>
      </c>
      <c r="G127" s="113">
        <f>IF(
    D127="x",
    E127,
    NA()
)</f>
        <v>-0.02</v>
      </c>
      <c r="H127" s="121">
        <v>5.0000000000000001E-3</v>
      </c>
      <c r="I127" s="44"/>
      <c r="J127" s="42"/>
      <c r="K127" s="42"/>
      <c r="L127" s="42"/>
      <c r="M127" s="42"/>
      <c r="N127" s="42"/>
      <c r="O127" s="42"/>
      <c r="P127" s="42"/>
      <c r="Q127" s="5"/>
      <c r="R127" s="42"/>
      <c r="S127" s="42"/>
      <c r="T127" s="120">
        <f t="shared" si="25"/>
        <v>0.12499999999999784</v>
      </c>
      <c r="U127" s="136">
        <f t="shared" si="26"/>
        <v>0.39583768694474958</v>
      </c>
      <c r="V127" s="136" t="e" cm="1">
        <f t="array" ref="V127">_xlfn.IFS(
    FALSE, N("Check if X1 shading is ON"),
    $V$50&lt;&gt;"x", NA(),
    FALSE, N("Check if case is 'LEFT' and x axis value less than z score"),
    AND($G$69 = "LEFT", $T127 &lt; IF($K$69="", 0, $K$69)), $U127,
    FALSE, N("Check if case is 'RIGHT' and x axis value greater than z score"),
    AND($G$69 = "RIGHT", $T127 &gt; IF($K$69="", 0, $K$69)), $U127,
    FALSE, N("Check if case is 'TWO' and both directions"),
    AND(
        $G$69 = "TWO",
        OR($T127 &lt; -ABS($K$69), $T127 &gt; ABS($K$70))
    ), $U127,
    FALSE, N("Default case: Return NA()"),
    TRUE, NA()
)</f>
        <v>#VALUE!</v>
      </c>
      <c r="W127" s="136" t="e" cm="1">
        <f t="array" ref="W127">_xlfn.IFS(
    FALSE, N("Check if X1 shading is ON"),
    $V$50&lt;&gt;"x", NA(),
    FALSE, N("Check if case is 'LEFT' and x axis value less than z score"),
    AND($G$70 = "LEFT", $T127 &lt; IF($K$70="", 0, $K$70)), $U127,
    FALSE, N("Check if case is 'RIGHT' and x axis value greater than z score"),
    AND($G$70 = "RIGHT", $T127 &gt; IF($K$70="", 0, $K$70)), $U127,
    FALSE, N("Default case: Return NA()"),
    TRUE, NA()
)</f>
        <v>#N/A</v>
      </c>
      <c r="X127" s="136" t="e" cm="1">
        <f t="array" ref="X127">_xlfn.IFS(
    FALSE, N("Check if X1 shading is ON"),
    $X$50&lt;&gt;"x", NA(),
    FALSE, N("Check if case is 'LEFT' and x axis value less than z score"),
    AND($G$73 = "LEFT", $T127 &lt; IF($K$73="", 0, $K$73)), $U127,
    FALSE, N("Check if case is 'RIGHT' and x axis value greater than z score"),
    AND($G$73 = "RIGHT", $T127 &gt; IF($K$73="", 0, $K$73)), $U127,
    FALSE, N("Check if case is 'TWO' and both directions"),
    AND(
        $G$73 = "TWO",
        OR($T127 &lt; -ABS($K$73), $T127 &gt; ABS($K$73))
    ), $U127,
    FALSE, N("Default case: Return NA()"),
    TRUE, NA()
)</f>
        <v>#VALUE!</v>
      </c>
      <c r="Y127" s="42"/>
      <c r="Z127" s="110">
        <v>0.66666666666666441</v>
      </c>
      <c r="AA127" s="110">
        <v>0.158</v>
      </c>
      <c r="AB127" s="110">
        <f t="shared" si="17"/>
        <v>0.158</v>
      </c>
      <c r="AC127" s="110" t="str">
        <f t="shared" si="18"/>
        <v/>
      </c>
    </row>
    <row r="128" spans="3:29" ht="16" x14ac:dyDescent="0.2">
      <c r="C128" s="42"/>
      <c r="D128" s="44"/>
      <c r="E128" s="7"/>
      <c r="F128" s="113">
        <f t="shared" ref="F128:F134" si="29">F127+1</f>
        <v>-2.5</v>
      </c>
      <c r="G128" s="113">
        <f>G127</f>
        <v>-0.02</v>
      </c>
      <c r="H128" s="121">
        <v>0.02</v>
      </c>
      <c r="I128" s="44"/>
      <c r="J128" s="42"/>
      <c r="K128" s="42"/>
      <c r="L128" s="42"/>
      <c r="M128" s="42"/>
      <c r="N128" s="42"/>
      <c r="O128" s="42"/>
      <c r="P128" s="42"/>
      <c r="Q128" s="5"/>
      <c r="R128" s="42"/>
      <c r="S128" s="42"/>
      <c r="T128" s="120">
        <f t="shared" si="25"/>
        <v>0.16666666666666449</v>
      </c>
      <c r="U128" s="136">
        <f t="shared" si="26"/>
        <v>0.39343971610194006</v>
      </c>
      <c r="V128" s="136" t="e" cm="1">
        <f t="array" ref="V128">_xlfn.IFS(
    FALSE, N("Check if X1 shading is ON"),
    $V$50&lt;&gt;"x", NA(),
    FALSE, N("Check if case is 'LEFT' and x axis value less than z score"),
    AND($G$69 = "LEFT", $T128 &lt; IF($K$69="", 0, $K$69)), $U128,
    FALSE, N("Check if case is 'RIGHT' and x axis value greater than z score"),
    AND($G$69 = "RIGHT", $T128 &gt; IF($K$69="", 0, $K$69)), $U128,
    FALSE, N("Check if case is 'TWO' and both directions"),
    AND(
        $G$69 = "TWO",
        OR($T128 &lt; -ABS($K$69), $T128 &gt; ABS($K$70))
    ), $U128,
    FALSE, N("Default case: Return NA()"),
    TRUE, NA()
)</f>
        <v>#VALUE!</v>
      </c>
      <c r="W128" s="136" t="e" cm="1">
        <f t="array" ref="W128">_xlfn.IFS(
    FALSE, N("Check if X1 shading is ON"),
    $V$50&lt;&gt;"x", NA(),
    FALSE, N("Check if case is 'LEFT' and x axis value less than z score"),
    AND($G$70 = "LEFT", $T128 &lt; IF($K$70="", 0, $K$70)), $U128,
    FALSE, N("Check if case is 'RIGHT' and x axis value greater than z score"),
    AND($G$70 = "RIGHT", $T128 &gt; IF($K$70="", 0, $K$70)), $U128,
    FALSE, N("Default case: Return NA()"),
    TRUE, NA()
)</f>
        <v>#N/A</v>
      </c>
      <c r="X128" s="136" t="e" cm="1">
        <f t="array" ref="X128">_xlfn.IFS(
    FALSE, N("Check if X1 shading is ON"),
    $X$50&lt;&gt;"x", NA(),
    FALSE, N("Check if case is 'LEFT' and x axis value less than z score"),
    AND($G$73 = "LEFT", $T128 &lt; IF($K$73="", 0, $K$73)), $U128,
    FALSE, N("Check if case is 'RIGHT' and x axis value greater than z score"),
    AND($G$73 = "RIGHT", $T128 &gt; IF($K$73="", 0, $K$73)), $U128,
    FALSE, N("Check if case is 'TWO' and both directions"),
    AND(
        $G$73 = "TWO",
        OR($T128 &lt; -ABS($K$73), $T128 &gt; ABS($K$73))
    ), $U128,
    FALSE, N("Default case: Return NA()"),
    TRUE, NA()
)</f>
        <v>#VALUE!</v>
      </c>
      <c r="Y128" s="42"/>
      <c r="Z128" s="110">
        <v>0.83333333333333093</v>
      </c>
      <c r="AA128" s="110">
        <v>0.158</v>
      </c>
      <c r="AB128" s="110">
        <f t="shared" si="17"/>
        <v>0.158</v>
      </c>
      <c r="AC128" s="110" t="str">
        <f t="shared" si="18"/>
        <v/>
      </c>
    </row>
    <row r="129" spans="3:29" ht="16" x14ac:dyDescent="0.2">
      <c r="C129" s="42"/>
      <c r="D129" s="44"/>
      <c r="E129" s="7"/>
      <c r="F129" s="113">
        <f t="shared" si="29"/>
        <v>-1.5</v>
      </c>
      <c r="G129" s="113">
        <f t="shared" ref="G129:G134" si="30">G128</f>
        <v>-0.02</v>
      </c>
      <c r="H129" s="121">
        <v>0.13500000000000001</v>
      </c>
      <c r="I129" s="44"/>
      <c r="J129" s="42"/>
      <c r="K129" s="42"/>
      <c r="L129" s="42"/>
      <c r="M129" s="42"/>
      <c r="N129" s="42"/>
      <c r="O129" s="42"/>
      <c r="P129" s="42"/>
      <c r="Q129" s="5"/>
      <c r="R129" s="42"/>
      <c r="S129" s="42"/>
      <c r="T129" s="120">
        <f t="shared" si="25"/>
        <v>0.20833333333333115</v>
      </c>
      <c r="U129" s="136">
        <f t="shared" si="26"/>
        <v>0.39037794394036252</v>
      </c>
      <c r="V129" s="136" t="e" cm="1">
        <f t="array" ref="V129">_xlfn.IFS(
    FALSE, N("Check if X1 shading is ON"),
    $V$50&lt;&gt;"x", NA(),
    FALSE, N("Check if case is 'LEFT' and x axis value less than z score"),
    AND($G$69 = "LEFT", $T129 &lt; IF($K$69="", 0, $K$69)), $U129,
    FALSE, N("Check if case is 'RIGHT' and x axis value greater than z score"),
    AND($G$69 = "RIGHT", $T129 &gt; IF($K$69="", 0, $K$69)), $U129,
    FALSE, N("Check if case is 'TWO' and both directions"),
    AND(
        $G$69 = "TWO",
        OR($T129 &lt; -ABS($K$69), $T129 &gt; ABS($K$70))
    ), $U129,
    FALSE, N("Default case: Return NA()"),
    TRUE, NA()
)</f>
        <v>#VALUE!</v>
      </c>
      <c r="W129" s="136" t="e" cm="1">
        <f t="array" ref="W129">_xlfn.IFS(
    FALSE, N("Check if X1 shading is ON"),
    $V$50&lt;&gt;"x", NA(),
    FALSE, N("Check if case is 'LEFT' and x axis value less than z score"),
    AND($G$70 = "LEFT", $T129 &lt; IF($K$70="", 0, $K$70)), $U129,
    FALSE, N("Check if case is 'RIGHT' and x axis value greater than z score"),
    AND($G$70 = "RIGHT", $T129 &gt; IF($K$70="", 0, $K$70)), $U129,
    FALSE, N("Default case: Return NA()"),
    TRUE, NA()
)</f>
        <v>#N/A</v>
      </c>
      <c r="X129" s="136" t="e" cm="1">
        <f t="array" ref="X129">_xlfn.IFS(
    FALSE, N("Check if X1 shading is ON"),
    $X$50&lt;&gt;"x", NA(),
    FALSE, N("Check if case is 'LEFT' and x axis value less than z score"),
    AND($G$73 = "LEFT", $T129 &lt; IF($K$73="", 0, $K$73)), $U129,
    FALSE, N("Check if case is 'RIGHT' and x axis value greater than z score"),
    AND($G$73 = "RIGHT", $T129 &gt; IF($K$73="", 0, $K$73)), $U129,
    FALSE, N("Check if case is 'TWO' and both directions"),
    AND(
        $G$73 = "TWO",
        OR($T129 &lt; -ABS($K$73), $T129 &gt; ABS($K$73))
    ), $U129,
    FALSE, N("Default case: Return NA()"),
    TRUE, NA()
)</f>
        <v>#VALUE!</v>
      </c>
      <c r="Y129" s="42"/>
      <c r="Z129" s="110">
        <v>1.1666666666666643</v>
      </c>
      <c r="AA129" s="110">
        <v>0.158</v>
      </c>
      <c r="AB129" s="110">
        <f t="shared" si="17"/>
        <v>0.158</v>
      </c>
      <c r="AC129" s="110" t="str">
        <f t="shared" si="18"/>
        <v/>
      </c>
    </row>
    <row r="130" spans="3:29" ht="16" x14ac:dyDescent="0.2">
      <c r="C130" s="42"/>
      <c r="D130" s="44"/>
      <c r="E130" s="7"/>
      <c r="F130" s="113">
        <f t="shared" si="29"/>
        <v>-0.5</v>
      </c>
      <c r="G130" s="113">
        <f t="shared" si="30"/>
        <v>-0.02</v>
      </c>
      <c r="H130" s="121">
        <v>0.34</v>
      </c>
      <c r="I130" s="44"/>
      <c r="J130" s="42"/>
      <c r="K130" s="42"/>
      <c r="L130" s="42"/>
      <c r="M130" s="42"/>
      <c r="N130" s="42"/>
      <c r="O130" s="42"/>
      <c r="P130" s="42"/>
      <c r="Q130" s="5"/>
      <c r="R130" s="42"/>
      <c r="S130" s="42"/>
      <c r="T130" s="120">
        <f t="shared" si="25"/>
        <v>0.24999999999999781</v>
      </c>
      <c r="U130" s="136">
        <f t="shared" si="26"/>
        <v>0.3866681168028494</v>
      </c>
      <c r="V130" s="136" t="e" cm="1">
        <f t="array" ref="V130">_xlfn.IFS(
    FALSE, N("Check if X1 shading is ON"),
    $V$50&lt;&gt;"x", NA(),
    FALSE, N("Check if case is 'LEFT' and x axis value less than z score"),
    AND($G$69 = "LEFT", $T130 &lt; IF($K$69="", 0, $K$69)), $U130,
    FALSE, N("Check if case is 'RIGHT' and x axis value greater than z score"),
    AND($G$69 = "RIGHT", $T130 &gt; IF($K$69="", 0, $K$69)), $U130,
    FALSE, N("Check if case is 'TWO' and both directions"),
    AND(
        $G$69 = "TWO",
        OR($T130 &lt; -ABS($K$69), $T130 &gt; ABS($K$70))
    ), $U130,
    FALSE, N("Default case: Return NA()"),
    TRUE, NA()
)</f>
        <v>#VALUE!</v>
      </c>
      <c r="W130" s="136" t="e" cm="1">
        <f t="array" ref="W130">_xlfn.IFS(
    FALSE, N("Check if X1 shading is ON"),
    $V$50&lt;&gt;"x", NA(),
    FALSE, N("Check if case is 'LEFT' and x axis value less than z score"),
    AND($G$70 = "LEFT", $T130 &lt; IF($K$70="", 0, $K$70)), $U130,
    FALSE, N("Check if case is 'RIGHT' and x axis value greater than z score"),
    AND($G$70 = "RIGHT", $T130 &gt; IF($K$70="", 0, $K$70)), $U130,
    FALSE, N("Default case: Return NA()"),
    TRUE, NA()
)</f>
        <v>#N/A</v>
      </c>
      <c r="X130" s="136" t="e" cm="1">
        <f t="array" ref="X130">_xlfn.IFS(
    FALSE, N("Check if X1 shading is ON"),
    $X$50&lt;&gt;"x", NA(),
    FALSE, N("Check if case is 'LEFT' and x axis value less than z score"),
    AND($G$73 = "LEFT", $T130 &lt; IF($K$73="", 0, $K$73)), $U130,
    FALSE, N("Check if case is 'RIGHT' and x axis value greater than z score"),
    AND($G$73 = "RIGHT", $T130 &gt; IF($K$73="", 0, $K$73)), $U130,
    FALSE, N("Check if case is 'TWO' and both directions"),
    AND(
        $G$73 = "TWO",
        OR($T130 &lt; -ABS($K$73), $T130 &gt; ABS($K$73))
    ), $U130,
    FALSE, N("Default case: Return NA()"),
    TRUE, NA()
)</f>
        <v>#VALUE!</v>
      </c>
      <c r="Y130" s="42"/>
      <c r="Z130" s="110">
        <v>-1.1666666666666687</v>
      </c>
      <c r="AA130" s="110">
        <v>0.182</v>
      </c>
      <c r="AB130" s="110">
        <f t="shared" si="17"/>
        <v>0.182</v>
      </c>
      <c r="AC130" s="110" t="str">
        <f t="shared" si="18"/>
        <v/>
      </c>
    </row>
    <row r="131" spans="3:29" ht="16" x14ac:dyDescent="0.2">
      <c r="C131" s="42"/>
      <c r="D131" s="44"/>
      <c r="E131" s="7"/>
      <c r="F131" s="113">
        <f t="shared" si="29"/>
        <v>0.5</v>
      </c>
      <c r="G131" s="113">
        <f t="shared" si="30"/>
        <v>-0.02</v>
      </c>
      <c r="H131" s="121">
        <v>0.34</v>
      </c>
      <c r="I131" s="44"/>
      <c r="J131" s="42"/>
      <c r="K131" s="42"/>
      <c r="L131" s="42"/>
      <c r="M131" s="42"/>
      <c r="N131" s="42"/>
      <c r="O131" s="42"/>
      <c r="P131" s="42"/>
      <c r="Q131" s="5"/>
      <c r="R131" s="42"/>
      <c r="S131" s="42"/>
      <c r="T131" s="120">
        <f t="shared" si="25"/>
        <v>0.29166666666666446</v>
      </c>
      <c r="U131" s="136">
        <f t="shared" si="26"/>
        <v>0.3823292022799169</v>
      </c>
      <c r="V131" s="136" t="e" cm="1">
        <f t="array" ref="V131">_xlfn.IFS(
    FALSE, N("Check if X1 shading is ON"),
    $V$50&lt;&gt;"x", NA(),
    FALSE, N("Check if case is 'LEFT' and x axis value less than z score"),
    AND($G$69 = "LEFT", $T131 &lt; IF($K$69="", 0, $K$69)), $U131,
    FALSE, N("Check if case is 'RIGHT' and x axis value greater than z score"),
    AND($G$69 = "RIGHT", $T131 &gt; IF($K$69="", 0, $K$69)), $U131,
    FALSE, N("Check if case is 'TWO' and both directions"),
    AND(
        $G$69 = "TWO",
        OR($T131 &lt; -ABS($K$69), $T131 &gt; ABS($K$70))
    ), $U131,
    FALSE, N("Default case: Return NA()"),
    TRUE, NA()
)</f>
        <v>#VALUE!</v>
      </c>
      <c r="W131" s="136" t="e" cm="1">
        <f t="array" ref="W131">_xlfn.IFS(
    FALSE, N("Check if X1 shading is ON"),
    $V$50&lt;&gt;"x", NA(),
    FALSE, N("Check if case is 'LEFT' and x axis value less than z score"),
    AND($G$70 = "LEFT", $T131 &lt; IF($K$70="", 0, $K$70)), $U131,
    FALSE, N("Check if case is 'RIGHT' and x axis value greater than z score"),
    AND($G$70 = "RIGHT", $T131 &gt; IF($K$70="", 0, $K$70)), $U131,
    FALSE, N("Default case: Return NA()"),
    TRUE, NA()
)</f>
        <v>#N/A</v>
      </c>
      <c r="X131" s="136" t="e" cm="1">
        <f t="array" ref="X131">_xlfn.IFS(
    FALSE, N("Check if X1 shading is ON"),
    $X$50&lt;&gt;"x", NA(),
    FALSE, N("Check if case is 'LEFT' and x axis value less than z score"),
    AND($G$73 = "LEFT", $T131 &lt; IF($K$73="", 0, $K$73)), $U131,
    FALSE, N("Check if case is 'RIGHT' and x axis value greater than z score"),
    AND($G$73 = "RIGHT", $T131 &gt; IF($K$73="", 0, $K$73)), $U131,
    FALSE, N("Check if case is 'TWO' and both directions"),
    AND(
        $G$73 = "TWO",
        OR($T131 &lt; -ABS($K$73), $T131 &gt; ABS($K$73))
    ), $U131,
    FALSE, N("Default case: Return NA()"),
    TRUE, NA()
)</f>
        <v>#VALUE!</v>
      </c>
      <c r="Y131" s="42"/>
      <c r="Z131" s="110">
        <v>-0.83333333333333526</v>
      </c>
      <c r="AA131" s="110">
        <v>0.182</v>
      </c>
      <c r="AB131" s="110">
        <f t="shared" si="17"/>
        <v>0.182</v>
      </c>
      <c r="AC131" s="110" t="str">
        <f t="shared" si="18"/>
        <v/>
      </c>
    </row>
    <row r="132" spans="3:29" ht="16" x14ac:dyDescent="0.2">
      <c r="C132" s="42"/>
      <c r="D132" s="44"/>
      <c r="E132" s="7"/>
      <c r="F132" s="113">
        <f t="shared" si="29"/>
        <v>1.5</v>
      </c>
      <c r="G132" s="113">
        <f t="shared" si="30"/>
        <v>-0.02</v>
      </c>
      <c r="H132" s="121">
        <v>0.13500000000000001</v>
      </c>
      <c r="I132" s="44"/>
      <c r="J132" s="42"/>
      <c r="K132" s="42"/>
      <c r="L132" s="42"/>
      <c r="M132" s="42"/>
      <c r="N132" s="42"/>
      <c r="O132" s="42"/>
      <c r="P132" s="42"/>
      <c r="Q132" s="5"/>
      <c r="R132" s="42"/>
      <c r="S132" s="42"/>
      <c r="T132" s="120">
        <f t="shared" si="25"/>
        <v>0.33333333333333115</v>
      </c>
      <c r="U132" s="136">
        <f t="shared" si="26"/>
        <v>0.37738322769299348</v>
      </c>
      <c r="V132" s="136" t="e" cm="1">
        <f t="array" ref="V132">_xlfn.IFS(
    FALSE, N("Check if X1 shading is ON"),
    $V$50&lt;&gt;"x", NA(),
    FALSE, N("Check if case is 'LEFT' and x axis value less than z score"),
    AND($G$69 = "LEFT", $T132 &lt; IF($K$69="", 0, $K$69)), $U132,
    FALSE, N("Check if case is 'RIGHT' and x axis value greater than z score"),
    AND($G$69 = "RIGHT", $T132 &gt; IF($K$69="", 0, $K$69)), $U132,
    FALSE, N("Check if case is 'TWO' and both directions"),
    AND(
        $G$69 = "TWO",
        OR($T132 &lt; -ABS($K$69), $T132 &gt; ABS($K$70))
    ), $U132,
    FALSE, N("Default case: Return NA()"),
    TRUE, NA()
)</f>
        <v>#VALUE!</v>
      </c>
      <c r="W132" s="136" t="e" cm="1">
        <f t="array" ref="W132">_xlfn.IFS(
    FALSE, N("Check if X1 shading is ON"),
    $V$50&lt;&gt;"x", NA(),
    FALSE, N("Check if case is 'LEFT' and x axis value less than z score"),
    AND($G$70 = "LEFT", $T132 &lt; IF($K$70="", 0, $K$70)), $U132,
    FALSE, N("Check if case is 'RIGHT' and x axis value greater than z score"),
    AND($G$70 = "RIGHT", $T132 &gt; IF($K$70="", 0, $K$70)), $U132,
    FALSE, N("Default case: Return NA()"),
    TRUE, NA()
)</f>
        <v>#N/A</v>
      </c>
      <c r="X132" s="136" t="e" cm="1">
        <f t="array" ref="X132">_xlfn.IFS(
    FALSE, N("Check if X1 shading is ON"),
    $X$50&lt;&gt;"x", NA(),
    FALSE, N("Check if case is 'LEFT' and x axis value less than z score"),
    AND($G$73 = "LEFT", $T132 &lt; IF($K$73="", 0, $K$73)), $U132,
    FALSE, N("Check if case is 'RIGHT' and x axis value greater than z score"),
    AND($G$73 = "RIGHT", $T132 &gt; IF($K$73="", 0, $K$73)), $U132,
    FALSE, N("Check if case is 'TWO' and both directions"),
    AND(
        $G$73 = "TWO",
        OR($T132 &lt; -ABS($K$73), $T132 &gt; ABS($K$73))
    ), $U132,
    FALSE, N("Default case: Return NA()"),
    TRUE, NA()
)</f>
        <v>#VALUE!</v>
      </c>
      <c r="Y132" s="42"/>
      <c r="Z132" s="110">
        <v>-0.66666666666666874</v>
      </c>
      <c r="AA132" s="110">
        <v>0.182</v>
      </c>
      <c r="AB132" s="110">
        <f t="shared" si="17"/>
        <v>0.182</v>
      </c>
      <c r="AC132" s="110" t="str">
        <f t="shared" si="18"/>
        <v/>
      </c>
    </row>
    <row r="133" spans="3:29" ht="16" x14ac:dyDescent="0.2">
      <c r="C133" s="42"/>
      <c r="D133" s="44"/>
      <c r="E133" s="7"/>
      <c r="F133" s="113">
        <f t="shared" si="29"/>
        <v>2.5</v>
      </c>
      <c r="G133" s="113">
        <f t="shared" si="30"/>
        <v>-0.02</v>
      </c>
      <c r="H133" s="121">
        <v>0.02</v>
      </c>
      <c r="I133" s="44"/>
      <c r="J133" s="42"/>
      <c r="K133" s="42"/>
      <c r="L133" s="42"/>
      <c r="M133" s="42"/>
      <c r="N133" s="42"/>
      <c r="O133" s="42"/>
      <c r="P133" s="42"/>
      <c r="Q133" s="5"/>
      <c r="R133" s="42"/>
      <c r="S133" s="42"/>
      <c r="T133" s="120">
        <f t="shared" si="25"/>
        <v>0.37499999999999784</v>
      </c>
      <c r="U133" s="136">
        <f t="shared" si="26"/>
        <v>0.37185509386976923</v>
      </c>
      <c r="V133" s="136" t="e" cm="1">
        <f t="array" ref="V133">_xlfn.IFS(
    FALSE, N("Check if X1 shading is ON"),
    $V$50&lt;&gt;"x", NA(),
    FALSE, N("Check if case is 'LEFT' and x axis value less than z score"),
    AND($G$69 = "LEFT", $T133 &lt; IF($K$69="", 0, $K$69)), $U133,
    FALSE, N("Check if case is 'RIGHT' and x axis value greater than z score"),
    AND($G$69 = "RIGHT", $T133 &gt; IF($K$69="", 0, $K$69)), $U133,
    FALSE, N("Check if case is 'TWO' and both directions"),
    AND(
        $G$69 = "TWO",
        OR($T133 &lt; -ABS($K$69), $T133 &gt; ABS($K$70))
    ), $U133,
    FALSE, N("Default case: Return NA()"),
    TRUE, NA()
)</f>
        <v>#VALUE!</v>
      </c>
      <c r="W133" s="136" t="e" cm="1">
        <f t="array" ref="W133">_xlfn.IFS(
    FALSE, N("Check if X1 shading is ON"),
    $V$50&lt;&gt;"x", NA(),
    FALSE, N("Check if case is 'LEFT' and x axis value less than z score"),
    AND($G$70 = "LEFT", $T133 &lt; IF($K$70="", 0, $K$70)), $U133,
    FALSE, N("Check if case is 'RIGHT' and x axis value greater than z score"),
    AND($G$70 = "RIGHT", $T133 &gt; IF($K$70="", 0, $K$70)), $U133,
    FALSE, N("Default case: Return NA()"),
    TRUE, NA()
)</f>
        <v>#N/A</v>
      </c>
      <c r="X133" s="136" t="e" cm="1">
        <f t="array" ref="X133">_xlfn.IFS(
    FALSE, N("Check if X1 shading is ON"),
    $X$50&lt;&gt;"x", NA(),
    FALSE, N("Check if case is 'LEFT' and x axis value less than z score"),
    AND($G$73 = "LEFT", $T133 &lt; IF($K$73="", 0, $K$73)), $U133,
    FALSE, N("Check if case is 'RIGHT' and x axis value greater than z score"),
    AND($G$73 = "RIGHT", $T133 &gt; IF($K$73="", 0, $K$73)), $U133,
    FALSE, N("Check if case is 'TWO' and both directions"),
    AND(
        $G$73 = "TWO",
        OR($T133 &lt; -ABS($K$73), $T133 &gt; ABS($K$73))
    ), $U133,
    FALSE, N("Default case: Return NA()"),
    TRUE, NA()
)</f>
        <v>#VALUE!</v>
      </c>
      <c r="Y133" s="42"/>
      <c r="Z133" s="110">
        <v>-0.50000000000000222</v>
      </c>
      <c r="AA133" s="110">
        <v>0.182</v>
      </c>
      <c r="AB133" s="110">
        <f t="shared" si="17"/>
        <v>0.182</v>
      </c>
      <c r="AC133" s="110" t="str">
        <f t="shared" si="18"/>
        <v/>
      </c>
    </row>
    <row r="134" spans="3:29" ht="16" x14ac:dyDescent="0.2">
      <c r="C134" s="42"/>
      <c r="D134" s="44"/>
      <c r="E134" s="7"/>
      <c r="F134" s="113">
        <f t="shared" si="29"/>
        <v>3.5</v>
      </c>
      <c r="G134" s="113">
        <f t="shared" si="30"/>
        <v>-0.02</v>
      </c>
      <c r="H134" s="121">
        <v>5.0000000000000001E-3</v>
      </c>
      <c r="I134" s="44"/>
      <c r="J134" s="42"/>
      <c r="K134" s="42"/>
      <c r="L134" s="42"/>
      <c r="M134" s="42"/>
      <c r="N134" s="42"/>
      <c r="O134" s="42"/>
      <c r="P134" s="42"/>
      <c r="Q134" s="5"/>
      <c r="R134" s="42"/>
      <c r="S134" s="42"/>
      <c r="T134" s="120">
        <f t="shared" si="25"/>
        <v>0.41666666666666452</v>
      </c>
      <c r="U134" s="136">
        <f t="shared" si="26"/>
        <v>0.36577236641400274</v>
      </c>
      <c r="V134" s="136" t="e" cm="1">
        <f t="array" ref="V134">_xlfn.IFS(
    FALSE, N("Check if X1 shading is ON"),
    $V$50&lt;&gt;"x", NA(),
    FALSE, N("Check if case is 'LEFT' and x axis value less than z score"),
    AND($G$69 = "LEFT", $T134 &lt; IF($K$69="", 0, $K$69)), $U134,
    FALSE, N("Check if case is 'RIGHT' and x axis value greater than z score"),
    AND($G$69 = "RIGHT", $T134 &gt; IF($K$69="", 0, $K$69)), $U134,
    FALSE, N("Check if case is 'TWO' and both directions"),
    AND(
        $G$69 = "TWO",
        OR($T134 &lt; -ABS($K$69), $T134 &gt; ABS($K$70))
    ), $U134,
    FALSE, N("Default case: Return NA()"),
    TRUE, NA()
)</f>
        <v>#VALUE!</v>
      </c>
      <c r="W134" s="136" t="e" cm="1">
        <f t="array" ref="W134">_xlfn.IFS(
    FALSE, N("Check if X1 shading is ON"),
    $V$50&lt;&gt;"x", NA(),
    FALSE, N("Check if case is 'LEFT' and x axis value less than z score"),
    AND($G$70 = "LEFT", $T134 &lt; IF($K$70="", 0, $K$70)), $U134,
    FALSE, N("Check if case is 'RIGHT' and x axis value greater than z score"),
    AND($G$70 = "RIGHT", $T134 &gt; IF($K$70="", 0, $K$70)), $U134,
    FALSE, N("Default case: Return NA()"),
    TRUE, NA()
)</f>
        <v>#N/A</v>
      </c>
      <c r="X134" s="136" t="e" cm="1">
        <f t="array" ref="X134">_xlfn.IFS(
    FALSE, N("Check if X1 shading is ON"),
    $X$50&lt;&gt;"x", NA(),
    FALSE, N("Check if case is 'LEFT' and x axis value less than z score"),
    AND($G$73 = "LEFT", $T134 &lt; IF($K$73="", 0, $K$73)), $U134,
    FALSE, N("Check if case is 'RIGHT' and x axis value greater than z score"),
    AND($G$73 = "RIGHT", $T134 &gt; IF($K$73="", 0, $K$73)), $U134,
    FALSE, N("Check if case is 'TWO' and both directions"),
    AND(
        $G$73 = "TWO",
        OR($T134 &lt; -ABS($K$73), $T134 &gt; ABS($K$73))
    ), $U134,
    FALSE, N("Default case: Return NA()"),
    TRUE, NA()
)</f>
        <v>#VALUE!</v>
      </c>
      <c r="Y134" s="42"/>
      <c r="Z134" s="110">
        <v>-0.33333333333333548</v>
      </c>
      <c r="AA134" s="110">
        <v>0.182</v>
      </c>
      <c r="AB134" s="110">
        <f t="shared" si="17"/>
        <v>0.182</v>
      </c>
      <c r="AC134" s="110" t="str">
        <f t="shared" si="18"/>
        <v/>
      </c>
    </row>
    <row r="135" spans="3:29" ht="16" x14ac:dyDescent="0.2">
      <c r="C135" s="42"/>
      <c r="D135" s="44"/>
      <c r="E135" s="7"/>
      <c r="F135" s="7"/>
      <c r="G135" s="44"/>
      <c r="H135" s="44"/>
      <c r="I135" s="44"/>
      <c r="J135" s="42"/>
      <c r="K135" s="42"/>
      <c r="L135" s="42"/>
      <c r="M135" s="42"/>
      <c r="N135" s="42"/>
      <c r="O135" s="42"/>
      <c r="P135" s="42"/>
      <c r="Q135" s="5"/>
      <c r="R135" s="42"/>
      <c r="S135" s="42"/>
      <c r="T135" s="120">
        <f t="shared" si="25"/>
        <v>0.45833333333333121</v>
      </c>
      <c r="U135" s="136">
        <f t="shared" si="26"/>
        <v>0.35916504691680978</v>
      </c>
      <c r="V135" s="136" t="e" cm="1">
        <f t="array" ref="V135">_xlfn.IFS(
    FALSE, N("Check if X1 shading is ON"),
    $V$50&lt;&gt;"x", NA(),
    FALSE, N("Check if case is 'LEFT' and x axis value less than z score"),
    AND($G$69 = "LEFT", $T135 &lt; IF($K$69="", 0, $K$69)), $U135,
    FALSE, N("Check if case is 'RIGHT' and x axis value greater than z score"),
    AND($G$69 = "RIGHT", $T135 &gt; IF($K$69="", 0, $K$69)), $U135,
    FALSE, N("Check if case is 'TWO' and both directions"),
    AND(
        $G$69 = "TWO",
        OR($T135 &lt; -ABS($K$69), $T135 &gt; ABS($K$70))
    ), $U135,
    FALSE, N("Default case: Return NA()"),
    TRUE, NA()
)</f>
        <v>#VALUE!</v>
      </c>
      <c r="W135" s="136" t="e" cm="1">
        <f t="array" ref="W135">_xlfn.IFS(
    FALSE, N("Check if X1 shading is ON"),
    $V$50&lt;&gt;"x", NA(),
    FALSE, N("Check if case is 'LEFT' and x axis value less than z score"),
    AND($G$70 = "LEFT", $T135 &lt; IF($K$70="", 0, $K$70)), $U135,
    FALSE, N("Check if case is 'RIGHT' and x axis value greater than z score"),
    AND($G$70 = "RIGHT", $T135 &gt; IF($K$70="", 0, $K$70)), $U135,
    FALSE, N("Default case: Return NA()"),
    TRUE, NA()
)</f>
        <v>#N/A</v>
      </c>
      <c r="X135" s="136" t="e" cm="1">
        <f t="array" ref="X135">_xlfn.IFS(
    FALSE, N("Check if X1 shading is ON"),
    $X$50&lt;&gt;"x", NA(),
    FALSE, N("Check if case is 'LEFT' and x axis value less than z score"),
    AND($G$73 = "LEFT", $T135 &lt; IF($K$73="", 0, $K$73)), $U135,
    FALSE, N("Check if case is 'RIGHT' and x axis value greater than z score"),
    AND($G$73 = "RIGHT", $T135 &gt; IF($K$73="", 0, $K$73)), $U135,
    FALSE, N("Check if case is 'TWO' and both directions"),
    AND(
        $G$73 = "TWO",
        OR($T135 &lt; -ABS($K$73), $T135 &gt; ABS($K$73))
    ), $U135,
    FALSE, N("Default case: Return NA()"),
    TRUE, NA()
)</f>
        <v>#VALUE!</v>
      </c>
      <c r="Y135" s="42"/>
      <c r="Z135" s="110">
        <v>-0.16666666666666879</v>
      </c>
      <c r="AA135" s="110">
        <v>0.182</v>
      </c>
      <c r="AB135" s="110">
        <f t="shared" ref="AB135:AB198" si="31">IF($AB$4="x",AA135,NA())</f>
        <v>0.182</v>
      </c>
      <c r="AC135" s="110" t="str">
        <f t="shared" ref="AC135:AC198" si="32">IF($J$68="","",$J$68)</f>
        <v/>
      </c>
    </row>
    <row r="136" spans="3:29" ht="19" x14ac:dyDescent="0.25">
      <c r="C136" s="42"/>
      <c r="D136" s="192" t="s">
        <v>160</v>
      </c>
      <c r="E136" s="7"/>
      <c r="F136" s="7"/>
      <c r="G136" s="44"/>
      <c r="H136" s="44"/>
      <c r="I136" s="44"/>
      <c r="J136" s="42"/>
      <c r="K136" s="42"/>
      <c r="L136" s="42"/>
      <c r="M136" s="42"/>
      <c r="N136" s="42"/>
      <c r="O136" s="42"/>
      <c r="P136" s="42"/>
      <c r="Q136" s="42"/>
      <c r="R136" s="42"/>
      <c r="S136" s="42"/>
      <c r="T136" s="120">
        <f t="shared" si="25"/>
        <v>0.49999999999999789</v>
      </c>
      <c r="U136" s="136">
        <f t="shared" si="26"/>
        <v>0.35206532676429986</v>
      </c>
      <c r="V136" s="136" t="e" cm="1">
        <f t="array" ref="V136">_xlfn.IFS(
    FALSE, N("Check if X1 shading is ON"),
    $V$50&lt;&gt;"x", NA(),
    FALSE, N("Check if case is 'LEFT' and x axis value less than z score"),
    AND($G$69 = "LEFT", $T136 &lt; IF($K$69="", 0, $K$69)), $U136,
    FALSE, N("Check if case is 'RIGHT' and x axis value greater than z score"),
    AND($G$69 = "RIGHT", $T136 &gt; IF($K$69="", 0, $K$69)), $U136,
    FALSE, N("Check if case is 'TWO' and both directions"),
    AND(
        $G$69 = "TWO",
        OR($T136 &lt; -ABS($K$69), $T136 &gt; ABS($K$70))
    ), $U136,
    FALSE, N("Default case: Return NA()"),
    TRUE, NA()
)</f>
        <v>#VALUE!</v>
      </c>
      <c r="W136" s="136" t="e" cm="1">
        <f t="array" ref="W136">_xlfn.IFS(
    FALSE, N("Check if X1 shading is ON"),
    $V$50&lt;&gt;"x", NA(),
    FALSE, N("Check if case is 'LEFT' and x axis value less than z score"),
    AND($G$70 = "LEFT", $T136 &lt; IF($K$70="", 0, $K$70)), $U136,
    FALSE, N("Check if case is 'RIGHT' and x axis value greater than z score"),
    AND($G$70 = "RIGHT", $T136 &gt; IF($K$70="", 0, $K$70)), $U136,
    FALSE, N("Default case: Return NA()"),
    TRUE, NA()
)</f>
        <v>#N/A</v>
      </c>
      <c r="X136" s="136" t="e" cm="1">
        <f t="array" ref="X136">_xlfn.IFS(
    FALSE, N("Check if X1 shading is ON"),
    $X$50&lt;&gt;"x", NA(),
    FALSE, N("Check if case is 'LEFT' and x axis value less than z score"),
    AND($G$73 = "LEFT", $T136 &lt; IF($K$73="", 0, $K$73)), $U136,
    FALSE, N("Check if case is 'RIGHT' and x axis value greater than z score"),
    AND($G$73 = "RIGHT", $T136 &gt; IF($K$73="", 0, $K$73)), $U136,
    FALSE, N("Check if case is 'TWO' and both directions"),
    AND(
        $G$73 = "TWO",
        OR($T136 &lt; -ABS($K$73), $T136 &gt; ABS($K$73))
    ), $U136,
    FALSE, N("Default case: Return NA()"),
    TRUE, NA()
)</f>
        <v>#VALUE!</v>
      </c>
      <c r="Y136" s="42"/>
      <c r="Z136" s="110">
        <v>0.16666666666666449</v>
      </c>
      <c r="AA136" s="110">
        <v>0.182</v>
      </c>
      <c r="AB136" s="110">
        <f t="shared" si="31"/>
        <v>0.182</v>
      </c>
      <c r="AC136" s="110" t="str">
        <f t="shared" si="32"/>
        <v/>
      </c>
    </row>
    <row r="137" spans="3:29" ht="17" x14ac:dyDescent="0.2">
      <c r="C137" s="42"/>
      <c r="D137" s="114" t="s">
        <v>116</v>
      </c>
      <c r="E137" s="143" t="s">
        <v>117</v>
      </c>
      <c r="F137" s="114" t="s">
        <v>161</v>
      </c>
      <c r="G137" s="140" t="s">
        <v>162</v>
      </c>
      <c r="H137" s="114" t="s">
        <v>163</v>
      </c>
      <c r="I137" s="114" t="s">
        <v>164</v>
      </c>
      <c r="J137" s="42"/>
      <c r="K137" s="42"/>
      <c r="L137" s="42"/>
      <c r="M137" s="42"/>
      <c r="N137" s="42"/>
      <c r="O137" s="42"/>
      <c r="P137" s="42"/>
      <c r="Q137" s="42"/>
      <c r="R137" s="42"/>
      <c r="S137" s="42"/>
      <c r="T137" s="120">
        <f t="shared" si="25"/>
        <v>0.54166666666666452</v>
      </c>
      <c r="U137" s="136">
        <f t="shared" si="26"/>
        <v>0.34450732636471298</v>
      </c>
      <c r="V137" s="136" t="e" cm="1">
        <f t="array" ref="V137">_xlfn.IFS(
    FALSE, N("Check if X1 shading is ON"),
    $V$50&lt;&gt;"x", NA(),
    FALSE, N("Check if case is 'LEFT' and x axis value less than z score"),
    AND($G$69 = "LEFT", $T137 &lt; IF($K$69="", 0, $K$69)), $U137,
    FALSE, N("Check if case is 'RIGHT' and x axis value greater than z score"),
    AND($G$69 = "RIGHT", $T137 &gt; IF($K$69="", 0, $K$69)), $U137,
    FALSE, N("Check if case is 'TWO' and both directions"),
    AND(
        $G$69 = "TWO",
        OR($T137 &lt; -ABS($K$69), $T137 &gt; ABS($K$70))
    ), $U137,
    FALSE, N("Default case: Return NA()"),
    TRUE, NA()
)</f>
        <v>#VALUE!</v>
      </c>
      <c r="W137" s="136" t="e" cm="1">
        <f t="array" ref="W137">_xlfn.IFS(
    FALSE, N("Check if X1 shading is ON"),
    $V$50&lt;&gt;"x", NA(),
    FALSE, N("Check if case is 'LEFT' and x axis value less than z score"),
    AND($G$70 = "LEFT", $T137 &lt; IF($K$70="", 0, $K$70)), $U137,
    FALSE, N("Check if case is 'RIGHT' and x axis value greater than z score"),
    AND($G$70 = "RIGHT", $T137 &gt; IF($K$70="", 0, $K$70)), $U137,
    FALSE, N("Default case: Return NA()"),
    TRUE, NA()
)</f>
        <v>#N/A</v>
      </c>
      <c r="X137" s="136" t="e" cm="1">
        <f t="array" ref="X137">_xlfn.IFS(
    FALSE, N("Check if X1 shading is ON"),
    $X$50&lt;&gt;"x", NA(),
    FALSE, N("Check if case is 'LEFT' and x axis value less than z score"),
    AND($G$73 = "LEFT", $T137 &lt; IF($K$73="", 0, $K$73)), $U137,
    FALSE, N("Check if case is 'RIGHT' and x axis value greater than z score"),
    AND($G$73 = "RIGHT", $T137 &gt; IF($K$73="", 0, $K$73)), $U137,
    FALSE, N("Check if case is 'TWO' and both directions"),
    AND(
        $G$73 = "TWO",
        OR($T137 &lt; -ABS($K$73), $T137 &gt; ABS($K$73))
    ), $U137,
    FALSE, N("Default case: Return NA()"),
    TRUE, NA()
)</f>
        <v>#VALUE!</v>
      </c>
      <c r="Y137" s="42"/>
      <c r="Z137" s="110">
        <v>0.33333333333333115</v>
      </c>
      <c r="AA137" s="110">
        <v>0.182</v>
      </c>
      <c r="AB137" s="110">
        <f t="shared" si="31"/>
        <v>0.182</v>
      </c>
      <c r="AC137" s="110" t="str">
        <f t="shared" si="32"/>
        <v/>
      </c>
    </row>
    <row r="138" spans="3:29" ht="16" x14ac:dyDescent="0.2">
      <c r="C138" s="42"/>
      <c r="D138" s="137" t="str">
        <f>O60</f>
        <v>x</v>
      </c>
      <c r="E138" s="110">
        <f>-0.05</f>
        <v>-0.05</v>
      </c>
      <c r="F138" s="113">
        <f t="shared" ref="F138:F144" si="33">F117</f>
        <v>-3</v>
      </c>
      <c r="G138" s="113">
        <f>IF(
    D138="x",
    E138,
    NA()
)</f>
        <v>-0.05</v>
      </c>
      <c r="H138" s="138" t="e" cm="1">
        <f t="array" ref="H138">_xlfn.IFS(
    $G$71 = "TWO", IF(SUM($H$127:H127) &lt;= 0.5, SUM($H$127:H127), 1 - SUM($H$127:H127)),
    $G$69 = "LEFT", SUM($H$127:H127),
    $G$69 = "RIGHT", 1 - SUM($H$127:H127)
)</f>
        <v>#N/A</v>
      </c>
      <c r="I138" s="139" t="str" cm="1">
        <f t="array" ref="I138">_xlfn.IFS(
    $G$69 = "", "",
    AND($G$71 = "TWO", ROWS($H$138:H138) = 1), "⟵ " &amp; TEXT(H138, "#0.0%"),
    AND($G$71 = "TWO", H138 = 50%), TEXT(H138, "#0.0%"),
    AND($G$71 = "TWO", H139 &gt; H138), "⟵ " &amp; TEXT(H138, "#0.0%"),
    AND($G$71 = "TWO", H139 &lt; H138), TEXT(H138, "#0.0%") &amp; " ⟶",
    $G$69 = "LEFT", "⟵ " &amp; TEXT(H138, "#0.0%"),
    $G$69 = "RIGHT", TEXT(H138, "#0.0%") &amp; " ⟶"
)</f>
        <v/>
      </c>
      <c r="J138" s="42"/>
      <c r="K138" s="42"/>
      <c r="L138" s="42"/>
      <c r="M138" s="42"/>
      <c r="N138" s="42"/>
      <c r="O138" s="42"/>
      <c r="P138" s="42"/>
      <c r="Q138" s="42"/>
      <c r="R138" s="42"/>
      <c r="S138" s="42"/>
      <c r="T138" s="120">
        <f t="shared" si="25"/>
        <v>0.58333333333333115</v>
      </c>
      <c r="U138" s="136">
        <f t="shared" si="26"/>
        <v>0.3365268227449536</v>
      </c>
      <c r="V138" s="136" t="e" cm="1">
        <f t="array" ref="V138">_xlfn.IFS(
    FALSE, N("Check if X1 shading is ON"),
    $V$50&lt;&gt;"x", NA(),
    FALSE, N("Check if case is 'LEFT' and x axis value less than z score"),
    AND($G$69 = "LEFT", $T138 &lt; IF($K$69="", 0, $K$69)), $U138,
    FALSE, N("Check if case is 'RIGHT' and x axis value greater than z score"),
    AND($G$69 = "RIGHT", $T138 &gt; IF($K$69="", 0, $K$69)), $U138,
    FALSE, N("Check if case is 'TWO' and both directions"),
    AND(
        $G$69 = "TWO",
        OR($T138 &lt; -ABS($K$69), $T138 &gt; ABS($K$70))
    ), $U138,
    FALSE, N("Default case: Return NA()"),
    TRUE, NA()
)</f>
        <v>#VALUE!</v>
      </c>
      <c r="W138" s="136" t="e" cm="1">
        <f t="array" ref="W138">_xlfn.IFS(
    FALSE, N("Check if X1 shading is ON"),
    $V$50&lt;&gt;"x", NA(),
    FALSE, N("Check if case is 'LEFT' and x axis value less than z score"),
    AND($G$70 = "LEFT", $T138 &lt; IF($K$70="", 0, $K$70)), $U138,
    FALSE, N("Check if case is 'RIGHT' and x axis value greater than z score"),
    AND($G$70 = "RIGHT", $T138 &gt; IF($K$70="", 0, $K$70)), $U138,
    FALSE, N("Default case: Return NA()"),
    TRUE, NA()
)</f>
        <v>#N/A</v>
      </c>
      <c r="X138" s="136" t="e" cm="1">
        <f t="array" ref="X138">_xlfn.IFS(
    FALSE, N("Check if X1 shading is ON"),
    $X$50&lt;&gt;"x", NA(),
    FALSE, N("Check if case is 'LEFT' and x axis value less than z score"),
    AND($G$73 = "LEFT", $T138 &lt; IF($K$73="", 0, $K$73)), $U138,
    FALSE, N("Check if case is 'RIGHT' and x axis value greater than z score"),
    AND($G$73 = "RIGHT", $T138 &gt; IF($K$73="", 0, $K$73)), $U138,
    FALSE, N("Check if case is 'TWO' and both directions"),
    AND(
        $G$73 = "TWO",
        OR($T138 &lt; -ABS($K$73), $T138 &gt; ABS($K$73))
    ), $U138,
    FALSE, N("Default case: Return NA()"),
    TRUE, NA()
)</f>
        <v>#VALUE!</v>
      </c>
      <c r="Y138" s="42"/>
      <c r="Z138" s="110">
        <v>0.49999999999999789</v>
      </c>
      <c r="AA138" s="110">
        <v>0.182</v>
      </c>
      <c r="AB138" s="110">
        <f t="shared" si="31"/>
        <v>0.182</v>
      </c>
      <c r="AC138" s="110" t="str">
        <f t="shared" si="32"/>
        <v/>
      </c>
    </row>
    <row r="139" spans="3:29" ht="16" x14ac:dyDescent="0.2">
      <c r="C139" s="42"/>
      <c r="D139" s="44"/>
      <c r="E139" s="7"/>
      <c r="F139" s="113">
        <f t="shared" si="33"/>
        <v>-2</v>
      </c>
      <c r="G139" s="113">
        <f t="shared" ref="G139:G144" si="34">G138</f>
        <v>-0.05</v>
      </c>
      <c r="H139" s="138" t="e" cm="1">
        <f t="array" ref="H139">_xlfn.IFS(
    $G$71 = "TWO", IF(SUM($H$127:H128) &lt;= 0.5, SUM($H$127:H128), 1 - SUM($H$127:H128)),
    $G$69 = "LEFT", SUM($H$127:H128),
    $G$69 = "RIGHT", 1 - SUM($H$127:H128)
)</f>
        <v>#N/A</v>
      </c>
      <c r="I139" s="139" t="str" cm="1">
        <f t="array" ref="I139">_xlfn.IFS(
    $G$69 = "", "",
    AND($G$71 = "TWO", ROWS($H$138:H139) = 1), "⟵ " &amp; TEXT(H139, "#0.0%"),
    AND($G$71 = "TWO", H139 = 50%), TEXT(H139, "#0.0%"),
    AND($G$71 = "TWO", H140 &gt; H139), "⟵ " &amp; TEXT(H139, "#0.0%"),
    AND($G$71 = "TWO", H140 &lt; H139), TEXT(H139, "#0.0%") &amp; " ⟶",
    $G$69 = "LEFT", "⟵ " &amp; TEXT(H139, "#0.0%"),
    $G$69 = "RIGHT", TEXT(H139, "#0.0%") &amp; " ⟶"
)</f>
        <v/>
      </c>
      <c r="J139" s="42"/>
      <c r="K139" s="42"/>
      <c r="L139" s="42"/>
      <c r="M139" s="42"/>
      <c r="N139" s="42"/>
      <c r="O139" s="42"/>
      <c r="P139" s="42"/>
      <c r="Q139" s="42"/>
      <c r="R139" s="42"/>
      <c r="S139" s="42"/>
      <c r="T139" s="120">
        <f t="shared" si="25"/>
        <v>0.62499999999999778</v>
      </c>
      <c r="U139" s="136">
        <f t="shared" si="26"/>
        <v>0.32816096855037552</v>
      </c>
      <c r="V139" s="136" t="e" cm="1">
        <f t="array" ref="V139">_xlfn.IFS(
    FALSE, N("Check if X1 shading is ON"),
    $V$50&lt;&gt;"x", NA(),
    FALSE, N("Check if case is 'LEFT' and x axis value less than z score"),
    AND($G$69 = "LEFT", $T139 &lt; IF($K$69="", 0, $K$69)), $U139,
    FALSE, N("Check if case is 'RIGHT' and x axis value greater than z score"),
    AND($G$69 = "RIGHT", $T139 &gt; IF($K$69="", 0, $K$69)), $U139,
    FALSE, N("Check if case is 'TWO' and both directions"),
    AND(
        $G$69 = "TWO",
        OR($T139 &lt; -ABS($K$69), $T139 &gt; ABS($K$70))
    ), $U139,
    FALSE, N("Default case: Return NA()"),
    TRUE, NA()
)</f>
        <v>#VALUE!</v>
      </c>
      <c r="W139" s="136" t="e" cm="1">
        <f t="array" ref="W139">_xlfn.IFS(
    FALSE, N("Check if X1 shading is ON"),
    $V$50&lt;&gt;"x", NA(),
    FALSE, N("Check if case is 'LEFT' and x axis value less than z score"),
    AND($G$70 = "LEFT", $T139 &lt; IF($K$70="", 0, $K$70)), $U139,
    FALSE, N("Check if case is 'RIGHT' and x axis value greater than z score"),
    AND($G$70 = "RIGHT", $T139 &gt; IF($K$70="", 0, $K$70)), $U139,
    FALSE, N("Default case: Return NA()"),
    TRUE, NA()
)</f>
        <v>#N/A</v>
      </c>
      <c r="X139" s="136" t="e" cm="1">
        <f t="array" ref="X139">_xlfn.IFS(
    FALSE, N("Check if X1 shading is ON"),
    $X$50&lt;&gt;"x", NA(),
    FALSE, N("Check if case is 'LEFT' and x axis value less than z score"),
    AND($G$73 = "LEFT", $T139 &lt; IF($K$73="", 0, $K$73)), $U139,
    FALSE, N("Check if case is 'RIGHT' and x axis value greater than z score"),
    AND($G$73 = "RIGHT", $T139 &gt; IF($K$73="", 0, $K$73)), $U139,
    FALSE, N("Check if case is 'TWO' and both directions"),
    AND(
        $G$73 = "TWO",
        OR($T139 &lt; -ABS($K$73), $T139 &gt; ABS($K$73))
    ), $U139,
    FALSE, N("Default case: Return NA()"),
    TRUE, NA()
)</f>
        <v>#VALUE!</v>
      </c>
      <c r="Y139" s="42"/>
      <c r="Z139" s="110">
        <v>0.66666666666666441</v>
      </c>
      <c r="AA139" s="110">
        <v>0.182</v>
      </c>
      <c r="AB139" s="110">
        <f t="shared" si="31"/>
        <v>0.182</v>
      </c>
      <c r="AC139" s="110" t="str">
        <f t="shared" si="32"/>
        <v/>
      </c>
    </row>
    <row r="140" spans="3:29" ht="16" x14ac:dyDescent="0.2">
      <c r="C140" s="42"/>
      <c r="D140" s="44"/>
      <c r="E140" s="7"/>
      <c r="F140" s="113">
        <f t="shared" si="33"/>
        <v>-1</v>
      </c>
      <c r="G140" s="113">
        <f t="shared" si="34"/>
        <v>-0.05</v>
      </c>
      <c r="H140" s="138" t="e" cm="1">
        <f t="array" ref="H140">_xlfn.IFS(
    $G$71 = "TWO", IF(SUM($H$127:H129) &lt;= 0.5, SUM($H$127:H129), 1 - SUM($H$127:H129)),
    $G$69 = "LEFT", SUM($H$127:H129),
    $G$69 = "RIGHT", 1 - SUM($H$127:H129)
)</f>
        <v>#N/A</v>
      </c>
      <c r="I140" s="139" t="str" cm="1">
        <f t="array" ref="I140">_xlfn.IFS(
    $G$69 = "", "",
    AND($G$71 = "TWO", ROWS($H$138:H140) = 1), "⟵ " &amp; TEXT(H140, "#0.0%"),
    AND($G$71 = "TWO", H140 = 50%), TEXT(H140, "#0.0%"),
    AND($G$71 = "TWO", H141 &gt; H140), "⟵ " &amp; TEXT(H140, "#0.0%"),
    AND($G$71 = "TWO", H141 &lt; H140), TEXT(H140, "#0.0%") &amp; " ⟶",
    $G$69 = "LEFT", "⟵ " &amp; TEXT(H140, "#0.0%"),
    $G$69 = "RIGHT", TEXT(H140, "#0.0%") &amp; " ⟶"
)</f>
        <v/>
      </c>
      <c r="J140" s="42"/>
      <c r="K140" s="42"/>
      <c r="L140" s="42"/>
      <c r="M140" s="42"/>
      <c r="N140" s="42"/>
      <c r="O140" s="42"/>
      <c r="P140" s="42"/>
      <c r="Q140" s="42"/>
      <c r="R140" s="42"/>
      <c r="S140" s="42"/>
      <c r="T140" s="120">
        <f t="shared" si="25"/>
        <v>0.66666666666666441</v>
      </c>
      <c r="U140" s="136">
        <f t="shared" si="26"/>
        <v>0.31944800552235275</v>
      </c>
      <c r="V140" s="136" t="e" cm="1">
        <f t="array" ref="V140">_xlfn.IFS(
    FALSE, N("Check if X1 shading is ON"),
    $V$50&lt;&gt;"x", NA(),
    FALSE, N("Check if case is 'LEFT' and x axis value less than z score"),
    AND($G$69 = "LEFT", $T140 &lt; IF($K$69="", 0, $K$69)), $U140,
    FALSE, N("Check if case is 'RIGHT' and x axis value greater than z score"),
    AND($G$69 = "RIGHT", $T140 &gt; IF($K$69="", 0, $K$69)), $U140,
    FALSE, N("Check if case is 'TWO' and both directions"),
    AND(
        $G$69 = "TWO",
        OR($T140 &lt; -ABS($K$69), $T140 &gt; ABS($K$70))
    ), $U140,
    FALSE, N("Default case: Return NA()"),
    TRUE, NA()
)</f>
        <v>#VALUE!</v>
      </c>
      <c r="W140" s="136" t="e" cm="1">
        <f t="array" ref="W140">_xlfn.IFS(
    FALSE, N("Check if X1 shading is ON"),
    $V$50&lt;&gt;"x", NA(),
    FALSE, N("Check if case is 'LEFT' and x axis value less than z score"),
    AND($G$70 = "LEFT", $T140 &lt; IF($K$70="", 0, $K$70)), $U140,
    FALSE, N("Check if case is 'RIGHT' and x axis value greater than z score"),
    AND($G$70 = "RIGHT", $T140 &gt; IF($K$70="", 0, $K$70)), $U140,
    FALSE, N("Default case: Return NA()"),
    TRUE, NA()
)</f>
        <v>#N/A</v>
      </c>
      <c r="X140" s="136" t="e" cm="1">
        <f t="array" ref="X140">_xlfn.IFS(
    FALSE, N("Check if X1 shading is ON"),
    $X$50&lt;&gt;"x", NA(),
    FALSE, N("Check if case is 'LEFT' and x axis value less than z score"),
    AND($G$73 = "LEFT", $T140 &lt; IF($K$73="", 0, $K$73)), $U140,
    FALSE, N("Check if case is 'RIGHT' and x axis value greater than z score"),
    AND($G$73 = "RIGHT", $T140 &gt; IF($K$73="", 0, $K$73)), $U140,
    FALSE, N("Check if case is 'TWO' and both directions"),
    AND(
        $G$73 = "TWO",
        OR($T140 &lt; -ABS($K$73), $T140 &gt; ABS($K$73))
    ), $U140,
    FALSE, N("Default case: Return NA()"),
    TRUE, NA()
)</f>
        <v>#VALUE!</v>
      </c>
      <c r="Y140" s="42"/>
      <c r="Z140" s="110">
        <v>0.83333333333333093</v>
      </c>
      <c r="AA140" s="110">
        <v>0.182</v>
      </c>
      <c r="AB140" s="110">
        <f t="shared" si="31"/>
        <v>0.182</v>
      </c>
      <c r="AC140" s="110" t="str">
        <f t="shared" si="32"/>
        <v/>
      </c>
    </row>
    <row r="141" spans="3:29" ht="16" x14ac:dyDescent="0.2">
      <c r="C141" s="42"/>
      <c r="D141" s="44"/>
      <c r="E141" s="7"/>
      <c r="F141" s="113">
        <f t="shared" si="33"/>
        <v>0</v>
      </c>
      <c r="G141" s="113">
        <f t="shared" si="34"/>
        <v>-0.05</v>
      </c>
      <c r="H141" s="138" t="e" cm="1">
        <f t="array" ref="H141">_xlfn.IFS(
    $G$71 = "TWO", IF(SUM($H$127:H130) &lt;= 0.5, SUM($H$127:H130), 1 - SUM($H$127:H130)),
    $G$69 = "LEFT", SUM($H$127:H130),
    $G$69 = "RIGHT", 1 - SUM($H$127:H130)
)</f>
        <v>#N/A</v>
      </c>
      <c r="I141" s="139" t="str" cm="1">
        <f t="array" ref="I141">_xlfn.IFS(
    $G$69 = "", "",
    AND($G$71 = "TWO", ROWS($H$138:H141) = 1), "⟵ " &amp; TEXT(H141, "#0.0%"),
    AND($G$71 = "TWO", H141 = 50%), TEXT(H141, "#0.0%"),
    AND($G$71 = "TWO", H142 &gt; H141), "⟵ " &amp; TEXT(H141, "#0.0%"),
    AND($G$71 = "TWO", H142 &lt; H141), TEXT(H141, "#0.0%") &amp; " ⟶",
    $G$69 = "LEFT", "⟵ " &amp; TEXT(H141, "#0.0%"),
    $G$69 = "RIGHT", TEXT(H141, "#0.0%") &amp; " ⟶"
)</f>
        <v/>
      </c>
      <c r="J141" s="42"/>
      <c r="K141" s="42"/>
      <c r="L141" s="42"/>
      <c r="M141" s="42"/>
      <c r="N141" s="42"/>
      <c r="O141" s="42"/>
      <c r="P141" s="42"/>
      <c r="Q141" s="42"/>
      <c r="R141" s="42"/>
      <c r="S141" s="42"/>
      <c r="T141" s="120">
        <f t="shared" si="25"/>
        <v>0.70833333333333104</v>
      </c>
      <c r="U141" s="136">
        <f t="shared" si="26"/>
        <v>0.31042697552584309</v>
      </c>
      <c r="V141" s="136" t="e" cm="1">
        <f t="array" ref="V141">_xlfn.IFS(
    FALSE, N("Check if X1 shading is ON"),
    $V$50&lt;&gt;"x", NA(),
    FALSE, N("Check if case is 'LEFT' and x axis value less than z score"),
    AND($G$69 = "LEFT", $T141 &lt; IF($K$69="", 0, $K$69)), $U141,
    FALSE, N("Check if case is 'RIGHT' and x axis value greater than z score"),
    AND($G$69 = "RIGHT", $T141 &gt; IF($K$69="", 0, $K$69)), $U141,
    FALSE, N("Check if case is 'TWO' and both directions"),
    AND(
        $G$69 = "TWO",
        OR($T141 &lt; -ABS($K$69), $T141 &gt; ABS($K$70))
    ), $U141,
    FALSE, N("Default case: Return NA()"),
    TRUE, NA()
)</f>
        <v>#VALUE!</v>
      </c>
      <c r="W141" s="136" t="e" cm="1">
        <f t="array" ref="W141">_xlfn.IFS(
    FALSE, N("Check if X1 shading is ON"),
    $V$50&lt;&gt;"x", NA(),
    FALSE, N("Check if case is 'LEFT' and x axis value less than z score"),
    AND($G$70 = "LEFT", $T141 &lt; IF($K$70="", 0, $K$70)), $U141,
    FALSE, N("Check if case is 'RIGHT' and x axis value greater than z score"),
    AND($G$70 = "RIGHT", $T141 &gt; IF($K$70="", 0, $K$70)), $U141,
    FALSE, N("Default case: Return NA()"),
    TRUE, NA()
)</f>
        <v>#N/A</v>
      </c>
      <c r="X141" s="136" t="e" cm="1">
        <f t="array" ref="X141">_xlfn.IFS(
    FALSE, N("Check if X1 shading is ON"),
    $X$50&lt;&gt;"x", NA(),
    FALSE, N("Check if case is 'LEFT' and x axis value less than z score"),
    AND($G$73 = "LEFT", $T141 &lt; IF($K$73="", 0, $K$73)), $U141,
    FALSE, N("Check if case is 'RIGHT' and x axis value greater than z score"),
    AND($G$73 = "RIGHT", $T141 &gt; IF($K$73="", 0, $K$73)), $U141,
    FALSE, N("Check if case is 'TWO' and both directions"),
    AND(
        $G$73 = "TWO",
        OR($T141 &lt; -ABS($K$73), $T141 &gt; ABS($K$73))
    ), $U141,
    FALSE, N("Default case: Return NA()"),
    TRUE, NA()
)</f>
        <v>#VALUE!</v>
      </c>
      <c r="Y141" s="42"/>
      <c r="Z141" s="110">
        <v>1.1666666666666643</v>
      </c>
      <c r="AA141" s="110">
        <v>0.182</v>
      </c>
      <c r="AB141" s="110">
        <f t="shared" si="31"/>
        <v>0.182</v>
      </c>
      <c r="AC141" s="110" t="str">
        <f t="shared" si="32"/>
        <v/>
      </c>
    </row>
    <row r="142" spans="3:29" ht="16" x14ac:dyDescent="0.2">
      <c r="C142" s="42"/>
      <c r="D142" s="44"/>
      <c r="E142" s="7"/>
      <c r="F142" s="113">
        <f t="shared" si="33"/>
        <v>1</v>
      </c>
      <c r="G142" s="113">
        <f t="shared" si="34"/>
        <v>-0.05</v>
      </c>
      <c r="H142" s="138" t="e" cm="1">
        <f t="array" ref="H142">_xlfn.IFS(
    $G$71 = "TWO", IF(SUM($H$127:H131) &lt;= 0.5, SUM($H$127:H131), 1 - SUM($H$127:H131)),
    $G$69 = "LEFT", SUM($H$127:H131),
    $G$69 = "RIGHT", 1 - SUM($H$127:H131)
)</f>
        <v>#N/A</v>
      </c>
      <c r="I142" s="139" t="str" cm="1">
        <f t="array" ref="I142">_xlfn.IFS(
    $G$69 = "", "",
    AND($G$71 = "TWO", ROWS($H$138:H142) = 1), "⟵ " &amp; TEXT(H142, "#0.0%"),
    AND($G$71 = "TWO", H142 = 50%), TEXT(H142, "#0.0%"),
    AND($G$71 = "TWO", H143 &gt; H142), "⟵ " &amp; TEXT(H142, "#0.0%"),
    AND($G$71 = "TWO", H143 &lt; H142), TEXT(H142, "#0.0%") &amp; " ⟶",
    $G$69 = "LEFT", "⟵ " &amp; TEXT(H142, "#0.0%"),
    $G$69 = "RIGHT", TEXT(H142, "#0.0%") &amp; " ⟶"
)</f>
        <v/>
      </c>
      <c r="J142" s="42"/>
      <c r="K142" s="42"/>
      <c r="L142" s="42"/>
      <c r="M142" s="42"/>
      <c r="N142" s="42"/>
      <c r="O142" s="42"/>
      <c r="P142" s="42"/>
      <c r="Q142" s="42"/>
      <c r="R142" s="42"/>
      <c r="S142" s="42"/>
      <c r="T142" s="120">
        <f t="shared" si="25"/>
        <v>0.74999999999999767</v>
      </c>
      <c r="U142" s="136">
        <f t="shared" si="26"/>
        <v>0.30113743215480498</v>
      </c>
      <c r="V142" s="136" t="e" cm="1">
        <f t="array" ref="V142">_xlfn.IFS(
    FALSE, N("Check if X1 shading is ON"),
    $V$50&lt;&gt;"x", NA(),
    FALSE, N("Check if case is 'LEFT' and x axis value less than z score"),
    AND($G$69 = "LEFT", $T142 &lt; IF($K$69="", 0, $K$69)), $U142,
    FALSE, N("Check if case is 'RIGHT' and x axis value greater than z score"),
    AND($G$69 = "RIGHT", $T142 &gt; IF($K$69="", 0, $K$69)), $U142,
    FALSE, N("Check if case is 'TWO' and both directions"),
    AND(
        $G$69 = "TWO",
        OR($T142 &lt; -ABS($K$69), $T142 &gt; ABS($K$70))
    ), $U142,
    FALSE, N("Default case: Return NA()"),
    TRUE, NA()
)</f>
        <v>#VALUE!</v>
      </c>
      <c r="W142" s="136" t="e" cm="1">
        <f t="array" ref="W142">_xlfn.IFS(
    FALSE, N("Check if X1 shading is ON"),
    $V$50&lt;&gt;"x", NA(),
    FALSE, N("Check if case is 'LEFT' and x axis value less than z score"),
    AND($G$70 = "LEFT", $T142 &lt; IF($K$70="", 0, $K$70)), $U142,
    FALSE, N("Check if case is 'RIGHT' and x axis value greater than z score"),
    AND($G$70 = "RIGHT", $T142 &gt; IF($K$70="", 0, $K$70)), $U142,
    FALSE, N("Default case: Return NA()"),
    TRUE, NA()
)</f>
        <v>#N/A</v>
      </c>
      <c r="X142" s="136" t="e" cm="1">
        <f t="array" ref="X142">_xlfn.IFS(
    FALSE, N("Check if X1 shading is ON"),
    $X$50&lt;&gt;"x", NA(),
    FALSE, N("Check if case is 'LEFT' and x axis value less than z score"),
    AND($G$73 = "LEFT", $T142 &lt; IF($K$73="", 0, $K$73)), $U142,
    FALSE, N("Check if case is 'RIGHT' and x axis value greater than z score"),
    AND($G$73 = "RIGHT", $T142 &gt; IF($K$73="", 0, $K$73)), $U142,
    FALSE, N("Check if case is 'TWO' and both directions"),
    AND(
        $G$73 = "TWO",
        OR($T142 &lt; -ABS($K$73), $T142 &gt; ABS($K$73))
    ), $U142,
    FALSE, N("Default case: Return NA()"),
    TRUE, NA()
)</f>
        <v>#VALUE!</v>
      </c>
      <c r="Y142" s="42"/>
      <c r="Z142" s="110">
        <v>-0.83333333333333526</v>
      </c>
      <c r="AA142" s="110">
        <v>0.20599999999999999</v>
      </c>
      <c r="AB142" s="110">
        <f t="shared" si="31"/>
        <v>0.20599999999999999</v>
      </c>
      <c r="AC142" s="110" t="str">
        <f t="shared" si="32"/>
        <v/>
      </c>
    </row>
    <row r="143" spans="3:29" ht="16" x14ac:dyDescent="0.2">
      <c r="C143" s="42"/>
      <c r="D143" s="44"/>
      <c r="E143" s="7"/>
      <c r="F143" s="113">
        <f t="shared" si="33"/>
        <v>2</v>
      </c>
      <c r="G143" s="113">
        <f t="shared" si="34"/>
        <v>-0.05</v>
      </c>
      <c r="H143" s="138" t="e" cm="1">
        <f t="array" ref="H143">_xlfn.IFS(
    $G$71 = "TWO", IF(SUM($H$127:H132) &lt;= 0.5, SUM($H$127:H132), 1 - SUM($H$127:H132)),
    $G$69 = "LEFT", SUM($H$127:H132),
    $G$69 = "RIGHT", 1 - SUM($H$127:H132)
)</f>
        <v>#N/A</v>
      </c>
      <c r="I143" s="139" t="str" cm="1">
        <f t="array" ref="I143">_xlfn.IFS(
    $G$69 = "", "",
    AND($G$71 = "TWO", ROWS($H$138:H143) = 1), "⟵ " &amp; TEXT(H143, "#0.0%"),
    AND($G$71 = "TWO", H143 = 50%), TEXT(H143, "#0.0%"),
    AND($G$71 = "TWO", H144 &gt; H143), "⟵ " &amp; TEXT(H143, "#0.0%"),
    AND($G$71 = "TWO", H144 &lt; H143), TEXT(H143, "#0.0%") &amp; " ⟶",
    $G$69 = "LEFT", "⟵ " &amp; TEXT(H143, "#0.0%"),
    $G$69 = "RIGHT", TEXT(H143, "#0.0%") &amp; " ⟶"
)</f>
        <v/>
      </c>
      <c r="J143" s="42"/>
      <c r="K143" s="42"/>
      <c r="L143" s="42"/>
      <c r="M143" s="42"/>
      <c r="N143" s="42"/>
      <c r="O143" s="42"/>
      <c r="P143" s="42"/>
      <c r="Q143" s="42"/>
      <c r="R143" s="42"/>
      <c r="S143" s="42"/>
      <c r="T143" s="120">
        <f t="shared" si="25"/>
        <v>0.7916666666666643</v>
      </c>
      <c r="U143" s="136">
        <f t="shared" si="26"/>
        <v>0.29161915585865616</v>
      </c>
      <c r="V143" s="136" t="e" cm="1">
        <f t="array" ref="V143">_xlfn.IFS(
    FALSE, N("Check if X1 shading is ON"),
    $V$50&lt;&gt;"x", NA(),
    FALSE, N("Check if case is 'LEFT' and x axis value less than z score"),
    AND($G$69 = "LEFT", $T143 &lt; IF($K$69="", 0, $K$69)), $U143,
    FALSE, N("Check if case is 'RIGHT' and x axis value greater than z score"),
    AND($G$69 = "RIGHT", $T143 &gt; IF($K$69="", 0, $K$69)), $U143,
    FALSE, N("Check if case is 'TWO' and both directions"),
    AND(
        $G$69 = "TWO",
        OR($T143 &lt; -ABS($K$69), $T143 &gt; ABS($K$70))
    ), $U143,
    FALSE, N("Default case: Return NA()"),
    TRUE, NA()
)</f>
        <v>#VALUE!</v>
      </c>
      <c r="W143" s="136" t="e" cm="1">
        <f t="array" ref="W143">_xlfn.IFS(
    FALSE, N("Check if X1 shading is ON"),
    $V$50&lt;&gt;"x", NA(),
    FALSE, N("Check if case is 'LEFT' and x axis value less than z score"),
    AND($G$70 = "LEFT", $T143 &lt; IF($K$70="", 0, $K$70)), $U143,
    FALSE, N("Check if case is 'RIGHT' and x axis value greater than z score"),
    AND($G$70 = "RIGHT", $T143 &gt; IF($K$70="", 0, $K$70)), $U143,
    FALSE, N("Default case: Return NA()"),
    TRUE, NA()
)</f>
        <v>#N/A</v>
      </c>
      <c r="X143" s="136" t="e" cm="1">
        <f t="array" ref="X143">_xlfn.IFS(
    FALSE, N("Check if X1 shading is ON"),
    $X$50&lt;&gt;"x", NA(),
    FALSE, N("Check if case is 'LEFT' and x axis value less than z score"),
    AND($G$73 = "LEFT", $T143 &lt; IF($K$73="", 0, $K$73)), $U143,
    FALSE, N("Check if case is 'RIGHT' and x axis value greater than z score"),
    AND($G$73 = "RIGHT", $T143 &gt; IF($K$73="", 0, $K$73)), $U143,
    FALSE, N("Check if case is 'TWO' and both directions"),
    AND(
        $G$73 = "TWO",
        OR($T143 &lt; -ABS($K$73), $T143 &gt; ABS($K$73))
    ), $U143,
    FALSE, N("Default case: Return NA()"),
    TRUE, NA()
)</f>
        <v>#VALUE!</v>
      </c>
      <c r="Y143" s="42"/>
      <c r="Z143" s="110">
        <v>-0.66666666666666874</v>
      </c>
      <c r="AA143" s="110">
        <v>0.20599999999999999</v>
      </c>
      <c r="AB143" s="110">
        <f t="shared" si="31"/>
        <v>0.20599999999999999</v>
      </c>
      <c r="AC143" s="110" t="str">
        <f t="shared" si="32"/>
        <v/>
      </c>
    </row>
    <row r="144" spans="3:29" ht="16" x14ac:dyDescent="0.2">
      <c r="C144" s="42"/>
      <c r="D144" s="44"/>
      <c r="E144" s="7"/>
      <c r="F144" s="113">
        <f t="shared" si="33"/>
        <v>3</v>
      </c>
      <c r="G144" s="113">
        <f t="shared" si="34"/>
        <v>-0.05</v>
      </c>
      <c r="H144" s="138" t="e" cm="1">
        <f t="array" ref="H144">_xlfn.IFS(
    $G$71 = "TWO", IF(SUM($H$127:H133) &lt;= 0.5, SUM($H$127:H133), 1 - SUM($H$127:H133)),
    $G$69 = "LEFT", SUM($H$127:H133),
    $G$69 = "RIGHT", 1 - SUM($H$127:H133)
)</f>
        <v>#N/A</v>
      </c>
      <c r="I144" s="139" t="str" cm="1">
        <f t="array" ref="I144">_xlfn.IFS(
    $G$69 = "", "",
    AND($G$71 = "TWO", ROWS($H$138:H144) = 1), "⟵ " &amp; TEXT(H144, "#0.0%"),
    AND($G$71 = "TWO", H144 = 50%), TEXT(H144, "#0.0%"),
    AND($G$71 = "TWO", H145 &gt; H144), "⟵ " &amp; TEXT(H144, "#0.0%"),
    AND($G$71 = "TWO", H145 &lt; H144), TEXT(H144, "#0.0%") &amp; " ⟶",
    $G$69 = "LEFT", "⟵ " &amp; TEXT(H144, "#0.0%"),
    $G$69 = "RIGHT", TEXT(H144, "#0.0%") &amp; " ⟶"
)</f>
        <v/>
      </c>
      <c r="J144" s="42"/>
      <c r="K144" s="42"/>
      <c r="L144" s="42"/>
      <c r="M144" s="42"/>
      <c r="N144" s="42"/>
      <c r="O144" s="42"/>
      <c r="P144" s="42"/>
      <c r="Q144" s="42"/>
      <c r="R144" s="42"/>
      <c r="S144" s="42"/>
      <c r="T144" s="120">
        <f t="shared" si="25"/>
        <v>0.83333333333333093</v>
      </c>
      <c r="U144" s="136">
        <f t="shared" si="26"/>
        <v>0.2819118754103031</v>
      </c>
      <c r="V144" s="136" t="e" cm="1">
        <f t="array" ref="V144">_xlfn.IFS(
    FALSE, N("Check if X1 shading is ON"),
    $V$50&lt;&gt;"x", NA(),
    FALSE, N("Check if case is 'LEFT' and x axis value less than z score"),
    AND($G$69 = "LEFT", $T144 &lt; IF($K$69="", 0, $K$69)), $U144,
    FALSE, N("Check if case is 'RIGHT' and x axis value greater than z score"),
    AND($G$69 = "RIGHT", $T144 &gt; IF($K$69="", 0, $K$69)), $U144,
    FALSE, N("Check if case is 'TWO' and both directions"),
    AND(
        $G$69 = "TWO",
        OR($T144 &lt; -ABS($K$69), $T144 &gt; ABS($K$70))
    ), $U144,
    FALSE, N("Default case: Return NA()"),
    TRUE, NA()
)</f>
        <v>#VALUE!</v>
      </c>
      <c r="W144" s="136" t="e" cm="1">
        <f t="array" ref="W144">_xlfn.IFS(
    FALSE, N("Check if X1 shading is ON"),
    $V$50&lt;&gt;"x", NA(),
    FALSE, N("Check if case is 'LEFT' and x axis value less than z score"),
    AND($G$70 = "LEFT", $T144 &lt; IF($K$70="", 0, $K$70)), $U144,
    FALSE, N("Check if case is 'RIGHT' and x axis value greater than z score"),
    AND($G$70 = "RIGHT", $T144 &gt; IF($K$70="", 0, $K$70)), $U144,
    FALSE, N("Default case: Return NA()"),
    TRUE, NA()
)</f>
        <v>#N/A</v>
      </c>
      <c r="X144" s="136" t="e" cm="1">
        <f t="array" ref="X144">_xlfn.IFS(
    FALSE, N("Check if X1 shading is ON"),
    $X$50&lt;&gt;"x", NA(),
    FALSE, N("Check if case is 'LEFT' and x axis value less than z score"),
    AND($G$73 = "LEFT", $T144 &lt; IF($K$73="", 0, $K$73)), $U144,
    FALSE, N("Check if case is 'RIGHT' and x axis value greater than z score"),
    AND($G$73 = "RIGHT", $T144 &gt; IF($K$73="", 0, $K$73)), $U144,
    FALSE, N("Check if case is 'TWO' and both directions"),
    AND(
        $G$73 = "TWO",
        OR($T144 &lt; -ABS($K$73), $T144 &gt; ABS($K$73))
    ), $U144,
    FALSE, N("Default case: Return NA()"),
    TRUE, NA()
)</f>
        <v>#VALUE!</v>
      </c>
      <c r="Y144" s="42"/>
      <c r="Z144" s="110">
        <v>-0.50000000000000222</v>
      </c>
      <c r="AA144" s="110">
        <v>0.20599999999999999</v>
      </c>
      <c r="AB144" s="110">
        <f t="shared" si="31"/>
        <v>0.20599999999999999</v>
      </c>
      <c r="AC144" s="110" t="str">
        <f t="shared" si="32"/>
        <v/>
      </c>
    </row>
    <row r="145" spans="3:29" ht="16" x14ac:dyDescent="0.2">
      <c r="C145" s="42"/>
      <c r="D145" s="44"/>
      <c r="E145" s="7"/>
      <c r="F145" s="7"/>
      <c r="G145" s="44"/>
      <c r="H145" s="44"/>
      <c r="I145" s="44"/>
      <c r="J145" s="42"/>
      <c r="K145" s="42"/>
      <c r="L145" s="42"/>
      <c r="M145" s="42"/>
      <c r="N145" s="42"/>
      <c r="O145" s="42"/>
      <c r="P145" s="42"/>
      <c r="Q145" s="42"/>
      <c r="R145" s="42"/>
      <c r="S145" s="42"/>
      <c r="T145" s="120">
        <f t="shared" si="25"/>
        <v>0.87499999999999756</v>
      </c>
      <c r="U145" s="136">
        <f t="shared" si="26"/>
        <v>0.27205499837854408</v>
      </c>
      <c r="V145" s="136" t="e" cm="1">
        <f t="array" ref="V145">_xlfn.IFS(
    FALSE, N("Check if X1 shading is ON"),
    $V$50&lt;&gt;"x", NA(),
    FALSE, N("Check if case is 'LEFT' and x axis value less than z score"),
    AND($G$69 = "LEFT", $T145 &lt; IF($K$69="", 0, $K$69)), $U145,
    FALSE, N("Check if case is 'RIGHT' and x axis value greater than z score"),
    AND($G$69 = "RIGHT", $T145 &gt; IF($K$69="", 0, $K$69)), $U145,
    FALSE, N("Check if case is 'TWO' and both directions"),
    AND(
        $G$69 = "TWO",
        OR($T145 &lt; -ABS($K$69), $T145 &gt; ABS($K$70))
    ), $U145,
    FALSE, N("Default case: Return NA()"),
    TRUE, NA()
)</f>
        <v>#VALUE!</v>
      </c>
      <c r="W145" s="136" t="e" cm="1">
        <f t="array" ref="W145">_xlfn.IFS(
    FALSE, N("Check if X1 shading is ON"),
    $V$50&lt;&gt;"x", NA(),
    FALSE, N("Check if case is 'LEFT' and x axis value less than z score"),
    AND($G$70 = "LEFT", $T145 &lt; IF($K$70="", 0, $K$70)), $U145,
    FALSE, N("Check if case is 'RIGHT' and x axis value greater than z score"),
    AND($G$70 = "RIGHT", $T145 &gt; IF($K$70="", 0, $K$70)), $U145,
    FALSE, N("Default case: Return NA()"),
    TRUE, NA()
)</f>
        <v>#N/A</v>
      </c>
      <c r="X145" s="136" t="e" cm="1">
        <f t="array" ref="X145">_xlfn.IFS(
    FALSE, N("Check if X1 shading is ON"),
    $X$50&lt;&gt;"x", NA(),
    FALSE, N("Check if case is 'LEFT' and x axis value less than z score"),
    AND($G$73 = "LEFT", $T145 &lt; IF($K$73="", 0, $K$73)), $U145,
    FALSE, N("Check if case is 'RIGHT' and x axis value greater than z score"),
    AND($G$73 = "RIGHT", $T145 &gt; IF($K$73="", 0, $K$73)), $U145,
    FALSE, N("Check if case is 'TWO' and both directions"),
    AND(
        $G$73 = "TWO",
        OR($T145 &lt; -ABS($K$73), $T145 &gt; ABS($K$73))
    ), $U145,
    FALSE, N("Default case: Return NA()"),
    TRUE, NA()
)</f>
        <v>#VALUE!</v>
      </c>
      <c r="Y145" s="42"/>
      <c r="Z145" s="110">
        <v>-0.33333333333333548</v>
      </c>
      <c r="AA145" s="110">
        <v>0.20599999999999999</v>
      </c>
      <c r="AB145" s="110">
        <f t="shared" si="31"/>
        <v>0.20599999999999999</v>
      </c>
      <c r="AC145" s="110" t="str">
        <f t="shared" si="32"/>
        <v/>
      </c>
    </row>
    <row r="146" spans="3:29" ht="19" x14ac:dyDescent="0.25">
      <c r="C146" s="42"/>
      <c r="D146" s="192" t="s">
        <v>165</v>
      </c>
      <c r="E146" s="7"/>
      <c r="F146" s="7"/>
      <c r="G146" s="44"/>
      <c r="H146" s="44"/>
      <c r="I146" s="44"/>
      <c r="J146" s="42"/>
      <c r="K146" s="42"/>
      <c r="L146" s="42"/>
      <c r="M146" s="42"/>
      <c r="N146" s="42"/>
      <c r="O146" s="42"/>
      <c r="P146" s="42"/>
      <c r="Q146" s="42"/>
      <c r="R146" s="42"/>
      <c r="S146" s="42"/>
      <c r="T146" s="120">
        <f t="shared" si="25"/>
        <v>0.91666666666666419</v>
      </c>
      <c r="U146" s="136">
        <f t="shared" si="26"/>
        <v>0.262087353078302</v>
      </c>
      <c r="V146" s="136" t="e" cm="1">
        <f t="array" ref="V146">_xlfn.IFS(
    FALSE, N("Check if X1 shading is ON"),
    $V$50&lt;&gt;"x", NA(),
    FALSE, N("Check if case is 'LEFT' and x axis value less than z score"),
    AND($G$69 = "LEFT", $T146 &lt; IF($K$69="", 0, $K$69)), $U146,
    FALSE, N("Check if case is 'RIGHT' and x axis value greater than z score"),
    AND($G$69 = "RIGHT", $T146 &gt; IF($K$69="", 0, $K$69)), $U146,
    FALSE, N("Check if case is 'TWO' and both directions"),
    AND(
        $G$69 = "TWO",
        OR($T146 &lt; -ABS($K$69), $T146 &gt; ABS($K$70))
    ), $U146,
    FALSE, N("Default case: Return NA()"),
    TRUE, NA()
)</f>
        <v>#VALUE!</v>
      </c>
      <c r="W146" s="136" t="e" cm="1">
        <f t="array" ref="W146">_xlfn.IFS(
    FALSE, N("Check if X1 shading is ON"),
    $V$50&lt;&gt;"x", NA(),
    FALSE, N("Check if case is 'LEFT' and x axis value less than z score"),
    AND($G$70 = "LEFT", $T146 &lt; IF($K$70="", 0, $K$70)), $U146,
    FALSE, N("Check if case is 'RIGHT' and x axis value greater than z score"),
    AND($G$70 = "RIGHT", $T146 &gt; IF($K$70="", 0, $K$70)), $U146,
    FALSE, N("Default case: Return NA()"),
    TRUE, NA()
)</f>
        <v>#N/A</v>
      </c>
      <c r="X146" s="136" t="e" cm="1">
        <f t="array" ref="X146">_xlfn.IFS(
    FALSE, N("Check if X1 shading is ON"),
    $X$50&lt;&gt;"x", NA(),
    FALSE, N("Check if case is 'LEFT' and x axis value less than z score"),
    AND($G$73 = "LEFT", $T146 &lt; IF($K$73="", 0, $K$73)), $U146,
    FALSE, N("Check if case is 'RIGHT' and x axis value greater than z score"),
    AND($G$73 = "RIGHT", $T146 &gt; IF($K$73="", 0, $K$73)), $U146,
    FALSE, N("Check if case is 'TWO' and both directions"),
    AND(
        $G$73 = "TWO",
        OR($T146 &lt; -ABS($K$73), $T146 &gt; ABS($K$73))
    ), $U146,
    FALSE, N("Default case: Return NA()"),
    TRUE, NA()
)</f>
        <v>#VALUE!</v>
      </c>
      <c r="Y146" s="42"/>
      <c r="Z146" s="110">
        <v>-0.16666666666666879</v>
      </c>
      <c r="AA146" s="110">
        <v>0.20599999999999999</v>
      </c>
      <c r="AB146" s="110">
        <f t="shared" si="31"/>
        <v>0.20599999999999999</v>
      </c>
      <c r="AC146" s="110" t="str">
        <f t="shared" si="32"/>
        <v/>
      </c>
    </row>
    <row r="147" spans="3:29" ht="17" x14ac:dyDescent="0.2">
      <c r="C147" s="42"/>
      <c r="D147" s="114" t="s">
        <v>116</v>
      </c>
      <c r="E147" s="143" t="s">
        <v>117</v>
      </c>
      <c r="F147" s="140" t="str">
        <f>LEFT(D146,6)&amp;" "&amp;$E$69&amp;" axis"</f>
        <v>X1 raw  axis</v>
      </c>
      <c r="G147" s="140" t="str">
        <f>$E$69&amp;" y"</f>
        <v xml:space="preserve"> y</v>
      </c>
      <c r="H147" s="140" t="str">
        <f>E69&amp;" raw labels"</f>
        <v xml:space="preserve"> raw labels</v>
      </c>
      <c r="I147" s="44"/>
      <c r="J147" s="42"/>
      <c r="K147" s="42"/>
      <c r="L147" s="42"/>
      <c r="M147" s="42"/>
      <c r="N147" s="42"/>
      <c r="O147" s="42"/>
      <c r="P147" s="42"/>
      <c r="Q147" s="42"/>
      <c r="R147" s="42"/>
      <c r="S147" s="42"/>
      <c r="T147" s="120">
        <f t="shared" si="25"/>
        <v>0.95833333333333082</v>
      </c>
      <c r="U147" s="136">
        <f t="shared" si="26"/>
        <v>0.25204694425504581</v>
      </c>
      <c r="V147" s="136" t="e" cm="1">
        <f t="array" ref="V147">_xlfn.IFS(
    FALSE, N("Check if X1 shading is ON"),
    $V$50&lt;&gt;"x", NA(),
    FALSE, N("Check if case is 'LEFT' and x axis value less than z score"),
    AND($G$69 = "LEFT", $T147 &lt; IF($K$69="", 0, $K$69)), $U147,
    FALSE, N("Check if case is 'RIGHT' and x axis value greater than z score"),
    AND($G$69 = "RIGHT", $T147 &gt; IF($K$69="", 0, $K$69)), $U147,
    FALSE, N("Check if case is 'TWO' and both directions"),
    AND(
        $G$69 = "TWO",
        OR($T147 &lt; -ABS($K$69), $T147 &gt; ABS($K$70))
    ), $U147,
    FALSE, N("Default case: Return NA()"),
    TRUE, NA()
)</f>
        <v>#VALUE!</v>
      </c>
      <c r="W147" s="136" t="e" cm="1">
        <f t="array" ref="W147">_xlfn.IFS(
    FALSE, N("Check if X1 shading is ON"),
    $V$50&lt;&gt;"x", NA(),
    FALSE, N("Check if case is 'LEFT' and x axis value less than z score"),
    AND($G$70 = "LEFT", $T147 &lt; IF($K$70="", 0, $K$70)), $U147,
    FALSE, N("Check if case is 'RIGHT' and x axis value greater than z score"),
    AND($G$70 = "RIGHT", $T147 &gt; IF($K$70="", 0, $K$70)), $U147,
    FALSE, N("Default case: Return NA()"),
    TRUE, NA()
)</f>
        <v>#N/A</v>
      </c>
      <c r="X147" s="136" t="e" cm="1">
        <f t="array" ref="X147">_xlfn.IFS(
    FALSE, N("Check if X1 shading is ON"),
    $X$50&lt;&gt;"x", NA(),
    FALSE, N("Check if case is 'LEFT' and x axis value less than z score"),
    AND($G$73 = "LEFT", $T147 &lt; IF($K$73="", 0, $K$73)), $U147,
    FALSE, N("Check if case is 'RIGHT' and x axis value greater than z score"),
    AND($G$73 = "RIGHT", $T147 &gt; IF($K$73="", 0, $K$73)), $U147,
    FALSE, N("Check if case is 'TWO' and both directions"),
    AND(
        $G$73 = "TWO",
        OR($T147 &lt; -ABS($K$73), $T147 &gt; ABS($K$73))
    ), $U147,
    FALSE, N("Default case: Return NA()"),
    TRUE, NA()
)</f>
        <v>#VALUE!</v>
      </c>
      <c r="Y147" s="42"/>
      <c r="Z147" s="110">
        <v>0.16666666666666449</v>
      </c>
      <c r="AA147" s="110">
        <v>0.20599999999999999</v>
      </c>
      <c r="AB147" s="110">
        <f t="shared" si="31"/>
        <v>0.20599999999999999</v>
      </c>
      <c r="AC147" s="110" t="str">
        <f t="shared" si="32"/>
        <v/>
      </c>
    </row>
    <row r="148" spans="3:29" ht="17" x14ac:dyDescent="0.2">
      <c r="C148" s="42"/>
      <c r="D148" s="113" t="str">
        <f>O61</f>
        <v>x</v>
      </c>
      <c r="E148" s="110">
        <v>-0.12</v>
      </c>
      <c r="F148" s="113">
        <f t="shared" ref="F148:F155" si="35">F116</f>
        <v>-4</v>
      </c>
      <c r="G148" s="113">
        <f>IF(
    $D$148="x",
    $E$148,
    NA()
)</f>
        <v>-0.12</v>
      </c>
      <c r="H148" s="141" t="str">
        <f>IF(H149="","","raw scale")</f>
        <v/>
      </c>
      <c r="I148" s="44"/>
      <c r="J148" s="42"/>
      <c r="K148" s="42"/>
      <c r="L148" s="42"/>
      <c r="M148" s="42"/>
      <c r="N148" s="42"/>
      <c r="O148" s="42"/>
      <c r="P148" s="42"/>
      <c r="Q148" s="42"/>
      <c r="R148" s="42"/>
      <c r="S148" s="42"/>
      <c r="T148" s="120">
        <f t="shared" si="25"/>
        <v>0.99999999999999745</v>
      </c>
      <c r="U148" s="136">
        <f t="shared" si="26"/>
        <v>0.24197072451914398</v>
      </c>
      <c r="V148" s="136" t="e" cm="1">
        <f t="array" ref="V148">_xlfn.IFS(
    FALSE, N("Check if X1 shading is ON"),
    $V$50&lt;&gt;"x", NA(),
    FALSE, N("Check if case is 'LEFT' and x axis value less than z score"),
    AND($G$69 = "LEFT", $T148 &lt; IF($K$69="", 0, $K$69)), $U148,
    FALSE, N("Check if case is 'RIGHT' and x axis value greater than z score"),
    AND($G$69 = "RIGHT", $T148 &gt; IF($K$69="", 0, $K$69)), $U148,
    FALSE, N("Check if case is 'TWO' and both directions"),
    AND(
        $G$69 = "TWO",
        OR($T148 &lt; -ABS($K$69), $T148 &gt; ABS($K$70))
    ), $U148,
    FALSE, N("Default case: Return NA()"),
    TRUE, NA()
)</f>
        <v>#VALUE!</v>
      </c>
      <c r="W148" s="136" t="e" cm="1">
        <f t="array" ref="W148">_xlfn.IFS(
    FALSE, N("Check if X1 shading is ON"),
    $V$50&lt;&gt;"x", NA(),
    FALSE, N("Check if case is 'LEFT' and x axis value less than z score"),
    AND($G$70 = "LEFT", $T148 &lt; IF($K$70="", 0, $K$70)), $U148,
    FALSE, N("Check if case is 'RIGHT' and x axis value greater than z score"),
    AND($G$70 = "RIGHT", $T148 &gt; IF($K$70="", 0, $K$70)), $U148,
    FALSE, N("Default case: Return NA()"),
    TRUE, NA()
)</f>
        <v>#N/A</v>
      </c>
      <c r="X148" s="136" t="e" cm="1">
        <f t="array" ref="X148">_xlfn.IFS(
    FALSE, N("Check if X1 shading is ON"),
    $X$50&lt;&gt;"x", NA(),
    FALSE, N("Check if case is 'LEFT' and x axis value less than z score"),
    AND($G$73 = "LEFT", $T148 &lt; IF($K$73="", 0, $K$73)), $U148,
    FALSE, N("Check if case is 'RIGHT' and x axis value greater than z score"),
    AND($G$73 = "RIGHT", $T148 &gt; IF($K$73="", 0, $K$73)), $U148,
    FALSE, N("Check if case is 'TWO' and both directions"),
    AND(
        $G$73 = "TWO",
        OR($T148 &lt; -ABS($K$73), $T148 &gt; ABS($K$73))
    ), $U148,
    FALSE, N("Default case: Return NA()"),
    TRUE, NA()
)</f>
        <v>#VALUE!</v>
      </c>
      <c r="Y148" s="42"/>
      <c r="Z148" s="110">
        <v>0.33333333333333115</v>
      </c>
      <c r="AA148" s="110">
        <v>0.20599999999999999</v>
      </c>
      <c r="AB148" s="110">
        <f t="shared" si="31"/>
        <v>0.20599999999999999</v>
      </c>
      <c r="AC148" s="110" t="str">
        <f t="shared" si="32"/>
        <v/>
      </c>
    </row>
    <row r="149" spans="3:29" ht="16" x14ac:dyDescent="0.2">
      <c r="C149" s="42"/>
      <c r="D149" s="44"/>
      <c r="E149" s="7"/>
      <c r="F149" s="113">
        <f t="shared" si="35"/>
        <v>-3</v>
      </c>
      <c r="G149" s="113">
        <f t="shared" ref="G149:G155" si="36">IF(
    $D$148="x",
    $E$148,
    NA()
)</f>
        <v>-0.12</v>
      </c>
      <c r="H149" s="142" t="str">
        <f t="shared" ref="H149:H155" si="37">IFERROR(
    TEXT(
        H$69 + $F149 * I$69,
        IF(
            O$73 = 0,
            "#,##0",
            "#,##0." &amp; REPT("0", O$73)
        )
    ),
    ""
)</f>
        <v/>
      </c>
      <c r="I149" s="44"/>
      <c r="J149" s="42"/>
      <c r="K149" s="42"/>
      <c r="L149" s="42"/>
      <c r="M149" s="42"/>
      <c r="N149" s="42"/>
      <c r="O149" s="42"/>
      <c r="P149" s="42"/>
      <c r="Q149" s="42"/>
      <c r="R149" s="42"/>
      <c r="S149" s="42"/>
      <c r="T149" s="120">
        <f t="shared" si="25"/>
        <v>1.0416666666666641</v>
      </c>
      <c r="U149" s="136">
        <f t="shared" si="26"/>
        <v>0.23189438328624334</v>
      </c>
      <c r="V149" s="136" t="e" cm="1">
        <f t="array" ref="V149">_xlfn.IFS(
    FALSE, N("Check if X1 shading is ON"),
    $V$50&lt;&gt;"x", NA(),
    FALSE, N("Check if case is 'LEFT' and x axis value less than z score"),
    AND($G$69 = "LEFT", $T149 &lt; IF($K$69="", 0, $K$69)), $U149,
    FALSE, N("Check if case is 'RIGHT' and x axis value greater than z score"),
    AND($G$69 = "RIGHT", $T149 &gt; IF($K$69="", 0, $K$69)), $U149,
    FALSE, N("Check if case is 'TWO' and both directions"),
    AND(
        $G$69 = "TWO",
        OR($T149 &lt; -ABS($K$69), $T149 &gt; ABS($K$70))
    ), $U149,
    FALSE, N("Default case: Return NA()"),
    TRUE, NA()
)</f>
        <v>#VALUE!</v>
      </c>
      <c r="W149" s="136" t="e" cm="1">
        <f t="array" ref="W149">_xlfn.IFS(
    FALSE, N("Check if X1 shading is ON"),
    $V$50&lt;&gt;"x", NA(),
    FALSE, N("Check if case is 'LEFT' and x axis value less than z score"),
    AND($G$70 = "LEFT", $T149 &lt; IF($K$70="", 0, $K$70)), $U149,
    FALSE, N("Check if case is 'RIGHT' and x axis value greater than z score"),
    AND($G$70 = "RIGHT", $T149 &gt; IF($K$70="", 0, $K$70)), $U149,
    FALSE, N("Default case: Return NA()"),
    TRUE, NA()
)</f>
        <v>#N/A</v>
      </c>
      <c r="X149" s="136" t="e" cm="1">
        <f t="array" ref="X149">_xlfn.IFS(
    FALSE, N("Check if X1 shading is ON"),
    $X$50&lt;&gt;"x", NA(),
    FALSE, N("Check if case is 'LEFT' and x axis value less than z score"),
    AND($G$73 = "LEFT", $T149 &lt; IF($K$73="", 0, $K$73)), $U149,
    FALSE, N("Check if case is 'RIGHT' and x axis value greater than z score"),
    AND($G$73 = "RIGHT", $T149 &gt; IF($K$73="", 0, $K$73)), $U149,
    FALSE, N("Check if case is 'TWO' and both directions"),
    AND(
        $G$73 = "TWO",
        OR($T149 &lt; -ABS($K$73), $T149 &gt; ABS($K$73))
    ), $U149,
    FALSE, N("Default case: Return NA()"),
    TRUE, NA()
)</f>
        <v>#VALUE!</v>
      </c>
      <c r="Y149" s="42"/>
      <c r="Z149" s="110">
        <v>0.49999999999999789</v>
      </c>
      <c r="AA149" s="110">
        <v>0.20599999999999999</v>
      </c>
      <c r="AB149" s="110">
        <f t="shared" si="31"/>
        <v>0.20599999999999999</v>
      </c>
      <c r="AC149" s="110" t="str">
        <f t="shared" si="32"/>
        <v/>
      </c>
    </row>
    <row r="150" spans="3:29" ht="16" x14ac:dyDescent="0.2">
      <c r="C150" s="42"/>
      <c r="D150" s="44"/>
      <c r="E150" s="7"/>
      <c r="F150" s="113">
        <f t="shared" si="35"/>
        <v>-2</v>
      </c>
      <c r="G150" s="113">
        <f t="shared" si="36"/>
        <v>-0.12</v>
      </c>
      <c r="H150" s="142" t="str">
        <f t="shared" si="37"/>
        <v/>
      </c>
      <c r="I150" s="44"/>
      <c r="J150" s="42"/>
      <c r="K150" s="42"/>
      <c r="L150" s="42"/>
      <c r="M150" s="42"/>
      <c r="N150" s="42"/>
      <c r="O150" s="42"/>
      <c r="P150" s="42"/>
      <c r="Q150" s="42"/>
      <c r="R150" s="42"/>
      <c r="S150" s="42"/>
      <c r="T150" s="120">
        <f t="shared" si="25"/>
        <v>1.0833333333333308</v>
      </c>
      <c r="U150" s="136">
        <f t="shared" si="26"/>
        <v>0.22185215470573658</v>
      </c>
      <c r="V150" s="136" t="e" cm="1">
        <f t="array" ref="V150">_xlfn.IFS(
    FALSE, N("Check if X1 shading is ON"),
    $V$50&lt;&gt;"x", NA(),
    FALSE, N("Check if case is 'LEFT' and x axis value less than z score"),
    AND($G$69 = "LEFT", $T150 &lt; IF($K$69="", 0, $K$69)), $U150,
    FALSE, N("Check if case is 'RIGHT' and x axis value greater than z score"),
    AND($G$69 = "RIGHT", $T150 &gt; IF($K$69="", 0, $K$69)), $U150,
    FALSE, N("Check if case is 'TWO' and both directions"),
    AND(
        $G$69 = "TWO",
        OR($T150 &lt; -ABS($K$69), $T150 &gt; ABS($K$70))
    ), $U150,
    FALSE, N("Default case: Return NA()"),
    TRUE, NA()
)</f>
        <v>#VALUE!</v>
      </c>
      <c r="W150" s="136" t="e" cm="1">
        <f t="array" ref="W150">_xlfn.IFS(
    FALSE, N("Check if X1 shading is ON"),
    $V$50&lt;&gt;"x", NA(),
    FALSE, N("Check if case is 'LEFT' and x axis value less than z score"),
    AND($G$70 = "LEFT", $T150 &lt; IF($K$70="", 0, $K$70)), $U150,
    FALSE, N("Check if case is 'RIGHT' and x axis value greater than z score"),
    AND($G$70 = "RIGHT", $T150 &gt; IF($K$70="", 0, $K$70)), $U150,
    FALSE, N("Default case: Return NA()"),
    TRUE, NA()
)</f>
        <v>#N/A</v>
      </c>
      <c r="X150" s="136" t="e" cm="1">
        <f t="array" ref="X150">_xlfn.IFS(
    FALSE, N("Check if X1 shading is ON"),
    $X$50&lt;&gt;"x", NA(),
    FALSE, N("Check if case is 'LEFT' and x axis value less than z score"),
    AND($G$73 = "LEFT", $T150 &lt; IF($K$73="", 0, $K$73)), $U150,
    FALSE, N("Check if case is 'RIGHT' and x axis value greater than z score"),
    AND($G$73 = "RIGHT", $T150 &gt; IF($K$73="", 0, $K$73)), $U150,
    FALSE, N("Check if case is 'TWO' and both directions"),
    AND(
        $G$73 = "TWO",
        OR($T150 &lt; -ABS($K$73), $T150 &gt; ABS($K$73))
    ), $U150,
    FALSE, N("Default case: Return NA()"),
    TRUE, NA()
)</f>
        <v>#VALUE!</v>
      </c>
      <c r="Y150" s="42"/>
      <c r="Z150" s="110">
        <v>0.66666666666666441</v>
      </c>
      <c r="AA150" s="110">
        <v>0.20599999999999999</v>
      </c>
      <c r="AB150" s="110">
        <f t="shared" si="31"/>
        <v>0.20599999999999999</v>
      </c>
      <c r="AC150" s="110" t="str">
        <f t="shared" si="32"/>
        <v/>
      </c>
    </row>
    <row r="151" spans="3:29" ht="16" x14ac:dyDescent="0.2">
      <c r="C151" s="42"/>
      <c r="D151" s="44"/>
      <c r="E151" s="7"/>
      <c r="F151" s="113">
        <f t="shared" si="35"/>
        <v>-1</v>
      </c>
      <c r="G151" s="113">
        <f t="shared" si="36"/>
        <v>-0.12</v>
      </c>
      <c r="H151" s="142" t="str">
        <f t="shared" si="37"/>
        <v/>
      </c>
      <c r="I151" s="44"/>
      <c r="J151" s="42"/>
      <c r="K151" s="42"/>
      <c r="L151" s="42"/>
      <c r="M151" s="42"/>
      <c r="N151" s="42"/>
      <c r="O151" s="42"/>
      <c r="P151" s="42"/>
      <c r="Q151" s="42"/>
      <c r="R151" s="42"/>
      <c r="S151" s="42"/>
      <c r="T151" s="120">
        <f t="shared" si="25"/>
        <v>1.1249999999999976</v>
      </c>
      <c r="U151" s="136">
        <f t="shared" si="26"/>
        <v>0.21187664577570006</v>
      </c>
      <c r="V151" s="136" t="e" cm="1">
        <f t="array" ref="V151">_xlfn.IFS(
    FALSE, N("Check if X1 shading is ON"),
    $V$50&lt;&gt;"x", NA(),
    FALSE, N("Check if case is 'LEFT' and x axis value less than z score"),
    AND($G$69 = "LEFT", $T151 &lt; IF($K$69="", 0, $K$69)), $U151,
    FALSE, N("Check if case is 'RIGHT' and x axis value greater than z score"),
    AND($G$69 = "RIGHT", $T151 &gt; IF($K$69="", 0, $K$69)), $U151,
    FALSE, N("Check if case is 'TWO' and both directions"),
    AND(
        $G$69 = "TWO",
        OR($T151 &lt; -ABS($K$69), $T151 &gt; ABS($K$70))
    ), $U151,
    FALSE, N("Default case: Return NA()"),
    TRUE, NA()
)</f>
        <v>#VALUE!</v>
      </c>
      <c r="W151" s="136" t="e" cm="1">
        <f t="array" ref="W151">_xlfn.IFS(
    FALSE, N("Check if X1 shading is ON"),
    $V$50&lt;&gt;"x", NA(),
    FALSE, N("Check if case is 'LEFT' and x axis value less than z score"),
    AND($G$70 = "LEFT", $T151 &lt; IF($K$70="", 0, $K$70)), $U151,
    FALSE, N("Check if case is 'RIGHT' and x axis value greater than z score"),
    AND($G$70 = "RIGHT", $T151 &gt; IF($K$70="", 0, $K$70)), $U151,
    FALSE, N("Default case: Return NA()"),
    TRUE, NA()
)</f>
        <v>#N/A</v>
      </c>
      <c r="X151" s="136" t="e" cm="1">
        <f t="array" ref="X151">_xlfn.IFS(
    FALSE, N("Check if X1 shading is ON"),
    $X$50&lt;&gt;"x", NA(),
    FALSE, N("Check if case is 'LEFT' and x axis value less than z score"),
    AND($G$73 = "LEFT", $T151 &lt; IF($K$73="", 0, $K$73)), $U151,
    FALSE, N("Check if case is 'RIGHT' and x axis value greater than z score"),
    AND($G$73 = "RIGHT", $T151 &gt; IF($K$73="", 0, $K$73)), $U151,
    FALSE, N("Check if case is 'TWO' and both directions"),
    AND(
        $G$73 = "TWO",
        OR($T151 &lt; -ABS($K$73), $T151 &gt; ABS($K$73))
    ), $U151,
    FALSE, N("Default case: Return NA()"),
    TRUE, NA()
)</f>
        <v>#VALUE!</v>
      </c>
      <c r="Y151" s="42"/>
      <c r="Z151" s="110">
        <v>0.83333333333333093</v>
      </c>
      <c r="AA151" s="110">
        <v>0.20599999999999999</v>
      </c>
      <c r="AB151" s="110">
        <f t="shared" si="31"/>
        <v>0.20599999999999999</v>
      </c>
      <c r="AC151" s="110" t="str">
        <f t="shared" si="32"/>
        <v/>
      </c>
    </row>
    <row r="152" spans="3:29" ht="16" x14ac:dyDescent="0.2">
      <c r="C152" s="42"/>
      <c r="D152" s="44"/>
      <c r="E152" s="7"/>
      <c r="F152" s="113">
        <f t="shared" si="35"/>
        <v>0</v>
      </c>
      <c r="G152" s="113">
        <f t="shared" si="36"/>
        <v>-0.12</v>
      </c>
      <c r="H152" s="142" t="str">
        <f t="shared" si="37"/>
        <v/>
      </c>
      <c r="I152" s="44"/>
      <c r="J152" s="42"/>
      <c r="K152" s="42"/>
      <c r="L152" s="42"/>
      <c r="M152" s="42"/>
      <c r="N152" s="42"/>
      <c r="O152" s="42"/>
      <c r="P152" s="42"/>
      <c r="Q152" s="42"/>
      <c r="R152" s="42"/>
      <c r="S152" s="42"/>
      <c r="T152" s="120">
        <f t="shared" si="25"/>
        <v>1.1666666666666643</v>
      </c>
      <c r="U152" s="136">
        <f t="shared" si="26"/>
        <v>0.20199868555405945</v>
      </c>
      <c r="V152" s="136" t="e" cm="1">
        <f t="array" ref="V152">_xlfn.IFS(
    FALSE, N("Check if X1 shading is ON"),
    $V$50&lt;&gt;"x", NA(),
    FALSE, N("Check if case is 'LEFT' and x axis value less than z score"),
    AND($G$69 = "LEFT", $T152 &lt; IF($K$69="", 0, $K$69)), $U152,
    FALSE, N("Check if case is 'RIGHT' and x axis value greater than z score"),
    AND($G$69 = "RIGHT", $T152 &gt; IF($K$69="", 0, $K$69)), $U152,
    FALSE, N("Check if case is 'TWO' and both directions"),
    AND(
        $G$69 = "TWO",
        OR($T152 &lt; -ABS($K$69), $T152 &gt; ABS($K$70))
    ), $U152,
    FALSE, N("Default case: Return NA()"),
    TRUE, NA()
)</f>
        <v>#VALUE!</v>
      </c>
      <c r="W152" s="136" t="e" cm="1">
        <f t="array" ref="W152">_xlfn.IFS(
    FALSE, N("Check if X1 shading is ON"),
    $V$50&lt;&gt;"x", NA(),
    FALSE, N("Check if case is 'LEFT' and x axis value less than z score"),
    AND($G$70 = "LEFT", $T152 &lt; IF($K$70="", 0, $K$70)), $U152,
    FALSE, N("Check if case is 'RIGHT' and x axis value greater than z score"),
    AND($G$70 = "RIGHT", $T152 &gt; IF($K$70="", 0, $K$70)), $U152,
    FALSE, N("Default case: Return NA()"),
    TRUE, NA()
)</f>
        <v>#N/A</v>
      </c>
      <c r="X152" s="136" t="e" cm="1">
        <f t="array" ref="X152">_xlfn.IFS(
    FALSE, N("Check if X1 shading is ON"),
    $X$50&lt;&gt;"x", NA(),
    FALSE, N("Check if case is 'LEFT' and x axis value less than z score"),
    AND($G$73 = "LEFT", $T152 &lt; IF($K$73="", 0, $K$73)), $U152,
    FALSE, N("Check if case is 'RIGHT' and x axis value greater than z score"),
    AND($G$73 = "RIGHT", $T152 &gt; IF($K$73="", 0, $K$73)), $U152,
    FALSE, N("Check if case is 'TWO' and both directions"),
    AND(
        $G$73 = "TWO",
        OR($T152 &lt; -ABS($K$73), $T152 &gt; ABS($K$73))
    ), $U152,
    FALSE, N("Default case: Return NA()"),
    TRUE, NA()
)</f>
        <v>#VALUE!</v>
      </c>
      <c r="Y152" s="42"/>
      <c r="Z152" s="110">
        <v>-0.83333333333333526</v>
      </c>
      <c r="AA152" s="110">
        <v>0.22999999999999998</v>
      </c>
      <c r="AB152" s="110">
        <f t="shared" si="31"/>
        <v>0.22999999999999998</v>
      </c>
      <c r="AC152" s="110" t="str">
        <f t="shared" si="32"/>
        <v/>
      </c>
    </row>
    <row r="153" spans="3:29" ht="16" x14ac:dyDescent="0.2">
      <c r="C153" s="42"/>
      <c r="D153" s="44"/>
      <c r="E153" s="7"/>
      <c r="F153" s="113">
        <f t="shared" si="35"/>
        <v>1</v>
      </c>
      <c r="G153" s="113">
        <f t="shared" si="36"/>
        <v>-0.12</v>
      </c>
      <c r="H153" s="142" t="str">
        <f t="shared" si="37"/>
        <v/>
      </c>
      <c r="I153" s="44"/>
      <c r="J153" s="42"/>
      <c r="K153" s="42"/>
      <c r="L153" s="42"/>
      <c r="M153" s="42"/>
      <c r="N153" s="42"/>
      <c r="O153" s="42"/>
      <c r="P153" s="42"/>
      <c r="Q153" s="42"/>
      <c r="R153" s="42"/>
      <c r="S153" s="42"/>
      <c r="T153" s="120">
        <f t="shared" si="25"/>
        <v>1.208333333333331</v>
      </c>
      <c r="U153" s="136">
        <f t="shared" si="26"/>
        <v>0.19224719608678212</v>
      </c>
      <c r="V153" s="136" t="e" cm="1">
        <f t="array" ref="V153">_xlfn.IFS(
    FALSE, N("Check if X1 shading is ON"),
    $V$50&lt;&gt;"x", NA(),
    FALSE, N("Check if case is 'LEFT' and x axis value less than z score"),
    AND($G$69 = "LEFT", $T153 &lt; IF($K$69="", 0, $K$69)), $U153,
    FALSE, N("Check if case is 'RIGHT' and x axis value greater than z score"),
    AND($G$69 = "RIGHT", $T153 &gt; IF($K$69="", 0, $K$69)), $U153,
    FALSE, N("Check if case is 'TWO' and both directions"),
    AND(
        $G$69 = "TWO",
        OR($T153 &lt; -ABS($K$69), $T153 &gt; ABS($K$70))
    ), $U153,
    FALSE, N("Default case: Return NA()"),
    TRUE, NA()
)</f>
        <v>#VALUE!</v>
      </c>
      <c r="W153" s="136" t="e" cm="1">
        <f t="array" ref="W153">_xlfn.IFS(
    FALSE, N("Check if X1 shading is ON"),
    $V$50&lt;&gt;"x", NA(),
    FALSE, N("Check if case is 'LEFT' and x axis value less than z score"),
    AND($G$70 = "LEFT", $T153 &lt; IF($K$70="", 0, $K$70)), $U153,
    FALSE, N("Check if case is 'RIGHT' and x axis value greater than z score"),
    AND($G$70 = "RIGHT", $T153 &gt; IF($K$70="", 0, $K$70)), $U153,
    FALSE, N("Default case: Return NA()"),
    TRUE, NA()
)</f>
        <v>#N/A</v>
      </c>
      <c r="X153" s="136" t="e" cm="1">
        <f t="array" ref="X153">_xlfn.IFS(
    FALSE, N("Check if X1 shading is ON"),
    $X$50&lt;&gt;"x", NA(),
    FALSE, N("Check if case is 'LEFT' and x axis value less than z score"),
    AND($G$73 = "LEFT", $T153 &lt; IF($K$73="", 0, $K$73)), $U153,
    FALSE, N("Check if case is 'RIGHT' and x axis value greater than z score"),
    AND($G$73 = "RIGHT", $T153 &gt; IF($K$73="", 0, $K$73)), $U153,
    FALSE, N("Check if case is 'TWO' and both directions"),
    AND(
        $G$73 = "TWO",
        OR($T153 &lt; -ABS($K$73), $T153 &gt; ABS($K$73))
    ), $U153,
    FALSE, N("Default case: Return NA()"),
    TRUE, NA()
)</f>
        <v>#VALUE!</v>
      </c>
      <c r="Y153" s="42"/>
      <c r="Z153" s="110">
        <v>-0.66666666666666874</v>
      </c>
      <c r="AA153" s="110">
        <v>0.22999999999999998</v>
      </c>
      <c r="AB153" s="110">
        <f t="shared" si="31"/>
        <v>0.22999999999999998</v>
      </c>
      <c r="AC153" s="110" t="str">
        <f t="shared" si="32"/>
        <v/>
      </c>
    </row>
    <row r="154" spans="3:29" ht="16" x14ac:dyDescent="0.2">
      <c r="C154" s="42"/>
      <c r="D154" s="44"/>
      <c r="E154" s="7"/>
      <c r="F154" s="113">
        <f t="shared" si="35"/>
        <v>2</v>
      </c>
      <c r="G154" s="113">
        <f t="shared" si="36"/>
        <v>-0.12</v>
      </c>
      <c r="H154" s="142" t="str">
        <f t="shared" si="37"/>
        <v/>
      </c>
      <c r="I154" s="44"/>
      <c r="J154" s="42"/>
      <c r="K154" s="42"/>
      <c r="L154" s="42"/>
      <c r="M154" s="42"/>
      <c r="N154" s="42"/>
      <c r="O154" s="42"/>
      <c r="P154" s="42"/>
      <c r="Q154" s="42"/>
      <c r="R154" s="42"/>
      <c r="S154" s="42"/>
      <c r="T154" s="120">
        <f t="shared" si="25"/>
        <v>1.2499999999999978</v>
      </c>
      <c r="U154" s="136">
        <f t="shared" si="26"/>
        <v>0.18264908538902244</v>
      </c>
      <c r="V154" s="136" t="e" cm="1">
        <f t="array" ref="V154">_xlfn.IFS(
    FALSE, N("Check if X1 shading is ON"),
    $V$50&lt;&gt;"x", NA(),
    FALSE, N("Check if case is 'LEFT' and x axis value less than z score"),
    AND($G$69 = "LEFT", $T154 &lt; IF($K$69="", 0, $K$69)), $U154,
    FALSE, N("Check if case is 'RIGHT' and x axis value greater than z score"),
    AND($G$69 = "RIGHT", $T154 &gt; IF($K$69="", 0, $K$69)), $U154,
    FALSE, N("Check if case is 'TWO' and both directions"),
    AND(
        $G$69 = "TWO",
        OR($T154 &lt; -ABS($K$69), $T154 &gt; ABS($K$70))
    ), $U154,
    FALSE, N("Default case: Return NA()"),
    TRUE, NA()
)</f>
        <v>#VALUE!</v>
      </c>
      <c r="W154" s="136" t="e" cm="1">
        <f t="array" ref="W154">_xlfn.IFS(
    FALSE, N("Check if X1 shading is ON"),
    $V$50&lt;&gt;"x", NA(),
    FALSE, N("Check if case is 'LEFT' and x axis value less than z score"),
    AND($G$70 = "LEFT", $T154 &lt; IF($K$70="", 0, $K$70)), $U154,
    FALSE, N("Check if case is 'RIGHT' and x axis value greater than z score"),
    AND($G$70 = "RIGHT", $T154 &gt; IF($K$70="", 0, $K$70)), $U154,
    FALSE, N("Default case: Return NA()"),
    TRUE, NA()
)</f>
        <v>#N/A</v>
      </c>
      <c r="X154" s="136" t="e" cm="1">
        <f t="array" ref="X154">_xlfn.IFS(
    FALSE, N("Check if X1 shading is ON"),
    $X$50&lt;&gt;"x", NA(),
    FALSE, N("Check if case is 'LEFT' and x axis value less than z score"),
    AND($G$73 = "LEFT", $T154 &lt; IF($K$73="", 0, $K$73)), $U154,
    FALSE, N("Check if case is 'RIGHT' and x axis value greater than z score"),
    AND($G$73 = "RIGHT", $T154 &gt; IF($K$73="", 0, $K$73)), $U154,
    FALSE, N("Check if case is 'TWO' and both directions"),
    AND(
        $G$73 = "TWO",
        OR($T154 &lt; -ABS($K$73), $T154 &gt; ABS($K$73))
    ), $U154,
    FALSE, N("Default case: Return NA()"),
    TRUE, NA()
)</f>
        <v>#VALUE!</v>
      </c>
      <c r="Y154" s="42"/>
      <c r="Z154" s="110">
        <v>-0.50000000000000222</v>
      </c>
      <c r="AA154" s="110">
        <v>0.22999999999999998</v>
      </c>
      <c r="AB154" s="110">
        <f t="shared" si="31"/>
        <v>0.22999999999999998</v>
      </c>
      <c r="AC154" s="110" t="str">
        <f t="shared" si="32"/>
        <v/>
      </c>
    </row>
    <row r="155" spans="3:29" ht="16" x14ac:dyDescent="0.2">
      <c r="C155" s="42"/>
      <c r="D155" s="44"/>
      <c r="E155" s="7"/>
      <c r="F155" s="113">
        <f t="shared" si="35"/>
        <v>3</v>
      </c>
      <c r="G155" s="113">
        <f t="shared" si="36"/>
        <v>-0.12</v>
      </c>
      <c r="H155" s="142" t="str">
        <f t="shared" si="37"/>
        <v/>
      </c>
      <c r="I155" s="44"/>
      <c r="J155" s="42"/>
      <c r="K155" s="42"/>
      <c r="L155" s="42"/>
      <c r="M155" s="42"/>
      <c r="N155" s="42"/>
      <c r="O155" s="42"/>
      <c r="P155" s="42"/>
      <c r="Q155" s="42"/>
      <c r="R155" s="42"/>
      <c r="S155" s="42"/>
      <c r="T155" s="120">
        <f t="shared" si="25"/>
        <v>1.2916666666666645</v>
      </c>
      <c r="U155" s="136">
        <f t="shared" si="26"/>
        <v>0.17322916253851886</v>
      </c>
      <c r="V155" s="136" t="e" cm="1">
        <f t="array" ref="V155">_xlfn.IFS(
    FALSE, N("Check if X1 shading is ON"),
    $V$50&lt;&gt;"x", NA(),
    FALSE, N("Check if case is 'LEFT' and x axis value less than z score"),
    AND($G$69 = "LEFT", $T155 &lt; IF($K$69="", 0, $K$69)), $U155,
    FALSE, N("Check if case is 'RIGHT' and x axis value greater than z score"),
    AND($G$69 = "RIGHT", $T155 &gt; IF($K$69="", 0, $K$69)), $U155,
    FALSE, N("Check if case is 'TWO' and both directions"),
    AND(
        $G$69 = "TWO",
        OR($T155 &lt; -ABS($K$69), $T155 &gt; ABS($K$70))
    ), $U155,
    FALSE, N("Default case: Return NA()"),
    TRUE, NA()
)</f>
        <v>#VALUE!</v>
      </c>
      <c r="W155" s="136" t="e" cm="1">
        <f t="array" ref="W155">_xlfn.IFS(
    FALSE, N("Check if X1 shading is ON"),
    $V$50&lt;&gt;"x", NA(),
    FALSE, N("Check if case is 'LEFT' and x axis value less than z score"),
    AND($G$70 = "LEFT", $T155 &lt; IF($K$70="", 0, $K$70)), $U155,
    FALSE, N("Check if case is 'RIGHT' and x axis value greater than z score"),
    AND($G$70 = "RIGHT", $T155 &gt; IF($K$70="", 0, $K$70)), $U155,
    FALSE, N("Default case: Return NA()"),
    TRUE, NA()
)</f>
        <v>#N/A</v>
      </c>
      <c r="X155" s="136" t="e" cm="1">
        <f t="array" ref="X155">_xlfn.IFS(
    FALSE, N("Check if X1 shading is ON"),
    $X$50&lt;&gt;"x", NA(),
    FALSE, N("Check if case is 'LEFT' and x axis value less than z score"),
    AND($G$73 = "LEFT", $T155 &lt; IF($K$73="", 0, $K$73)), $U155,
    FALSE, N("Check if case is 'RIGHT' and x axis value greater than z score"),
    AND($G$73 = "RIGHT", $T155 &gt; IF($K$73="", 0, $K$73)), $U155,
    FALSE, N("Check if case is 'TWO' and both directions"),
    AND(
        $G$73 = "TWO",
        OR($T155 &lt; -ABS($K$73), $T155 &gt; ABS($K$73))
    ), $U155,
    FALSE, N("Default case: Return NA()"),
    TRUE, NA()
)</f>
        <v>#VALUE!</v>
      </c>
      <c r="Y155" s="42"/>
      <c r="Z155" s="110">
        <v>-0.33333333333333548</v>
      </c>
      <c r="AA155" s="110">
        <v>0.22999999999999998</v>
      </c>
      <c r="AB155" s="110">
        <f t="shared" si="31"/>
        <v>0.22999999999999998</v>
      </c>
      <c r="AC155" s="110" t="str">
        <f t="shared" si="32"/>
        <v/>
      </c>
    </row>
    <row r="156" spans="3:29" ht="16" x14ac:dyDescent="0.2">
      <c r="C156" s="42"/>
      <c r="D156" s="44"/>
      <c r="E156" s="7"/>
      <c r="F156" s="7"/>
      <c r="G156" s="44"/>
      <c r="H156" s="44"/>
      <c r="I156" s="44"/>
      <c r="J156" s="42"/>
      <c r="K156" s="42"/>
      <c r="L156" s="42"/>
      <c r="M156" s="42"/>
      <c r="N156" s="42"/>
      <c r="O156" s="42"/>
      <c r="P156" s="42"/>
      <c r="Q156" s="42"/>
      <c r="R156" s="42"/>
      <c r="S156" s="42"/>
      <c r="T156" s="120">
        <f t="shared" si="25"/>
        <v>1.3333333333333313</v>
      </c>
      <c r="U156" s="136">
        <f t="shared" si="26"/>
        <v>0.16401007467599407</v>
      </c>
      <c r="V156" s="136" t="e" cm="1">
        <f t="array" ref="V156">_xlfn.IFS(
    FALSE, N("Check if X1 shading is ON"),
    $V$50&lt;&gt;"x", NA(),
    FALSE, N("Check if case is 'LEFT' and x axis value less than z score"),
    AND($G$69 = "LEFT", $T156 &lt; IF($K$69="", 0, $K$69)), $U156,
    FALSE, N("Check if case is 'RIGHT' and x axis value greater than z score"),
    AND($G$69 = "RIGHT", $T156 &gt; IF($K$69="", 0, $K$69)), $U156,
    FALSE, N("Check if case is 'TWO' and both directions"),
    AND(
        $G$69 = "TWO",
        OR($T156 &lt; -ABS($K$69), $T156 &gt; ABS($K$70))
    ), $U156,
    FALSE, N("Default case: Return NA()"),
    TRUE, NA()
)</f>
        <v>#VALUE!</v>
      </c>
      <c r="W156" s="136" t="e" cm="1">
        <f t="array" ref="W156">_xlfn.IFS(
    FALSE, N("Check if X1 shading is ON"),
    $V$50&lt;&gt;"x", NA(),
    FALSE, N("Check if case is 'LEFT' and x axis value less than z score"),
    AND($G$70 = "LEFT", $T156 &lt; IF($K$70="", 0, $K$70)), $U156,
    FALSE, N("Check if case is 'RIGHT' and x axis value greater than z score"),
    AND($G$70 = "RIGHT", $T156 &gt; IF($K$70="", 0, $K$70)), $U156,
    FALSE, N("Default case: Return NA()"),
    TRUE, NA()
)</f>
        <v>#N/A</v>
      </c>
      <c r="X156" s="136" t="e" cm="1">
        <f t="array" ref="X156">_xlfn.IFS(
    FALSE, N("Check if X1 shading is ON"),
    $X$50&lt;&gt;"x", NA(),
    FALSE, N("Check if case is 'LEFT' and x axis value less than z score"),
    AND($G$73 = "LEFT", $T156 &lt; IF($K$73="", 0, $K$73)), $U156,
    FALSE, N("Check if case is 'RIGHT' and x axis value greater than z score"),
    AND($G$73 = "RIGHT", $T156 &gt; IF($K$73="", 0, $K$73)), $U156,
    FALSE, N("Check if case is 'TWO' and both directions"),
    AND(
        $G$73 = "TWO",
        OR($T156 &lt; -ABS($K$73), $T156 &gt; ABS($K$73))
    ), $U156,
    FALSE, N("Default case: Return NA()"),
    TRUE, NA()
)</f>
        <v>#VALUE!</v>
      </c>
      <c r="Y156" s="42"/>
      <c r="Z156" s="110">
        <v>-0.16666666666666879</v>
      </c>
      <c r="AA156" s="110">
        <v>0.22999999999999998</v>
      </c>
      <c r="AB156" s="110">
        <f t="shared" si="31"/>
        <v>0.22999999999999998</v>
      </c>
      <c r="AC156" s="110" t="str">
        <f t="shared" si="32"/>
        <v/>
      </c>
    </row>
    <row r="157" spans="3:29" ht="19" x14ac:dyDescent="0.25">
      <c r="C157" s="42"/>
      <c r="D157" s="192" t="s">
        <v>166</v>
      </c>
      <c r="E157" s="7"/>
      <c r="F157" s="143" t="str">
        <f>$I$68</f>
        <v/>
      </c>
      <c r="G157" s="120" t="str">
        <f>I69</f>
        <v/>
      </c>
      <c r="H157" s="44"/>
      <c r="I157" s="44"/>
      <c r="J157" s="42"/>
      <c r="K157" s="42"/>
      <c r="L157" s="42"/>
      <c r="M157" s="42"/>
      <c r="N157" s="42"/>
      <c r="O157" s="42"/>
      <c r="P157" s="42"/>
      <c r="Q157" s="42"/>
      <c r="R157" s="42"/>
      <c r="S157" s="42"/>
      <c r="T157" s="120">
        <f t="shared" si="25"/>
        <v>1.374999999999998</v>
      </c>
      <c r="U157" s="136">
        <f t="shared" si="26"/>
        <v>0.15501226545829364</v>
      </c>
      <c r="V157" s="136" t="e" cm="1">
        <f t="array" ref="V157">_xlfn.IFS(
    FALSE, N("Check if X1 shading is ON"),
    $V$50&lt;&gt;"x", NA(),
    FALSE, N("Check if case is 'LEFT' and x axis value less than z score"),
    AND($G$69 = "LEFT", $T157 &lt; IF($K$69="", 0, $K$69)), $U157,
    FALSE, N("Check if case is 'RIGHT' and x axis value greater than z score"),
    AND($G$69 = "RIGHT", $T157 &gt; IF($K$69="", 0, $K$69)), $U157,
    FALSE, N("Check if case is 'TWO' and both directions"),
    AND(
        $G$69 = "TWO",
        OR($T157 &lt; -ABS($K$69), $T157 &gt; ABS($K$70))
    ), $U157,
    FALSE, N("Default case: Return NA()"),
    TRUE, NA()
)</f>
        <v>#VALUE!</v>
      </c>
      <c r="W157" s="136" t="e" cm="1">
        <f t="array" ref="W157">_xlfn.IFS(
    FALSE, N("Check if X1 shading is ON"),
    $V$50&lt;&gt;"x", NA(),
    FALSE, N("Check if case is 'LEFT' and x axis value less than z score"),
    AND($G$70 = "LEFT", $T157 &lt; IF($K$70="", 0, $K$70)), $U157,
    FALSE, N("Check if case is 'RIGHT' and x axis value greater than z score"),
    AND($G$70 = "RIGHT", $T157 &gt; IF($K$70="", 0, $K$70)), $U157,
    FALSE, N("Default case: Return NA()"),
    TRUE, NA()
)</f>
        <v>#N/A</v>
      </c>
      <c r="X157" s="136" t="e" cm="1">
        <f t="array" ref="X157">_xlfn.IFS(
    FALSE, N("Check if X1 shading is ON"),
    $X$50&lt;&gt;"x", NA(),
    FALSE, N("Check if case is 'LEFT' and x axis value less than z score"),
    AND($G$73 = "LEFT", $T157 &lt; IF($K$73="", 0, $K$73)), $U157,
    FALSE, N("Check if case is 'RIGHT' and x axis value greater than z score"),
    AND($G$73 = "RIGHT", $T157 &gt; IF($K$73="", 0, $K$73)), $U157,
    FALSE, N("Check if case is 'TWO' and both directions"),
    AND(
        $G$73 = "TWO",
        OR($T157 &lt; -ABS($K$73), $T157 &gt; ABS($K$73))
    ), $U157,
    FALSE, N("Default case: Return NA()"),
    TRUE, NA()
)</f>
        <v>#VALUE!</v>
      </c>
      <c r="Y157" s="42"/>
      <c r="Z157" s="110">
        <v>0.16666666666666449</v>
      </c>
      <c r="AA157" s="110">
        <v>0.22999999999999998</v>
      </c>
      <c r="AB157" s="110">
        <f t="shared" si="31"/>
        <v>0.22999999999999998</v>
      </c>
      <c r="AC157" s="110" t="str">
        <f t="shared" si="32"/>
        <v/>
      </c>
    </row>
    <row r="158" spans="3:29" ht="17" x14ac:dyDescent="0.2">
      <c r="C158" s="42"/>
      <c r="D158" s="114" t="s">
        <v>116</v>
      </c>
      <c r="E158" s="143" t="s">
        <v>117</v>
      </c>
      <c r="F158" s="140" t="str">
        <f>LEFT(D157,6)&amp;" "&amp;$E$69&amp;" axis"</f>
        <v>X1 std  axis</v>
      </c>
      <c r="G158" s="140" t="str">
        <f>$E$69&amp;" stdev y"</f>
        <v xml:space="preserve"> stdev y</v>
      </c>
      <c r="H158" s="7"/>
      <c r="I158" s="7"/>
      <c r="J158" s="140" t="str">
        <f>$E$69&amp;" stdev labels"</f>
        <v xml:space="preserve"> stdev labels</v>
      </c>
      <c r="K158" s="5"/>
      <c r="L158" s="42"/>
      <c r="M158" s="42"/>
      <c r="N158" s="42"/>
      <c r="O158" s="42"/>
      <c r="P158" s="42"/>
      <c r="Q158" s="42"/>
      <c r="R158" s="42"/>
      <c r="S158" s="42"/>
      <c r="T158" s="120">
        <f t="shared" si="25"/>
        <v>1.4166666666666647</v>
      </c>
      <c r="U158" s="136">
        <f t="shared" si="26"/>
        <v>0.14625395427953614</v>
      </c>
      <c r="V158" s="136" t="e" cm="1">
        <f t="array" ref="V158">_xlfn.IFS(
    FALSE, N("Check if X1 shading is ON"),
    $V$50&lt;&gt;"x", NA(),
    FALSE, N("Check if case is 'LEFT' and x axis value less than z score"),
    AND($G$69 = "LEFT", $T158 &lt; IF($K$69="", 0, $K$69)), $U158,
    FALSE, N("Check if case is 'RIGHT' and x axis value greater than z score"),
    AND($G$69 = "RIGHT", $T158 &gt; IF($K$69="", 0, $K$69)), $U158,
    FALSE, N("Check if case is 'TWO' and both directions"),
    AND(
        $G$69 = "TWO",
        OR($T158 &lt; -ABS($K$69), $T158 &gt; ABS($K$70))
    ), $U158,
    FALSE, N("Default case: Return NA()"),
    TRUE, NA()
)</f>
        <v>#VALUE!</v>
      </c>
      <c r="W158" s="136" t="e" cm="1">
        <f t="array" ref="W158">_xlfn.IFS(
    FALSE, N("Check if X1 shading is ON"),
    $V$50&lt;&gt;"x", NA(),
    FALSE, N("Check if case is 'LEFT' and x axis value less than z score"),
    AND($G$70 = "LEFT", $T158 &lt; IF($K$70="", 0, $K$70)), $U158,
    FALSE, N("Check if case is 'RIGHT' and x axis value greater than z score"),
    AND($G$70 = "RIGHT", $T158 &gt; IF($K$70="", 0, $K$70)), $U158,
    FALSE, N("Default case: Return NA()"),
    TRUE, NA()
)</f>
        <v>#N/A</v>
      </c>
      <c r="X158" s="136" t="e" cm="1">
        <f t="array" ref="X158">_xlfn.IFS(
    FALSE, N("Check if X1 shading is ON"),
    $X$50&lt;&gt;"x", NA(),
    FALSE, N("Check if case is 'LEFT' and x axis value less than z score"),
    AND($G$73 = "LEFT", $T158 &lt; IF($K$73="", 0, $K$73)), $U158,
    FALSE, N("Check if case is 'RIGHT' and x axis value greater than z score"),
    AND($G$73 = "RIGHT", $T158 &gt; IF($K$73="", 0, $K$73)), $U158,
    FALSE, N("Check if case is 'TWO' and both directions"),
    AND(
        $G$73 = "TWO",
        OR($T158 &lt; -ABS($K$73), $T158 &gt; ABS($K$73))
    ), $U158,
    FALSE, N("Default case: Return NA()"),
    TRUE, NA()
)</f>
        <v>#VALUE!</v>
      </c>
      <c r="Y158" s="42"/>
      <c r="Z158" s="110">
        <v>0.33333333333333115</v>
      </c>
      <c r="AA158" s="110">
        <v>0.22999999999999998</v>
      </c>
      <c r="AB158" s="110">
        <f t="shared" si="31"/>
        <v>0.22999999999999998</v>
      </c>
      <c r="AC158" s="110" t="str">
        <f t="shared" si="32"/>
        <v/>
      </c>
    </row>
    <row r="159" spans="3:29" ht="16" x14ac:dyDescent="0.2">
      <c r="C159" s="42"/>
      <c r="D159" s="113" t="str">
        <f>O62</f>
        <v>x</v>
      </c>
      <c r="E159" s="110">
        <v>-0.09</v>
      </c>
      <c r="F159" s="113">
        <f>F116</f>
        <v>-4</v>
      </c>
      <c r="G159" s="113">
        <f>IF(
    D159="x",
    E159,
    NA()
)</f>
        <v>-0.09</v>
      </c>
      <c r="H159" s="5"/>
      <c r="I159" s="144" t="str">
        <f>G157</f>
        <v/>
      </c>
      <c r="J159" s="142" t="str">
        <f>IF($I$69 = "", "",
    F157
)</f>
        <v/>
      </c>
      <c r="K159" s="5"/>
      <c r="L159" s="42"/>
      <c r="M159" s="42"/>
      <c r="N159" s="42"/>
      <c r="O159" s="42"/>
      <c r="P159" s="42"/>
      <c r="Q159" s="42"/>
      <c r="R159" s="42"/>
      <c r="S159" s="42"/>
      <c r="T159" s="120">
        <f t="shared" si="25"/>
        <v>1.4583333333333315</v>
      </c>
      <c r="U159" s="136">
        <f t="shared" si="26"/>
        <v>0.13775113536619821</v>
      </c>
      <c r="V159" s="136" t="e" cm="1">
        <f t="array" ref="V159">_xlfn.IFS(
    FALSE, N("Check if X1 shading is ON"),
    $V$50&lt;&gt;"x", NA(),
    FALSE, N("Check if case is 'LEFT' and x axis value less than z score"),
    AND($G$69 = "LEFT", $T159 &lt; IF($K$69="", 0, $K$69)), $U159,
    FALSE, N("Check if case is 'RIGHT' and x axis value greater than z score"),
    AND($G$69 = "RIGHT", $T159 &gt; IF($K$69="", 0, $K$69)), $U159,
    FALSE, N("Check if case is 'TWO' and both directions"),
    AND(
        $G$69 = "TWO",
        OR($T159 &lt; -ABS($K$69), $T159 &gt; ABS($K$70))
    ), $U159,
    FALSE, N("Default case: Return NA()"),
    TRUE, NA()
)</f>
        <v>#VALUE!</v>
      </c>
      <c r="W159" s="136" t="e" cm="1">
        <f t="array" ref="W159">_xlfn.IFS(
    FALSE, N("Check if X1 shading is ON"),
    $V$50&lt;&gt;"x", NA(),
    FALSE, N("Check if case is 'LEFT' and x axis value less than z score"),
    AND($G$70 = "LEFT", $T159 &lt; IF($K$70="", 0, $K$70)), $U159,
    FALSE, N("Check if case is 'RIGHT' and x axis value greater than z score"),
    AND($G$70 = "RIGHT", $T159 &gt; IF($K$70="", 0, $K$70)), $U159,
    FALSE, N("Default case: Return NA()"),
    TRUE, NA()
)</f>
        <v>#N/A</v>
      </c>
      <c r="X159" s="136" t="e" cm="1">
        <f t="array" ref="X159">_xlfn.IFS(
    FALSE, N("Check if X1 shading is ON"),
    $X$50&lt;&gt;"x", NA(),
    FALSE, N("Check if case is 'LEFT' and x axis value less than z score"),
    AND($G$73 = "LEFT", $T159 &lt; IF($K$73="", 0, $K$73)), $U159,
    FALSE, N("Check if case is 'RIGHT' and x axis value greater than z score"),
    AND($G$73 = "RIGHT", $T159 &gt; IF($K$73="", 0, $K$73)), $U159,
    FALSE, N("Check if case is 'TWO' and both directions"),
    AND(
        $G$73 = "TWO",
        OR($T159 &lt; -ABS($K$73), $T159 &gt; ABS($K$73))
    ), $U159,
    FALSE, N("Default case: Return NA()"),
    TRUE, NA()
)</f>
        <v>#VALUE!</v>
      </c>
      <c r="Y159" s="42"/>
      <c r="Z159" s="110">
        <v>0.49999999999999789</v>
      </c>
      <c r="AA159" s="110">
        <v>0.22999999999999998</v>
      </c>
      <c r="AB159" s="110">
        <f t="shared" si="31"/>
        <v>0.22999999999999998</v>
      </c>
      <c r="AC159" s="110" t="str">
        <f t="shared" si="32"/>
        <v/>
      </c>
    </row>
    <row r="160" spans="3:29" ht="16" x14ac:dyDescent="0.2">
      <c r="C160" s="42"/>
      <c r="D160" s="44"/>
      <c r="E160" s="7"/>
      <c r="F160" s="113">
        <f t="shared" ref="F160:F164" si="38">F117</f>
        <v>-3</v>
      </c>
      <c r="G160" s="113">
        <f>G159</f>
        <v>-0.09</v>
      </c>
      <c r="H160" s="110">
        <v>-3</v>
      </c>
      <c r="I160" s="135" t="e">
        <f>H160*$G$157</f>
        <v>#VALUE!</v>
      </c>
      <c r="J160" s="142" t="str">
        <f t="shared" ref="J160:J166" si="39">IF($I$69 = "", "",
    TEXT(I160,
        IF($O$73 = 0,
            "+#,##0;-#,##0;0",
            "+#,##0." &amp; REPT("0", $O$73) &amp; ";-#,##0." &amp; REPT("0", $O$73) &amp; ";0"
        )
    )
)</f>
        <v/>
      </c>
      <c r="K160" s="5"/>
      <c r="L160" s="42"/>
      <c r="M160" s="42"/>
      <c r="N160" s="42"/>
      <c r="O160" s="42"/>
      <c r="P160" s="42"/>
      <c r="Q160" s="42"/>
      <c r="R160" s="42"/>
      <c r="S160" s="42"/>
      <c r="T160" s="120">
        <f t="shared" si="25"/>
        <v>1.4999999999999982</v>
      </c>
      <c r="U160" s="136">
        <f t="shared" si="26"/>
        <v>0.12951759566589208</v>
      </c>
      <c r="V160" s="136" t="e" cm="1">
        <f t="array" ref="V160">_xlfn.IFS(
    FALSE, N("Check if X1 shading is ON"),
    $V$50&lt;&gt;"x", NA(),
    FALSE, N("Check if case is 'LEFT' and x axis value less than z score"),
    AND($G$69 = "LEFT", $T160 &lt; IF($K$69="", 0, $K$69)), $U160,
    FALSE, N("Check if case is 'RIGHT' and x axis value greater than z score"),
    AND($G$69 = "RIGHT", $T160 &gt; IF($K$69="", 0, $K$69)), $U160,
    FALSE, N("Check if case is 'TWO' and both directions"),
    AND(
        $G$69 = "TWO",
        OR($T160 &lt; -ABS($K$69), $T160 &gt; ABS($K$70))
    ), $U160,
    FALSE, N("Default case: Return NA()"),
    TRUE, NA()
)</f>
        <v>#VALUE!</v>
      </c>
      <c r="W160" s="136" t="e" cm="1">
        <f t="array" ref="W160">_xlfn.IFS(
    FALSE, N("Check if X1 shading is ON"),
    $V$50&lt;&gt;"x", NA(),
    FALSE, N("Check if case is 'LEFT' and x axis value less than z score"),
    AND($G$70 = "LEFT", $T160 &lt; IF($K$70="", 0, $K$70)), $U160,
    FALSE, N("Check if case is 'RIGHT' and x axis value greater than z score"),
    AND($G$70 = "RIGHT", $T160 &gt; IF($K$70="", 0, $K$70)), $U160,
    FALSE, N("Default case: Return NA()"),
    TRUE, NA()
)</f>
        <v>#N/A</v>
      </c>
      <c r="X160" s="136" t="e" cm="1">
        <f t="array" ref="X160">_xlfn.IFS(
    FALSE, N("Check if X1 shading is ON"),
    $X$50&lt;&gt;"x", NA(),
    FALSE, N("Check if case is 'LEFT' and x axis value less than z score"),
    AND($G$73 = "LEFT", $T160 &lt; IF($K$73="", 0, $K$73)), $U160,
    FALSE, N("Check if case is 'RIGHT' and x axis value greater than z score"),
    AND($G$73 = "RIGHT", $T160 &gt; IF($K$73="", 0, $K$73)), $U160,
    FALSE, N("Check if case is 'TWO' and both directions"),
    AND(
        $G$73 = "TWO",
        OR($T160 &lt; -ABS($K$73), $T160 &gt; ABS($K$73))
    ), $U160,
    FALSE, N("Default case: Return NA()"),
    TRUE, NA()
)</f>
        <v>#VALUE!</v>
      </c>
      <c r="Y160" s="42"/>
      <c r="Z160" s="110">
        <v>0.66666666666666441</v>
      </c>
      <c r="AA160" s="110">
        <v>0.22999999999999998</v>
      </c>
      <c r="AB160" s="110">
        <f t="shared" si="31"/>
        <v>0.22999999999999998</v>
      </c>
      <c r="AC160" s="110" t="str">
        <f t="shared" si="32"/>
        <v/>
      </c>
    </row>
    <row r="161" spans="3:29" ht="16" x14ac:dyDescent="0.2">
      <c r="C161" s="42"/>
      <c r="D161" s="44"/>
      <c r="E161" s="7"/>
      <c r="F161" s="113">
        <f t="shared" si="38"/>
        <v>-2</v>
      </c>
      <c r="G161" s="113">
        <f>G160</f>
        <v>-0.09</v>
      </c>
      <c r="H161" s="110">
        <v>-2</v>
      </c>
      <c r="I161" s="135" t="e">
        <f t="shared" ref="I161:I166" si="40">H161*$G$157</f>
        <v>#VALUE!</v>
      </c>
      <c r="J161" s="142" t="str">
        <f t="shared" si="39"/>
        <v/>
      </c>
      <c r="K161" s="5"/>
      <c r="L161" s="42"/>
      <c r="M161" s="42"/>
      <c r="N161" s="42"/>
      <c r="O161" s="42"/>
      <c r="P161" s="42"/>
      <c r="Q161" s="42"/>
      <c r="R161" s="42"/>
      <c r="S161" s="42"/>
      <c r="T161" s="120">
        <f t="shared" si="25"/>
        <v>1.541666666666665</v>
      </c>
      <c r="U161" s="136">
        <f t="shared" si="26"/>
        <v>0.12156495028818123</v>
      </c>
      <c r="V161" s="136" t="e" cm="1">
        <f t="array" ref="V161">_xlfn.IFS(
    FALSE, N("Check if X1 shading is ON"),
    $V$50&lt;&gt;"x", NA(),
    FALSE, N("Check if case is 'LEFT' and x axis value less than z score"),
    AND($G$69 = "LEFT", $T161 &lt; IF($K$69="", 0, $K$69)), $U161,
    FALSE, N("Check if case is 'RIGHT' and x axis value greater than z score"),
    AND($G$69 = "RIGHT", $T161 &gt; IF($K$69="", 0, $K$69)), $U161,
    FALSE, N("Check if case is 'TWO' and both directions"),
    AND(
        $G$69 = "TWO",
        OR($T161 &lt; -ABS($K$69), $T161 &gt; ABS($K$70))
    ), $U161,
    FALSE, N("Default case: Return NA()"),
    TRUE, NA()
)</f>
        <v>#VALUE!</v>
      </c>
      <c r="W161" s="136" t="e" cm="1">
        <f t="array" ref="W161">_xlfn.IFS(
    FALSE, N("Check if X1 shading is ON"),
    $V$50&lt;&gt;"x", NA(),
    FALSE, N("Check if case is 'LEFT' and x axis value less than z score"),
    AND($G$70 = "LEFT", $T161 &lt; IF($K$70="", 0, $K$70)), $U161,
    FALSE, N("Check if case is 'RIGHT' and x axis value greater than z score"),
    AND($G$70 = "RIGHT", $T161 &gt; IF($K$70="", 0, $K$70)), $U161,
    FALSE, N("Default case: Return NA()"),
    TRUE, NA()
)</f>
        <v>#N/A</v>
      </c>
      <c r="X161" s="136" t="e" cm="1">
        <f t="array" ref="X161">_xlfn.IFS(
    FALSE, N("Check if X1 shading is ON"),
    $X$50&lt;&gt;"x", NA(),
    FALSE, N("Check if case is 'LEFT' and x axis value less than z score"),
    AND($G$73 = "LEFT", $T161 &lt; IF($K$73="", 0, $K$73)), $U161,
    FALSE, N("Check if case is 'RIGHT' and x axis value greater than z score"),
    AND($G$73 = "RIGHT", $T161 &gt; IF($K$73="", 0, $K$73)), $U161,
    FALSE, N("Check if case is 'TWO' and both directions"),
    AND(
        $G$73 = "TWO",
        OR($T161 &lt; -ABS($K$73), $T161 &gt; ABS($K$73))
    ), $U161,
    FALSE, N("Default case: Return NA()"),
    TRUE, NA()
)</f>
        <v>#VALUE!</v>
      </c>
      <c r="Y161" s="42"/>
      <c r="Z161" s="110">
        <v>0.83333333333333093</v>
      </c>
      <c r="AA161" s="110">
        <v>0.22999999999999998</v>
      </c>
      <c r="AB161" s="110">
        <f t="shared" si="31"/>
        <v>0.22999999999999998</v>
      </c>
      <c r="AC161" s="110" t="str">
        <f t="shared" si="32"/>
        <v/>
      </c>
    </row>
    <row r="162" spans="3:29" ht="16" x14ac:dyDescent="0.2">
      <c r="C162" s="42"/>
      <c r="D162" s="44"/>
      <c r="E162" s="7"/>
      <c r="F162" s="113">
        <f t="shared" si="38"/>
        <v>-1</v>
      </c>
      <c r="G162" s="113">
        <f t="shared" ref="G162:G164" si="41">G161</f>
        <v>-0.09</v>
      </c>
      <c r="H162" s="110">
        <v>-1</v>
      </c>
      <c r="I162" s="135" t="e">
        <f t="shared" si="40"/>
        <v>#VALUE!</v>
      </c>
      <c r="J162" s="142" t="str">
        <f t="shared" si="39"/>
        <v/>
      </c>
      <c r="K162" s="5"/>
      <c r="L162" s="42"/>
      <c r="M162" s="42"/>
      <c r="N162" s="42"/>
      <c r="O162" s="42"/>
      <c r="P162" s="42"/>
      <c r="Q162" s="42"/>
      <c r="R162" s="42"/>
      <c r="S162" s="42"/>
      <c r="T162" s="120">
        <f t="shared" si="25"/>
        <v>1.5833333333333317</v>
      </c>
      <c r="U162" s="136">
        <f t="shared" si="26"/>
        <v>0.11390269412019215</v>
      </c>
      <c r="V162" s="136" t="e" cm="1">
        <f t="array" ref="V162">_xlfn.IFS(
    FALSE, N("Check if X1 shading is ON"),
    $V$50&lt;&gt;"x", NA(),
    FALSE, N("Check if case is 'LEFT' and x axis value less than z score"),
    AND($G$69 = "LEFT", $T162 &lt; IF($K$69="", 0, $K$69)), $U162,
    FALSE, N("Check if case is 'RIGHT' and x axis value greater than z score"),
    AND($G$69 = "RIGHT", $T162 &gt; IF($K$69="", 0, $K$69)), $U162,
    FALSE, N("Check if case is 'TWO' and both directions"),
    AND(
        $G$69 = "TWO",
        OR($T162 &lt; -ABS($K$69), $T162 &gt; ABS($K$70))
    ), $U162,
    FALSE, N("Default case: Return NA()"),
    TRUE, NA()
)</f>
        <v>#VALUE!</v>
      </c>
      <c r="W162" s="136" t="e" cm="1">
        <f t="array" ref="W162">_xlfn.IFS(
    FALSE, N("Check if X1 shading is ON"),
    $V$50&lt;&gt;"x", NA(),
    FALSE, N("Check if case is 'LEFT' and x axis value less than z score"),
    AND($G$70 = "LEFT", $T162 &lt; IF($K$70="", 0, $K$70)), $U162,
    FALSE, N("Check if case is 'RIGHT' and x axis value greater than z score"),
    AND($G$70 = "RIGHT", $T162 &gt; IF($K$70="", 0, $K$70)), $U162,
    FALSE, N("Default case: Return NA()"),
    TRUE, NA()
)</f>
        <v>#N/A</v>
      </c>
      <c r="X162" s="136" t="e" cm="1">
        <f t="array" ref="X162">_xlfn.IFS(
    FALSE, N("Check if X1 shading is ON"),
    $X$50&lt;&gt;"x", NA(),
    FALSE, N("Check if case is 'LEFT' and x axis value less than z score"),
    AND($G$73 = "LEFT", $T162 &lt; IF($K$73="", 0, $K$73)), $U162,
    FALSE, N("Check if case is 'RIGHT' and x axis value greater than z score"),
    AND($G$73 = "RIGHT", $T162 &gt; IF($K$73="", 0, $K$73)), $U162,
    FALSE, N("Check if case is 'TWO' and both directions"),
    AND(
        $G$73 = "TWO",
        OR($T162 &lt; -ABS($K$73), $T162 &gt; ABS($K$73))
    ), $U162,
    FALSE, N("Default case: Return NA()"),
    TRUE, NA()
)</f>
        <v>#VALUE!</v>
      </c>
      <c r="Y162" s="42"/>
      <c r="Z162" s="110">
        <v>-0.83333333333333526</v>
      </c>
      <c r="AA162" s="110">
        <v>0.254</v>
      </c>
      <c r="AB162" s="110">
        <f t="shared" si="31"/>
        <v>0.254</v>
      </c>
      <c r="AC162" s="110" t="str">
        <f t="shared" si="32"/>
        <v/>
      </c>
    </row>
    <row r="163" spans="3:29" ht="16" x14ac:dyDescent="0.2">
      <c r="C163" s="42"/>
      <c r="D163" s="44"/>
      <c r="E163" s="7"/>
      <c r="F163" s="113">
        <f t="shared" si="38"/>
        <v>0</v>
      </c>
      <c r="G163" s="113">
        <f t="shared" si="41"/>
        <v>-0.09</v>
      </c>
      <c r="H163" s="170">
        <v>0</v>
      </c>
      <c r="I163" s="135" t="e">
        <f t="shared" si="40"/>
        <v>#VALUE!</v>
      </c>
      <c r="J163" s="142" t="str">
        <f t="shared" si="39"/>
        <v/>
      </c>
      <c r="K163" s="5"/>
      <c r="L163" s="42"/>
      <c r="M163" s="42"/>
      <c r="N163" s="42"/>
      <c r="O163" s="42"/>
      <c r="P163" s="42"/>
      <c r="Q163" s="42"/>
      <c r="R163" s="42"/>
      <c r="S163" s="42"/>
      <c r="T163" s="120">
        <f t="shared" si="25"/>
        <v>1.6249999999999984</v>
      </c>
      <c r="U163" s="136">
        <f t="shared" si="26"/>
        <v>0.10653826813058534</v>
      </c>
      <c r="V163" s="136" t="e" cm="1">
        <f t="array" ref="V163">_xlfn.IFS(
    FALSE, N("Check if X1 shading is ON"),
    $V$50&lt;&gt;"x", NA(),
    FALSE, N("Check if case is 'LEFT' and x axis value less than z score"),
    AND($G$69 = "LEFT", $T163 &lt; IF($K$69="", 0, $K$69)), $U163,
    FALSE, N("Check if case is 'RIGHT' and x axis value greater than z score"),
    AND($G$69 = "RIGHT", $T163 &gt; IF($K$69="", 0, $K$69)), $U163,
    FALSE, N("Check if case is 'TWO' and both directions"),
    AND(
        $G$69 = "TWO",
        OR($T163 &lt; -ABS($K$69), $T163 &gt; ABS($K$70))
    ), $U163,
    FALSE, N("Default case: Return NA()"),
    TRUE, NA()
)</f>
        <v>#VALUE!</v>
      </c>
      <c r="W163" s="136" t="e" cm="1">
        <f t="array" ref="W163">_xlfn.IFS(
    FALSE, N("Check if X1 shading is ON"),
    $V$50&lt;&gt;"x", NA(),
    FALSE, N("Check if case is 'LEFT' and x axis value less than z score"),
    AND($G$70 = "LEFT", $T163 &lt; IF($K$70="", 0, $K$70)), $U163,
    FALSE, N("Check if case is 'RIGHT' and x axis value greater than z score"),
    AND($G$70 = "RIGHT", $T163 &gt; IF($K$70="", 0, $K$70)), $U163,
    FALSE, N("Default case: Return NA()"),
    TRUE, NA()
)</f>
        <v>#N/A</v>
      </c>
      <c r="X163" s="136" t="e" cm="1">
        <f t="array" ref="X163">_xlfn.IFS(
    FALSE, N("Check if X1 shading is ON"),
    $X$50&lt;&gt;"x", NA(),
    FALSE, N("Check if case is 'LEFT' and x axis value less than z score"),
    AND($G$73 = "LEFT", $T163 &lt; IF($K$73="", 0, $K$73)), $U163,
    FALSE, N("Check if case is 'RIGHT' and x axis value greater than z score"),
    AND($G$73 = "RIGHT", $T163 &gt; IF($K$73="", 0, $K$73)), $U163,
    FALSE, N("Check if case is 'TWO' and both directions"),
    AND(
        $G$73 = "TWO",
        OR($T163 &lt; -ABS($K$73), $T163 &gt; ABS($K$73))
    ), $U163,
    FALSE, N("Default case: Return NA()"),
    TRUE, NA()
)</f>
        <v>#VALUE!</v>
      </c>
      <c r="Y163" s="42"/>
      <c r="Z163" s="110">
        <v>-0.66666666666666874</v>
      </c>
      <c r="AA163" s="110">
        <v>0.254</v>
      </c>
      <c r="AB163" s="110">
        <f t="shared" si="31"/>
        <v>0.254</v>
      </c>
      <c r="AC163" s="110" t="str">
        <f t="shared" si="32"/>
        <v/>
      </c>
    </row>
    <row r="164" spans="3:29" ht="16" x14ac:dyDescent="0.2">
      <c r="C164" s="42"/>
      <c r="D164" s="44"/>
      <c r="E164" s="7"/>
      <c r="F164" s="113">
        <f t="shared" si="38"/>
        <v>1</v>
      </c>
      <c r="G164" s="113">
        <f t="shared" si="41"/>
        <v>-0.09</v>
      </c>
      <c r="H164" s="170">
        <v>1</v>
      </c>
      <c r="I164" s="135" t="e">
        <f t="shared" si="40"/>
        <v>#VALUE!</v>
      </c>
      <c r="J164" s="142" t="str">
        <f t="shared" si="39"/>
        <v/>
      </c>
      <c r="K164" s="5"/>
      <c r="L164" s="42"/>
      <c r="M164" s="42"/>
      <c r="N164" s="42"/>
      <c r="O164" s="42"/>
      <c r="P164" s="42"/>
      <c r="Q164" s="42"/>
      <c r="R164" s="42"/>
      <c r="S164" s="42"/>
      <c r="T164" s="120">
        <f t="shared" si="25"/>
        <v>1.6666666666666652</v>
      </c>
      <c r="U164" s="136">
        <f t="shared" si="26"/>
        <v>9.9477138792748943E-2</v>
      </c>
      <c r="V164" s="136" t="e" cm="1">
        <f t="array" ref="V164">_xlfn.IFS(
    FALSE, N("Check if X1 shading is ON"),
    $V$50&lt;&gt;"x", NA(),
    FALSE, N("Check if case is 'LEFT' and x axis value less than z score"),
    AND($G$69 = "LEFT", $T164 &lt; IF($K$69="", 0, $K$69)), $U164,
    FALSE, N("Check if case is 'RIGHT' and x axis value greater than z score"),
    AND($G$69 = "RIGHT", $T164 &gt; IF($K$69="", 0, $K$69)), $U164,
    FALSE, N("Check if case is 'TWO' and both directions"),
    AND(
        $G$69 = "TWO",
        OR($T164 &lt; -ABS($K$69), $T164 &gt; ABS($K$70))
    ), $U164,
    FALSE, N("Default case: Return NA()"),
    TRUE, NA()
)</f>
        <v>#VALUE!</v>
      </c>
      <c r="W164" s="136" t="e" cm="1">
        <f t="array" ref="W164">_xlfn.IFS(
    FALSE, N("Check if X1 shading is ON"),
    $V$50&lt;&gt;"x", NA(),
    FALSE, N("Check if case is 'LEFT' and x axis value less than z score"),
    AND($G$70 = "LEFT", $T164 &lt; IF($K$70="", 0, $K$70)), $U164,
    FALSE, N("Check if case is 'RIGHT' and x axis value greater than z score"),
    AND($G$70 = "RIGHT", $T164 &gt; IF($K$70="", 0, $K$70)), $U164,
    FALSE, N("Default case: Return NA()"),
    TRUE, NA()
)</f>
        <v>#N/A</v>
      </c>
      <c r="X164" s="136" t="e" cm="1">
        <f t="array" ref="X164">_xlfn.IFS(
    FALSE, N("Check if X1 shading is ON"),
    $X$50&lt;&gt;"x", NA(),
    FALSE, N("Check if case is 'LEFT' and x axis value less than z score"),
    AND($G$73 = "LEFT", $T164 &lt; IF($K$73="", 0, $K$73)), $U164,
    FALSE, N("Check if case is 'RIGHT' and x axis value greater than z score"),
    AND($G$73 = "RIGHT", $T164 &gt; IF($K$73="", 0, $K$73)), $U164,
    FALSE, N("Check if case is 'TWO' and both directions"),
    AND(
        $G$73 = "TWO",
        OR($T164 &lt; -ABS($K$73), $T164 &gt; ABS($K$73))
    ), $U164,
    FALSE, N("Default case: Return NA()"),
    TRUE, NA()
)</f>
        <v>#VALUE!</v>
      </c>
      <c r="Y164" s="42"/>
      <c r="Z164" s="110">
        <v>-0.50000000000000222</v>
      </c>
      <c r="AA164" s="110">
        <v>0.254</v>
      </c>
      <c r="AB164" s="110">
        <f t="shared" si="31"/>
        <v>0.254</v>
      </c>
      <c r="AC164" s="110" t="str">
        <f t="shared" si="32"/>
        <v/>
      </c>
    </row>
    <row r="165" spans="3:29" ht="16" x14ac:dyDescent="0.2">
      <c r="C165" s="42"/>
      <c r="D165" s="44"/>
      <c r="E165" s="7"/>
      <c r="F165" s="113">
        <f>F122</f>
        <v>2</v>
      </c>
      <c r="G165" s="113">
        <f>G164</f>
        <v>-0.09</v>
      </c>
      <c r="H165" s="170">
        <v>2</v>
      </c>
      <c r="I165" s="135" t="e">
        <f t="shared" si="40"/>
        <v>#VALUE!</v>
      </c>
      <c r="J165" s="142" t="str">
        <f t="shared" si="39"/>
        <v/>
      </c>
      <c r="K165" s="5"/>
      <c r="L165" s="42"/>
      <c r="M165" s="42"/>
      <c r="N165" s="42"/>
      <c r="O165" s="42"/>
      <c r="P165" s="42"/>
      <c r="Q165" s="42"/>
      <c r="R165" s="42"/>
      <c r="S165" s="42"/>
      <c r="T165" s="120">
        <f t="shared" si="25"/>
        <v>1.7083333333333319</v>
      </c>
      <c r="U165" s="136">
        <f t="shared" si="26"/>
        <v>9.2722889001515929E-2</v>
      </c>
      <c r="V165" s="136" t="e" cm="1">
        <f t="array" ref="V165">_xlfn.IFS(
    FALSE, N("Check if X1 shading is ON"),
    $V$50&lt;&gt;"x", NA(),
    FALSE, N("Check if case is 'LEFT' and x axis value less than z score"),
    AND($G$69 = "LEFT", $T165 &lt; IF($K$69="", 0, $K$69)), $U165,
    FALSE, N("Check if case is 'RIGHT' and x axis value greater than z score"),
    AND($G$69 = "RIGHT", $T165 &gt; IF($K$69="", 0, $K$69)), $U165,
    FALSE, N("Check if case is 'TWO' and both directions"),
    AND(
        $G$69 = "TWO",
        OR($T165 &lt; -ABS($K$69), $T165 &gt; ABS($K$70))
    ), $U165,
    FALSE, N("Default case: Return NA()"),
    TRUE, NA()
)</f>
        <v>#VALUE!</v>
      </c>
      <c r="W165" s="136" t="e" cm="1">
        <f t="array" ref="W165">_xlfn.IFS(
    FALSE, N("Check if X1 shading is ON"),
    $V$50&lt;&gt;"x", NA(),
    FALSE, N("Check if case is 'LEFT' and x axis value less than z score"),
    AND($G$70 = "LEFT", $T165 &lt; IF($K$70="", 0, $K$70)), $U165,
    FALSE, N("Check if case is 'RIGHT' and x axis value greater than z score"),
    AND($G$70 = "RIGHT", $T165 &gt; IF($K$70="", 0, $K$70)), $U165,
    FALSE, N("Default case: Return NA()"),
    TRUE, NA()
)</f>
        <v>#N/A</v>
      </c>
      <c r="X165" s="136" t="e" cm="1">
        <f t="array" ref="X165">_xlfn.IFS(
    FALSE, N("Check if X1 shading is ON"),
    $X$50&lt;&gt;"x", NA(),
    FALSE, N("Check if case is 'LEFT' and x axis value less than z score"),
    AND($G$73 = "LEFT", $T165 &lt; IF($K$73="", 0, $K$73)), $U165,
    FALSE, N("Check if case is 'RIGHT' and x axis value greater than z score"),
    AND($G$73 = "RIGHT", $T165 &gt; IF($K$73="", 0, $K$73)), $U165,
    FALSE, N("Check if case is 'TWO' and both directions"),
    AND(
        $G$73 = "TWO",
        OR($T165 &lt; -ABS($K$73), $T165 &gt; ABS($K$73))
    ), $U165,
    FALSE, N("Default case: Return NA()"),
    TRUE, NA()
)</f>
        <v>#VALUE!</v>
      </c>
      <c r="Y165" s="42"/>
      <c r="Z165" s="110">
        <v>-0.33333333333333548</v>
      </c>
      <c r="AA165" s="110">
        <v>0.254</v>
      </c>
      <c r="AB165" s="110">
        <f t="shared" si="31"/>
        <v>0.254</v>
      </c>
      <c r="AC165" s="110" t="str">
        <f t="shared" si="32"/>
        <v/>
      </c>
    </row>
    <row r="166" spans="3:29" ht="16" x14ac:dyDescent="0.2">
      <c r="C166" s="42"/>
      <c r="D166" s="44"/>
      <c r="E166" s="7"/>
      <c r="F166" s="113">
        <f>F123</f>
        <v>3</v>
      </c>
      <c r="G166" s="113">
        <f>G165</f>
        <v>-0.09</v>
      </c>
      <c r="H166" s="170">
        <v>3</v>
      </c>
      <c r="I166" s="135" t="e">
        <f t="shared" si="40"/>
        <v>#VALUE!</v>
      </c>
      <c r="J166" s="142" t="str">
        <f t="shared" si="39"/>
        <v/>
      </c>
      <c r="K166" s="42"/>
      <c r="L166" s="42"/>
      <c r="M166" s="42"/>
      <c r="N166" s="42"/>
      <c r="O166" s="42"/>
      <c r="P166" s="42"/>
      <c r="Q166" s="42"/>
      <c r="R166" s="42"/>
      <c r="S166" s="42"/>
      <c r="T166" s="120">
        <f t="shared" si="25"/>
        <v>1.7499999999999987</v>
      </c>
      <c r="U166" s="136">
        <f t="shared" si="26"/>
        <v>8.6277318826511712E-2</v>
      </c>
      <c r="V166" s="136" t="e" cm="1">
        <f t="array" ref="V166">_xlfn.IFS(
    FALSE, N("Check if X1 shading is ON"),
    $V$50&lt;&gt;"x", NA(),
    FALSE, N("Check if case is 'LEFT' and x axis value less than z score"),
    AND($G$69 = "LEFT", $T166 &lt; IF($K$69="", 0, $K$69)), $U166,
    FALSE, N("Check if case is 'RIGHT' and x axis value greater than z score"),
    AND($G$69 = "RIGHT", $T166 &gt; IF($K$69="", 0, $K$69)), $U166,
    FALSE, N("Check if case is 'TWO' and both directions"),
    AND(
        $G$69 = "TWO",
        OR($T166 &lt; -ABS($K$69), $T166 &gt; ABS($K$70))
    ), $U166,
    FALSE, N("Default case: Return NA()"),
    TRUE, NA()
)</f>
        <v>#VALUE!</v>
      </c>
      <c r="W166" s="136" t="e" cm="1">
        <f t="array" ref="W166">_xlfn.IFS(
    FALSE, N("Check if X1 shading is ON"),
    $V$50&lt;&gt;"x", NA(),
    FALSE, N("Check if case is 'LEFT' and x axis value less than z score"),
    AND($G$70 = "LEFT", $T166 &lt; IF($K$70="", 0, $K$70)), $U166,
    FALSE, N("Check if case is 'RIGHT' and x axis value greater than z score"),
    AND($G$70 = "RIGHT", $T166 &gt; IF($K$70="", 0, $K$70)), $U166,
    FALSE, N("Default case: Return NA()"),
    TRUE, NA()
)</f>
        <v>#N/A</v>
      </c>
      <c r="X166" s="136" t="e" cm="1">
        <f t="array" ref="X166">_xlfn.IFS(
    FALSE, N("Check if X1 shading is ON"),
    $X$50&lt;&gt;"x", NA(),
    FALSE, N("Check if case is 'LEFT' and x axis value less than z score"),
    AND($G$73 = "LEFT", $T166 &lt; IF($K$73="", 0, $K$73)), $U166,
    FALSE, N("Check if case is 'RIGHT' and x axis value greater than z score"),
    AND($G$73 = "RIGHT", $T166 &gt; IF($K$73="", 0, $K$73)), $U166,
    FALSE, N("Check if case is 'TWO' and both directions"),
    AND(
        $G$73 = "TWO",
        OR($T166 &lt; -ABS($K$73), $T166 &gt; ABS($K$73))
    ), $U166,
    FALSE, N("Default case: Return NA()"),
    TRUE, NA()
)</f>
        <v>#VALUE!</v>
      </c>
      <c r="Y166" s="42"/>
      <c r="Z166" s="110">
        <v>-0.16666666666666879</v>
      </c>
      <c r="AA166" s="110">
        <v>0.254</v>
      </c>
      <c r="AB166" s="110">
        <f t="shared" si="31"/>
        <v>0.254</v>
      </c>
      <c r="AC166" s="110" t="str">
        <f t="shared" si="32"/>
        <v/>
      </c>
    </row>
    <row r="167" spans="3:29" ht="19" x14ac:dyDescent="0.25">
      <c r="C167" s="42"/>
      <c r="D167" s="192" t="s">
        <v>167</v>
      </c>
      <c r="E167" s="7"/>
      <c r="F167" s="7"/>
      <c r="G167" s="44"/>
      <c r="H167" s="44"/>
      <c r="I167" s="44"/>
      <c r="J167" s="42"/>
      <c r="K167" s="42"/>
      <c r="L167" s="42"/>
      <c r="M167" s="42"/>
      <c r="N167" s="42"/>
      <c r="O167" s="42"/>
      <c r="P167" s="42"/>
      <c r="Q167" s="42"/>
      <c r="R167" s="42"/>
      <c r="S167" s="42"/>
      <c r="T167" s="120">
        <f t="shared" si="25"/>
        <v>1.7916666666666654</v>
      </c>
      <c r="U167" s="136">
        <f t="shared" si="26"/>
        <v>8.014055443826619E-2</v>
      </c>
      <c r="V167" s="136" t="e" cm="1">
        <f t="array" ref="V167">_xlfn.IFS(
    FALSE, N("Check if X1 shading is ON"),
    $V$50&lt;&gt;"x", NA(),
    FALSE, N("Check if case is 'LEFT' and x axis value less than z score"),
    AND($G$69 = "LEFT", $T167 &lt; IF($K$69="", 0, $K$69)), $U167,
    FALSE, N("Check if case is 'RIGHT' and x axis value greater than z score"),
    AND($G$69 = "RIGHT", $T167 &gt; IF($K$69="", 0, $K$69)), $U167,
    FALSE, N("Check if case is 'TWO' and both directions"),
    AND(
        $G$69 = "TWO",
        OR($T167 &lt; -ABS($K$69), $T167 &gt; ABS($K$70))
    ), $U167,
    FALSE, N("Default case: Return NA()"),
    TRUE, NA()
)</f>
        <v>#VALUE!</v>
      </c>
      <c r="W167" s="136" t="e" cm="1">
        <f t="array" ref="W167">_xlfn.IFS(
    FALSE, N("Check if X1 shading is ON"),
    $V$50&lt;&gt;"x", NA(),
    FALSE, N("Check if case is 'LEFT' and x axis value less than z score"),
    AND($G$70 = "LEFT", $T167 &lt; IF($K$70="", 0, $K$70)), $U167,
    FALSE, N("Check if case is 'RIGHT' and x axis value greater than z score"),
    AND($G$70 = "RIGHT", $T167 &gt; IF($K$70="", 0, $K$70)), $U167,
    FALSE, N("Default case: Return NA()"),
    TRUE, NA()
)</f>
        <v>#N/A</v>
      </c>
      <c r="X167" s="136" t="e" cm="1">
        <f t="array" ref="X167">_xlfn.IFS(
    FALSE, N("Check if X1 shading is ON"),
    $X$50&lt;&gt;"x", NA(),
    FALSE, N("Check if case is 'LEFT' and x axis value less than z score"),
    AND($G$73 = "LEFT", $T167 &lt; IF($K$73="", 0, $K$73)), $U167,
    FALSE, N("Check if case is 'RIGHT' and x axis value greater than z score"),
    AND($G$73 = "RIGHT", $T167 &gt; IF($K$73="", 0, $K$73)), $U167,
    FALSE, N("Check if case is 'TWO' and both directions"),
    AND(
        $G$73 = "TWO",
        OR($T167 &lt; -ABS($K$73), $T167 &gt; ABS($K$73))
    ), $U167,
    FALSE, N("Default case: Return NA()"),
    TRUE, NA()
)</f>
        <v>#VALUE!</v>
      </c>
      <c r="Y167" s="42"/>
      <c r="Z167" s="110">
        <v>0.16666666666666449</v>
      </c>
      <c r="AA167" s="110">
        <v>0.254</v>
      </c>
      <c r="AB167" s="110">
        <f t="shared" si="31"/>
        <v>0.254</v>
      </c>
      <c r="AC167" s="110" t="str">
        <f t="shared" si="32"/>
        <v/>
      </c>
    </row>
    <row r="168" spans="3:29" ht="17" x14ac:dyDescent="0.2">
      <c r="C168" s="42"/>
      <c r="D168" s="114" t="s">
        <v>116</v>
      </c>
      <c r="E168" s="143" t="s">
        <v>117</v>
      </c>
      <c r="F168" s="140" t="str">
        <f>LEFT(D167,6)&amp;" "&amp;$E$69&amp;" axis"</f>
        <v>X3 raw  axis</v>
      </c>
      <c r="G168" s="140" t="str">
        <f>$E$64&amp;" y"</f>
        <v>0 y</v>
      </c>
      <c r="H168" s="114" t="str">
        <f>$E$64&amp;" raw labels"</f>
        <v>0 raw labels</v>
      </c>
      <c r="I168" s="44"/>
      <c r="J168" s="42"/>
      <c r="K168" s="42"/>
      <c r="L168" s="42"/>
      <c r="M168" s="42"/>
      <c r="N168" s="42"/>
      <c r="O168" s="42"/>
      <c r="P168" s="42"/>
      <c r="Q168" s="42"/>
      <c r="R168" s="42"/>
      <c r="S168" s="42"/>
      <c r="T168" s="120">
        <f t="shared" si="25"/>
        <v>1.8333333333333321</v>
      </c>
      <c r="U168" s="136">
        <f t="shared" si="26"/>
        <v>7.4311163558993254E-2</v>
      </c>
      <c r="V168" s="136" t="e" cm="1">
        <f t="array" ref="V168">_xlfn.IFS(
    FALSE, N("Check if X1 shading is ON"),
    $V$50&lt;&gt;"x", NA(),
    FALSE, N("Check if case is 'LEFT' and x axis value less than z score"),
    AND($G$69 = "LEFT", $T168 &lt; IF($K$69="", 0, $K$69)), $U168,
    FALSE, N("Check if case is 'RIGHT' and x axis value greater than z score"),
    AND($G$69 = "RIGHT", $T168 &gt; IF($K$69="", 0, $K$69)), $U168,
    FALSE, N("Check if case is 'TWO' and both directions"),
    AND(
        $G$69 = "TWO",
        OR($T168 &lt; -ABS($K$69), $T168 &gt; ABS($K$70))
    ), $U168,
    FALSE, N("Default case: Return NA()"),
    TRUE, NA()
)</f>
        <v>#VALUE!</v>
      </c>
      <c r="W168" s="136" t="e" cm="1">
        <f t="array" ref="W168">_xlfn.IFS(
    FALSE, N("Check if X1 shading is ON"),
    $V$50&lt;&gt;"x", NA(),
    FALSE, N("Check if case is 'LEFT' and x axis value less than z score"),
    AND($G$70 = "LEFT", $T168 &lt; IF($K$70="", 0, $K$70)), $U168,
    FALSE, N("Check if case is 'RIGHT' and x axis value greater than z score"),
    AND($G$70 = "RIGHT", $T168 &gt; IF($K$70="", 0, $K$70)), $U168,
    FALSE, N("Default case: Return NA()"),
    TRUE, NA()
)</f>
        <v>#N/A</v>
      </c>
      <c r="X168" s="136" t="e" cm="1">
        <f t="array" ref="X168">_xlfn.IFS(
    FALSE, N("Check if X1 shading is ON"),
    $X$50&lt;&gt;"x", NA(),
    FALSE, N("Check if case is 'LEFT' and x axis value less than z score"),
    AND($G$73 = "LEFT", $T168 &lt; IF($K$73="", 0, $K$73)), $U168,
    FALSE, N("Check if case is 'RIGHT' and x axis value greater than z score"),
    AND($G$73 = "RIGHT", $T168 &gt; IF($K$73="", 0, $K$73)), $U168,
    FALSE, N("Check if case is 'TWO' and both directions"),
    AND(
        $G$73 = "TWO",
        OR($T168 &lt; -ABS($K$73), $T168 &gt; ABS($K$73))
    ), $U168,
    FALSE, N("Default case: Return NA()"),
    TRUE, NA()
)</f>
        <v>#VALUE!</v>
      </c>
      <c r="Y168" s="42"/>
      <c r="Z168" s="110">
        <v>0.33333333333333115</v>
      </c>
      <c r="AA168" s="110">
        <v>0.254</v>
      </c>
      <c r="AB168" s="110">
        <f t="shared" si="31"/>
        <v>0.254</v>
      </c>
      <c r="AC168" s="110" t="str">
        <f t="shared" si="32"/>
        <v/>
      </c>
    </row>
    <row r="169" spans="3:29" ht="17" x14ac:dyDescent="0.2">
      <c r="C169" s="42"/>
      <c r="D169" s="113">
        <f>O70</f>
        <v>0</v>
      </c>
      <c r="E169" s="110">
        <v>-0.2</v>
      </c>
      <c r="F169" s="113">
        <f t="shared" ref="F169:F176" si="42">F116</f>
        <v>-4</v>
      </c>
      <c r="G169" s="113" t="e">
        <f>IF(
    $D$169="x",
    $E$169,
    NA()
)</f>
        <v>#N/A</v>
      </c>
      <c r="H169" s="141" t="str">
        <f>IF(H170="","","raw scale")</f>
        <v/>
      </c>
      <c r="I169" s="44"/>
      <c r="J169" s="42"/>
      <c r="K169" s="42"/>
      <c r="L169" s="42"/>
      <c r="M169" s="42"/>
      <c r="N169" s="42"/>
      <c r="O169" s="42"/>
      <c r="P169" s="42"/>
      <c r="Q169" s="42"/>
      <c r="R169" s="42"/>
      <c r="S169" s="42"/>
      <c r="T169" s="120">
        <f t="shared" si="25"/>
        <v>1.8749999999999989</v>
      </c>
      <c r="U169" s="136">
        <f t="shared" si="26"/>
        <v>6.8786275826692042E-2</v>
      </c>
      <c r="V169" s="136" t="e" cm="1">
        <f t="array" ref="V169">_xlfn.IFS(
    FALSE, N("Check if X1 shading is ON"),
    $V$50&lt;&gt;"x", NA(),
    FALSE, N("Check if case is 'LEFT' and x axis value less than z score"),
    AND($G$69 = "LEFT", $T169 &lt; IF($K$69="", 0, $K$69)), $U169,
    FALSE, N("Check if case is 'RIGHT' and x axis value greater than z score"),
    AND($G$69 = "RIGHT", $T169 &gt; IF($K$69="", 0, $K$69)), $U169,
    FALSE, N("Check if case is 'TWO' and both directions"),
    AND(
        $G$69 = "TWO",
        OR($T169 &lt; -ABS($K$69), $T169 &gt; ABS($K$70))
    ), $U169,
    FALSE, N("Default case: Return NA()"),
    TRUE, NA()
)</f>
        <v>#VALUE!</v>
      </c>
      <c r="W169" s="136" t="e" cm="1">
        <f t="array" ref="W169">_xlfn.IFS(
    FALSE, N("Check if X1 shading is ON"),
    $V$50&lt;&gt;"x", NA(),
    FALSE, N("Check if case is 'LEFT' and x axis value less than z score"),
    AND($G$70 = "LEFT", $T169 &lt; IF($K$70="", 0, $K$70)), $U169,
    FALSE, N("Check if case is 'RIGHT' and x axis value greater than z score"),
    AND($G$70 = "RIGHT", $T169 &gt; IF($K$70="", 0, $K$70)), $U169,
    FALSE, N("Default case: Return NA()"),
    TRUE, NA()
)</f>
        <v>#N/A</v>
      </c>
      <c r="X169" s="136" t="e" cm="1">
        <f t="array" ref="X169">_xlfn.IFS(
    FALSE, N("Check if X1 shading is ON"),
    $X$50&lt;&gt;"x", NA(),
    FALSE, N("Check if case is 'LEFT' and x axis value less than z score"),
    AND($G$73 = "LEFT", $T169 &lt; IF($K$73="", 0, $K$73)), $U169,
    FALSE, N("Check if case is 'RIGHT' and x axis value greater than z score"),
    AND($G$73 = "RIGHT", $T169 &gt; IF($K$73="", 0, $K$73)), $U169,
    FALSE, N("Check if case is 'TWO' and both directions"),
    AND(
        $G$73 = "TWO",
        OR($T169 &lt; -ABS($K$73), $T169 &gt; ABS($K$73))
    ), $U169,
    FALSE, N("Default case: Return NA()"),
    TRUE, NA()
)</f>
        <v>#VALUE!</v>
      </c>
      <c r="Y169" s="42"/>
      <c r="Z169" s="110">
        <v>0.49999999999999789</v>
      </c>
      <c r="AA169" s="110">
        <v>0.254</v>
      </c>
      <c r="AB169" s="110">
        <f t="shared" si="31"/>
        <v>0.254</v>
      </c>
      <c r="AC169" s="110" t="str">
        <f t="shared" si="32"/>
        <v/>
      </c>
    </row>
    <row r="170" spans="3:29" ht="16" x14ac:dyDescent="0.2">
      <c r="C170" s="42"/>
      <c r="D170" s="44"/>
      <c r="E170" s="7"/>
      <c r="F170" s="113">
        <f t="shared" si="42"/>
        <v>-3</v>
      </c>
      <c r="G170" s="113" t="e">
        <f t="shared" ref="G170:G176" si="43">IF(
    $D$169="x",
    $E$169,
    NA()
)</f>
        <v>#N/A</v>
      </c>
      <c r="H170" s="142" t="str">
        <f t="shared" ref="H170:H176" si="44">IFERROR(
    TEXT(
        H$73 + $F170 * I$73,
        IF(
            $O$73 = 0,
            "#,##0",
            "#,##0." &amp; REPT("0", $O$73)
        )
    ),
    ""
)</f>
        <v/>
      </c>
      <c r="I170" s="44"/>
      <c r="J170" s="42"/>
      <c r="K170" s="42"/>
      <c r="L170" s="42"/>
      <c r="M170" s="42"/>
      <c r="N170" s="42"/>
      <c r="O170" s="42"/>
      <c r="P170" s="42"/>
      <c r="Q170" s="42"/>
      <c r="R170" s="42"/>
      <c r="S170" s="42"/>
      <c r="T170" s="120">
        <f t="shared" si="25"/>
        <v>1.9166666666666656</v>
      </c>
      <c r="U170" s="136">
        <f t="shared" si="26"/>
        <v>6.3561706516962482E-2</v>
      </c>
      <c r="V170" s="136" t="e" cm="1">
        <f t="array" ref="V170">_xlfn.IFS(
    FALSE, N("Check if X1 shading is ON"),
    $V$50&lt;&gt;"x", NA(),
    FALSE, N("Check if case is 'LEFT' and x axis value less than z score"),
    AND($G$69 = "LEFT", $T170 &lt; IF($K$69="", 0, $K$69)), $U170,
    FALSE, N("Check if case is 'RIGHT' and x axis value greater than z score"),
    AND($G$69 = "RIGHT", $T170 &gt; IF($K$69="", 0, $K$69)), $U170,
    FALSE, N("Check if case is 'TWO' and both directions"),
    AND(
        $G$69 = "TWO",
        OR($T170 &lt; -ABS($K$69), $T170 &gt; ABS($K$70))
    ), $U170,
    FALSE, N("Default case: Return NA()"),
    TRUE, NA()
)</f>
        <v>#VALUE!</v>
      </c>
      <c r="W170" s="136" t="e" cm="1">
        <f t="array" ref="W170">_xlfn.IFS(
    FALSE, N("Check if X1 shading is ON"),
    $V$50&lt;&gt;"x", NA(),
    FALSE, N("Check if case is 'LEFT' and x axis value less than z score"),
    AND($G$70 = "LEFT", $T170 &lt; IF($K$70="", 0, $K$70)), $U170,
    FALSE, N("Check if case is 'RIGHT' and x axis value greater than z score"),
    AND($G$70 = "RIGHT", $T170 &gt; IF($K$70="", 0, $K$70)), $U170,
    FALSE, N("Default case: Return NA()"),
    TRUE, NA()
)</f>
        <v>#N/A</v>
      </c>
      <c r="X170" s="136" t="e" cm="1">
        <f t="array" ref="X170">_xlfn.IFS(
    FALSE, N("Check if X1 shading is ON"),
    $X$50&lt;&gt;"x", NA(),
    FALSE, N("Check if case is 'LEFT' and x axis value less than z score"),
    AND($G$73 = "LEFT", $T170 &lt; IF($K$73="", 0, $K$73)), $U170,
    FALSE, N("Check if case is 'RIGHT' and x axis value greater than z score"),
    AND($G$73 = "RIGHT", $T170 &gt; IF($K$73="", 0, $K$73)), $U170,
    FALSE, N("Check if case is 'TWO' and both directions"),
    AND(
        $G$73 = "TWO",
        OR($T170 &lt; -ABS($K$73), $T170 &gt; ABS($K$73))
    ), $U170,
    FALSE, N("Default case: Return NA()"),
    TRUE, NA()
)</f>
        <v>#VALUE!</v>
      </c>
      <c r="Y170" s="42"/>
      <c r="Z170" s="110">
        <v>0.66666666666666441</v>
      </c>
      <c r="AA170" s="110">
        <v>0.254</v>
      </c>
      <c r="AB170" s="110">
        <f t="shared" si="31"/>
        <v>0.254</v>
      </c>
      <c r="AC170" s="110" t="str">
        <f t="shared" si="32"/>
        <v/>
      </c>
    </row>
    <row r="171" spans="3:29" ht="16" x14ac:dyDescent="0.2">
      <c r="C171" s="42"/>
      <c r="D171" s="44"/>
      <c r="E171" s="7"/>
      <c r="F171" s="113">
        <f t="shared" si="42"/>
        <v>-2</v>
      </c>
      <c r="G171" s="113" t="e">
        <f t="shared" si="43"/>
        <v>#N/A</v>
      </c>
      <c r="H171" s="142" t="str">
        <f t="shared" si="44"/>
        <v/>
      </c>
      <c r="I171" s="44"/>
      <c r="J171" s="42"/>
      <c r="K171" s="42"/>
      <c r="L171" s="42"/>
      <c r="M171" s="42"/>
      <c r="N171" s="42"/>
      <c r="O171" s="42"/>
      <c r="P171" s="42"/>
      <c r="Q171" s="42"/>
      <c r="R171" s="42"/>
      <c r="S171" s="42"/>
      <c r="T171" s="120">
        <f t="shared" si="25"/>
        <v>1.9583333333333324</v>
      </c>
      <c r="U171" s="136">
        <f t="shared" si="26"/>
        <v>5.8632082139484676E-2</v>
      </c>
      <c r="V171" s="136" t="e" cm="1">
        <f t="array" ref="V171">_xlfn.IFS(
    FALSE, N("Check if X1 shading is ON"),
    $V$50&lt;&gt;"x", NA(),
    FALSE, N("Check if case is 'LEFT' and x axis value less than z score"),
    AND($G$69 = "LEFT", $T171 &lt; IF($K$69="", 0, $K$69)), $U171,
    FALSE, N("Check if case is 'RIGHT' and x axis value greater than z score"),
    AND($G$69 = "RIGHT", $T171 &gt; IF($K$69="", 0, $K$69)), $U171,
    FALSE, N("Check if case is 'TWO' and both directions"),
    AND(
        $G$69 = "TWO",
        OR($T171 &lt; -ABS($K$69), $T171 &gt; ABS($K$70))
    ), $U171,
    FALSE, N("Default case: Return NA()"),
    TRUE, NA()
)</f>
        <v>#VALUE!</v>
      </c>
      <c r="W171" s="136" t="e" cm="1">
        <f t="array" ref="W171">_xlfn.IFS(
    FALSE, N("Check if X1 shading is ON"),
    $V$50&lt;&gt;"x", NA(),
    FALSE, N("Check if case is 'LEFT' and x axis value less than z score"),
    AND($G$70 = "LEFT", $T171 &lt; IF($K$70="", 0, $K$70)), $U171,
    FALSE, N("Check if case is 'RIGHT' and x axis value greater than z score"),
    AND($G$70 = "RIGHT", $T171 &gt; IF($K$70="", 0, $K$70)), $U171,
    FALSE, N("Default case: Return NA()"),
    TRUE, NA()
)</f>
        <v>#N/A</v>
      </c>
      <c r="X171" s="136" t="e" cm="1">
        <f t="array" ref="X171">_xlfn.IFS(
    FALSE, N("Check if X1 shading is ON"),
    $X$50&lt;&gt;"x", NA(),
    FALSE, N("Check if case is 'LEFT' and x axis value less than z score"),
    AND($G$73 = "LEFT", $T171 &lt; IF($K$73="", 0, $K$73)), $U171,
    FALSE, N("Check if case is 'RIGHT' and x axis value greater than z score"),
    AND($G$73 = "RIGHT", $T171 &gt; IF($K$73="", 0, $K$73)), $U171,
    FALSE, N("Check if case is 'TWO' and both directions"),
    AND(
        $G$73 = "TWO",
        OR($T171 &lt; -ABS($K$73), $T171 &gt; ABS($K$73))
    ), $U171,
    FALSE, N("Default case: Return NA()"),
    TRUE, NA()
)</f>
        <v>#VALUE!</v>
      </c>
      <c r="Y171" s="42"/>
      <c r="Z171" s="110">
        <v>0.83333333333333093</v>
      </c>
      <c r="AA171" s="110">
        <v>0.254</v>
      </c>
      <c r="AB171" s="110">
        <f t="shared" si="31"/>
        <v>0.254</v>
      </c>
      <c r="AC171" s="110" t="str">
        <f t="shared" si="32"/>
        <v/>
      </c>
    </row>
    <row r="172" spans="3:29" ht="16" x14ac:dyDescent="0.2">
      <c r="C172" s="42"/>
      <c r="D172" s="44"/>
      <c r="E172" s="7"/>
      <c r="F172" s="113">
        <f t="shared" si="42"/>
        <v>-1</v>
      </c>
      <c r="G172" s="113" t="e">
        <f t="shared" si="43"/>
        <v>#N/A</v>
      </c>
      <c r="H172" s="142" t="str">
        <f t="shared" si="44"/>
        <v/>
      </c>
      <c r="I172" s="44"/>
      <c r="J172" s="42"/>
      <c r="K172" s="42"/>
      <c r="L172" s="42"/>
      <c r="M172" s="42"/>
      <c r="N172" s="42"/>
      <c r="O172" s="42"/>
      <c r="P172" s="42"/>
      <c r="Q172" s="42"/>
      <c r="R172" s="42"/>
      <c r="S172" s="42"/>
      <c r="T172" s="120">
        <f t="shared" si="25"/>
        <v>1.9999999999999991</v>
      </c>
      <c r="U172" s="136">
        <f t="shared" si="26"/>
        <v>5.3990966513188146E-2</v>
      </c>
      <c r="V172" s="136" t="e" cm="1">
        <f t="array" ref="V172">_xlfn.IFS(
    FALSE, N("Check if X1 shading is ON"),
    $V$50&lt;&gt;"x", NA(),
    FALSE, N("Check if case is 'LEFT' and x axis value less than z score"),
    AND($G$69 = "LEFT", $T172 &lt; IF($K$69="", 0, $K$69)), $U172,
    FALSE, N("Check if case is 'RIGHT' and x axis value greater than z score"),
    AND($G$69 = "RIGHT", $T172 &gt; IF($K$69="", 0, $K$69)), $U172,
    FALSE, N("Check if case is 'TWO' and both directions"),
    AND(
        $G$69 = "TWO",
        OR($T172 &lt; -ABS($K$69), $T172 &gt; ABS($K$70))
    ), $U172,
    FALSE, N("Default case: Return NA()"),
    TRUE, NA()
)</f>
        <v>#VALUE!</v>
      </c>
      <c r="W172" s="136" t="e" cm="1">
        <f t="array" ref="W172">_xlfn.IFS(
    FALSE, N("Check if X1 shading is ON"),
    $V$50&lt;&gt;"x", NA(),
    FALSE, N("Check if case is 'LEFT' and x axis value less than z score"),
    AND($G$70 = "LEFT", $T172 &lt; IF($K$70="", 0, $K$70)), $U172,
    FALSE, N("Check if case is 'RIGHT' and x axis value greater than z score"),
    AND($G$70 = "RIGHT", $T172 &gt; IF($K$70="", 0, $K$70)), $U172,
    FALSE, N("Default case: Return NA()"),
    TRUE, NA()
)</f>
        <v>#N/A</v>
      </c>
      <c r="X172" s="136" t="e" cm="1">
        <f t="array" ref="X172">_xlfn.IFS(
    FALSE, N("Check if X1 shading is ON"),
    $X$50&lt;&gt;"x", NA(),
    FALSE, N("Check if case is 'LEFT' and x axis value less than z score"),
    AND($G$73 = "LEFT", $T172 &lt; IF($K$73="", 0, $K$73)), $U172,
    FALSE, N("Check if case is 'RIGHT' and x axis value greater than z score"),
    AND($G$73 = "RIGHT", $T172 &gt; IF($K$73="", 0, $K$73)), $U172,
    FALSE, N("Check if case is 'TWO' and both directions"),
    AND(
        $G$73 = "TWO",
        OR($T172 &lt; -ABS($K$73), $T172 &gt; ABS($K$73))
    ), $U172,
    FALSE, N("Default case: Return NA()"),
    TRUE, NA()
)</f>
        <v>#VALUE!</v>
      </c>
      <c r="Y172" s="42"/>
      <c r="Z172" s="110">
        <v>-0.66666666666666874</v>
      </c>
      <c r="AA172" s="110">
        <v>0.27800000000000002</v>
      </c>
      <c r="AB172" s="110">
        <f t="shared" si="31"/>
        <v>0.27800000000000002</v>
      </c>
      <c r="AC172" s="110" t="str">
        <f t="shared" si="32"/>
        <v/>
      </c>
    </row>
    <row r="173" spans="3:29" ht="16" x14ac:dyDescent="0.2">
      <c r="C173" s="42"/>
      <c r="D173" s="44"/>
      <c r="E173" s="7"/>
      <c r="F173" s="113">
        <f t="shared" si="42"/>
        <v>0</v>
      </c>
      <c r="G173" s="113" t="e">
        <f t="shared" si="43"/>
        <v>#N/A</v>
      </c>
      <c r="H173" s="142" t="str">
        <f t="shared" si="44"/>
        <v/>
      </c>
      <c r="I173" s="44"/>
      <c r="J173" s="42"/>
      <c r="K173" s="42"/>
      <c r="L173" s="42"/>
      <c r="M173" s="42"/>
      <c r="N173" s="42"/>
      <c r="O173" s="42"/>
      <c r="P173" s="42"/>
      <c r="Q173" s="42"/>
      <c r="R173" s="42"/>
      <c r="S173" s="42"/>
      <c r="T173" s="120">
        <f t="shared" si="25"/>
        <v>2.0416666666666656</v>
      </c>
      <c r="U173" s="136">
        <f t="shared" si="26"/>
        <v>4.9630986023359178E-2</v>
      </c>
      <c r="V173" s="136" t="e" cm="1">
        <f t="array" ref="V173">_xlfn.IFS(
    FALSE, N("Check if X1 shading is ON"),
    $V$50&lt;&gt;"x", NA(),
    FALSE, N("Check if case is 'LEFT' and x axis value less than z score"),
    AND($G$69 = "LEFT", $T173 &lt; IF($K$69="", 0, $K$69)), $U173,
    FALSE, N("Check if case is 'RIGHT' and x axis value greater than z score"),
    AND($G$69 = "RIGHT", $T173 &gt; IF($K$69="", 0, $K$69)), $U173,
    FALSE, N("Check if case is 'TWO' and both directions"),
    AND(
        $G$69 = "TWO",
        OR($T173 &lt; -ABS($K$69), $T173 &gt; ABS($K$70))
    ), $U173,
    FALSE, N("Default case: Return NA()"),
    TRUE, NA()
)</f>
        <v>#VALUE!</v>
      </c>
      <c r="W173" s="136" t="e" cm="1">
        <f t="array" ref="W173">_xlfn.IFS(
    FALSE, N("Check if X1 shading is ON"),
    $V$50&lt;&gt;"x", NA(),
    FALSE, N("Check if case is 'LEFT' and x axis value less than z score"),
    AND($G$70 = "LEFT", $T173 &lt; IF($K$70="", 0, $K$70)), $U173,
    FALSE, N("Check if case is 'RIGHT' and x axis value greater than z score"),
    AND($G$70 = "RIGHT", $T173 &gt; IF($K$70="", 0, $K$70)), $U173,
    FALSE, N("Default case: Return NA()"),
    TRUE, NA()
)</f>
        <v>#N/A</v>
      </c>
      <c r="X173" s="136" t="e" cm="1">
        <f t="array" ref="X173">_xlfn.IFS(
    FALSE, N("Check if X1 shading is ON"),
    $X$50&lt;&gt;"x", NA(),
    FALSE, N("Check if case is 'LEFT' and x axis value less than z score"),
    AND($G$73 = "LEFT", $T173 &lt; IF($K$73="", 0, $K$73)), $U173,
    FALSE, N("Check if case is 'RIGHT' and x axis value greater than z score"),
    AND($G$73 = "RIGHT", $T173 &gt; IF($K$73="", 0, $K$73)), $U173,
    FALSE, N("Check if case is 'TWO' and both directions"),
    AND(
        $G$73 = "TWO",
        OR($T173 &lt; -ABS($K$73), $T173 &gt; ABS($K$73))
    ), $U173,
    FALSE, N("Default case: Return NA()"),
    TRUE, NA()
)</f>
        <v>#VALUE!</v>
      </c>
      <c r="Y173" s="42"/>
      <c r="Z173" s="110">
        <v>-0.50000000000000222</v>
      </c>
      <c r="AA173" s="110">
        <v>0.27800000000000002</v>
      </c>
      <c r="AB173" s="110">
        <f t="shared" si="31"/>
        <v>0.27800000000000002</v>
      </c>
      <c r="AC173" s="110" t="str">
        <f t="shared" si="32"/>
        <v/>
      </c>
    </row>
    <row r="174" spans="3:29" ht="16" x14ac:dyDescent="0.2">
      <c r="C174" s="42"/>
      <c r="D174" s="44"/>
      <c r="E174" s="7"/>
      <c r="F174" s="113">
        <f t="shared" si="42"/>
        <v>1</v>
      </c>
      <c r="G174" s="113" t="e">
        <f t="shared" si="43"/>
        <v>#N/A</v>
      </c>
      <c r="H174" s="142" t="str">
        <f t="shared" si="44"/>
        <v/>
      </c>
      <c r="I174" s="44"/>
      <c r="J174" s="42"/>
      <c r="K174" s="42"/>
      <c r="L174" s="42"/>
      <c r="M174" s="42"/>
      <c r="N174" s="42"/>
      <c r="O174" s="42"/>
      <c r="P174" s="42"/>
      <c r="Q174" s="42"/>
      <c r="R174" s="42"/>
      <c r="S174" s="42"/>
      <c r="T174" s="120">
        <f t="shared" si="25"/>
        <v>2.0833333333333321</v>
      </c>
      <c r="U174" s="136">
        <f t="shared" si="26"/>
        <v>4.5543952872905698E-2</v>
      </c>
      <c r="V174" s="136" t="e" cm="1">
        <f t="array" ref="V174">_xlfn.IFS(
    FALSE, N("Check if X1 shading is ON"),
    $V$50&lt;&gt;"x", NA(),
    FALSE, N("Check if case is 'LEFT' and x axis value less than z score"),
    AND($G$69 = "LEFT", $T174 &lt; IF($K$69="", 0, $K$69)), $U174,
    FALSE, N("Check if case is 'RIGHT' and x axis value greater than z score"),
    AND($G$69 = "RIGHT", $T174 &gt; IF($K$69="", 0, $K$69)), $U174,
    FALSE, N("Check if case is 'TWO' and both directions"),
    AND(
        $G$69 = "TWO",
        OR($T174 &lt; -ABS($K$69), $T174 &gt; ABS($K$70))
    ), $U174,
    FALSE, N("Default case: Return NA()"),
    TRUE, NA()
)</f>
        <v>#VALUE!</v>
      </c>
      <c r="W174" s="136" t="e" cm="1">
        <f t="array" ref="W174">_xlfn.IFS(
    FALSE, N("Check if X1 shading is ON"),
    $V$50&lt;&gt;"x", NA(),
    FALSE, N("Check if case is 'LEFT' and x axis value less than z score"),
    AND($G$70 = "LEFT", $T174 &lt; IF($K$70="", 0, $K$70)), $U174,
    FALSE, N("Check if case is 'RIGHT' and x axis value greater than z score"),
    AND($G$70 = "RIGHT", $T174 &gt; IF($K$70="", 0, $K$70)), $U174,
    FALSE, N("Default case: Return NA()"),
    TRUE, NA()
)</f>
        <v>#N/A</v>
      </c>
      <c r="X174" s="136" t="e" cm="1">
        <f t="array" ref="X174">_xlfn.IFS(
    FALSE, N("Check if X1 shading is ON"),
    $X$50&lt;&gt;"x", NA(),
    FALSE, N("Check if case is 'LEFT' and x axis value less than z score"),
    AND($G$73 = "LEFT", $T174 &lt; IF($K$73="", 0, $K$73)), $U174,
    FALSE, N("Check if case is 'RIGHT' and x axis value greater than z score"),
    AND($G$73 = "RIGHT", $T174 &gt; IF($K$73="", 0, $K$73)), $U174,
    FALSE, N("Check if case is 'TWO' and both directions"),
    AND(
        $G$73 = "TWO",
        OR($T174 &lt; -ABS($K$73), $T174 &gt; ABS($K$73))
    ), $U174,
    FALSE, N("Default case: Return NA()"),
    TRUE, NA()
)</f>
        <v>#VALUE!</v>
      </c>
      <c r="Y174" s="42"/>
      <c r="Z174" s="110">
        <v>-0.33333333333333548</v>
      </c>
      <c r="AA174" s="110">
        <v>0.27800000000000002</v>
      </c>
      <c r="AB174" s="110">
        <f t="shared" si="31"/>
        <v>0.27800000000000002</v>
      </c>
      <c r="AC174" s="110" t="str">
        <f t="shared" si="32"/>
        <v/>
      </c>
    </row>
    <row r="175" spans="3:29" ht="16" x14ac:dyDescent="0.2">
      <c r="C175" s="42"/>
      <c r="D175" s="44"/>
      <c r="E175" s="7"/>
      <c r="F175" s="113">
        <f t="shared" si="42"/>
        <v>2</v>
      </c>
      <c r="G175" s="113" t="e">
        <f t="shared" si="43"/>
        <v>#N/A</v>
      </c>
      <c r="H175" s="142" t="str">
        <f t="shared" si="44"/>
        <v/>
      </c>
      <c r="I175" s="44"/>
      <c r="J175" s="42"/>
      <c r="K175" s="42"/>
      <c r="L175" s="42"/>
      <c r="M175" s="42"/>
      <c r="N175" s="42"/>
      <c r="O175" s="42"/>
      <c r="P175" s="42"/>
      <c r="Q175" s="42"/>
      <c r="R175" s="42"/>
      <c r="S175" s="42"/>
      <c r="T175" s="120">
        <f t="shared" si="25"/>
        <v>2.1249999999999987</v>
      </c>
      <c r="U175" s="136">
        <f t="shared" si="26"/>
        <v>4.1720985256338723E-2</v>
      </c>
      <c r="V175" s="136" t="e" cm="1">
        <f t="array" ref="V175">_xlfn.IFS(
    FALSE, N("Check if X1 shading is ON"),
    $V$50&lt;&gt;"x", NA(),
    FALSE, N("Check if case is 'LEFT' and x axis value less than z score"),
    AND($G$69 = "LEFT", $T175 &lt; IF($K$69="", 0, $K$69)), $U175,
    FALSE, N("Check if case is 'RIGHT' and x axis value greater than z score"),
    AND($G$69 = "RIGHT", $T175 &gt; IF($K$69="", 0, $K$69)), $U175,
    FALSE, N("Check if case is 'TWO' and both directions"),
    AND(
        $G$69 = "TWO",
        OR($T175 &lt; -ABS($K$69), $T175 &gt; ABS($K$70))
    ), $U175,
    FALSE, N("Default case: Return NA()"),
    TRUE, NA()
)</f>
        <v>#VALUE!</v>
      </c>
      <c r="W175" s="136" t="e" cm="1">
        <f t="array" ref="W175">_xlfn.IFS(
    FALSE, N("Check if X1 shading is ON"),
    $V$50&lt;&gt;"x", NA(),
    FALSE, N("Check if case is 'LEFT' and x axis value less than z score"),
    AND($G$70 = "LEFT", $T175 &lt; IF($K$70="", 0, $K$70)), $U175,
    FALSE, N("Check if case is 'RIGHT' and x axis value greater than z score"),
    AND($G$70 = "RIGHT", $T175 &gt; IF($K$70="", 0, $K$70)), $U175,
    FALSE, N("Default case: Return NA()"),
    TRUE, NA()
)</f>
        <v>#N/A</v>
      </c>
      <c r="X175" s="136" t="e" cm="1">
        <f t="array" ref="X175">_xlfn.IFS(
    FALSE, N("Check if X1 shading is ON"),
    $X$50&lt;&gt;"x", NA(),
    FALSE, N("Check if case is 'LEFT' and x axis value less than z score"),
    AND($G$73 = "LEFT", $T175 &lt; IF($K$73="", 0, $K$73)), $U175,
    FALSE, N("Check if case is 'RIGHT' and x axis value greater than z score"),
    AND($G$73 = "RIGHT", $T175 &gt; IF($K$73="", 0, $K$73)), $U175,
    FALSE, N("Check if case is 'TWO' and both directions"),
    AND(
        $G$73 = "TWO",
        OR($T175 &lt; -ABS($K$73), $T175 &gt; ABS($K$73))
    ), $U175,
    FALSE, N("Default case: Return NA()"),
    TRUE, NA()
)</f>
        <v>#VALUE!</v>
      </c>
      <c r="Y175" s="42"/>
      <c r="Z175" s="110">
        <v>-0.16666666666666879</v>
      </c>
      <c r="AA175" s="110">
        <v>0.27800000000000002</v>
      </c>
      <c r="AB175" s="110">
        <f t="shared" si="31"/>
        <v>0.27800000000000002</v>
      </c>
      <c r="AC175" s="110" t="str">
        <f t="shared" si="32"/>
        <v/>
      </c>
    </row>
    <row r="176" spans="3:29" ht="16" x14ac:dyDescent="0.2">
      <c r="C176" s="42"/>
      <c r="D176" s="44"/>
      <c r="E176" s="7"/>
      <c r="F176" s="113">
        <f t="shared" si="42"/>
        <v>3</v>
      </c>
      <c r="G176" s="113" t="e">
        <f t="shared" si="43"/>
        <v>#N/A</v>
      </c>
      <c r="H176" s="142" t="str">
        <f t="shared" si="44"/>
        <v/>
      </c>
      <c r="I176" s="44"/>
      <c r="J176" s="42"/>
      <c r="K176" s="42"/>
      <c r="L176" s="42"/>
      <c r="M176" s="42"/>
      <c r="N176" s="42"/>
      <c r="O176" s="42"/>
      <c r="P176" s="42"/>
      <c r="Q176" s="42"/>
      <c r="R176" s="42"/>
      <c r="S176" s="42"/>
      <c r="T176" s="120">
        <f t="shared" si="25"/>
        <v>2.1666666666666652</v>
      </c>
      <c r="U176" s="136">
        <f t="shared" si="26"/>
        <v>3.8152623506418078E-2</v>
      </c>
      <c r="V176" s="136" t="e" cm="1">
        <f t="array" ref="V176">_xlfn.IFS(
    FALSE, N("Check if X1 shading is ON"),
    $V$50&lt;&gt;"x", NA(),
    FALSE, N("Check if case is 'LEFT' and x axis value less than z score"),
    AND($G$69 = "LEFT", $T176 &lt; IF($K$69="", 0, $K$69)), $U176,
    FALSE, N("Check if case is 'RIGHT' and x axis value greater than z score"),
    AND($G$69 = "RIGHT", $T176 &gt; IF($K$69="", 0, $K$69)), $U176,
    FALSE, N("Check if case is 'TWO' and both directions"),
    AND(
        $G$69 = "TWO",
        OR($T176 &lt; -ABS($K$69), $T176 &gt; ABS($K$70))
    ), $U176,
    FALSE, N("Default case: Return NA()"),
    TRUE, NA()
)</f>
        <v>#VALUE!</v>
      </c>
      <c r="W176" s="136" t="e" cm="1">
        <f t="array" ref="W176">_xlfn.IFS(
    FALSE, N("Check if X1 shading is ON"),
    $V$50&lt;&gt;"x", NA(),
    FALSE, N("Check if case is 'LEFT' and x axis value less than z score"),
    AND($G$70 = "LEFT", $T176 &lt; IF($K$70="", 0, $K$70)), $U176,
    FALSE, N("Check if case is 'RIGHT' and x axis value greater than z score"),
    AND($G$70 = "RIGHT", $T176 &gt; IF($K$70="", 0, $K$70)), $U176,
    FALSE, N("Default case: Return NA()"),
    TRUE, NA()
)</f>
        <v>#N/A</v>
      </c>
      <c r="X176" s="136" t="e" cm="1">
        <f t="array" ref="X176">_xlfn.IFS(
    FALSE, N("Check if X1 shading is ON"),
    $X$50&lt;&gt;"x", NA(),
    FALSE, N("Check if case is 'LEFT' and x axis value less than z score"),
    AND($G$73 = "LEFT", $T176 &lt; IF($K$73="", 0, $K$73)), $U176,
    FALSE, N("Check if case is 'RIGHT' and x axis value greater than z score"),
    AND($G$73 = "RIGHT", $T176 &gt; IF($K$73="", 0, $K$73)), $U176,
    FALSE, N("Check if case is 'TWO' and both directions"),
    AND(
        $G$73 = "TWO",
        OR($T176 &lt; -ABS($K$73), $T176 &gt; ABS($K$73))
    ), $U176,
    FALSE, N("Default case: Return NA()"),
    TRUE, NA()
)</f>
        <v>#VALUE!</v>
      </c>
      <c r="Y176" s="42"/>
      <c r="Z176" s="110">
        <v>0.16666666666666449</v>
      </c>
      <c r="AA176" s="110">
        <v>0.27800000000000002</v>
      </c>
      <c r="AB176" s="110">
        <f t="shared" si="31"/>
        <v>0.27800000000000002</v>
      </c>
      <c r="AC176" s="110" t="str">
        <f t="shared" si="32"/>
        <v/>
      </c>
    </row>
    <row r="177" spans="3:29" ht="16" x14ac:dyDescent="0.2">
      <c r="C177" s="42"/>
      <c r="D177" s="44"/>
      <c r="E177" s="7"/>
      <c r="F177" s="7"/>
      <c r="G177" s="44"/>
      <c r="H177" s="44"/>
      <c r="I177" s="44"/>
      <c r="J177" s="42"/>
      <c r="K177" s="42"/>
      <c r="L177" s="42"/>
      <c r="M177" s="42"/>
      <c r="N177" s="42"/>
      <c r="O177" s="42"/>
      <c r="P177" s="42"/>
      <c r="Q177" s="42"/>
      <c r="R177" s="42"/>
      <c r="S177" s="42"/>
      <c r="T177" s="120">
        <f t="shared" si="25"/>
        <v>2.2083333333333317</v>
      </c>
      <c r="U177" s="136">
        <f t="shared" si="26"/>
        <v>3.4828941387634517E-2</v>
      </c>
      <c r="V177" s="136" t="e" cm="1">
        <f t="array" ref="V177">_xlfn.IFS(
    FALSE, N("Check if X1 shading is ON"),
    $V$50&lt;&gt;"x", NA(),
    FALSE, N("Check if case is 'LEFT' and x axis value less than z score"),
    AND($G$69 = "LEFT", $T177 &lt; IF($K$69="", 0, $K$69)), $U177,
    FALSE, N("Check if case is 'RIGHT' and x axis value greater than z score"),
    AND($G$69 = "RIGHT", $T177 &gt; IF($K$69="", 0, $K$69)), $U177,
    FALSE, N("Check if case is 'TWO' and both directions"),
    AND(
        $G$69 = "TWO",
        OR($T177 &lt; -ABS($K$69), $T177 &gt; ABS($K$70))
    ), $U177,
    FALSE, N("Default case: Return NA()"),
    TRUE, NA()
)</f>
        <v>#VALUE!</v>
      </c>
      <c r="W177" s="136" t="e" cm="1">
        <f t="array" ref="W177">_xlfn.IFS(
    FALSE, N("Check if X1 shading is ON"),
    $V$50&lt;&gt;"x", NA(),
    FALSE, N("Check if case is 'LEFT' and x axis value less than z score"),
    AND($G$70 = "LEFT", $T177 &lt; IF($K$70="", 0, $K$70)), $U177,
    FALSE, N("Check if case is 'RIGHT' and x axis value greater than z score"),
    AND($G$70 = "RIGHT", $T177 &gt; IF($K$70="", 0, $K$70)), $U177,
    FALSE, N("Default case: Return NA()"),
    TRUE, NA()
)</f>
        <v>#N/A</v>
      </c>
      <c r="X177" s="136" t="e" cm="1">
        <f t="array" ref="X177">_xlfn.IFS(
    FALSE, N("Check if X1 shading is ON"),
    $X$50&lt;&gt;"x", NA(),
    FALSE, N("Check if case is 'LEFT' and x axis value less than z score"),
    AND($G$73 = "LEFT", $T177 &lt; IF($K$73="", 0, $K$73)), $U177,
    FALSE, N("Check if case is 'RIGHT' and x axis value greater than z score"),
    AND($G$73 = "RIGHT", $T177 &gt; IF($K$73="", 0, $K$73)), $U177,
    FALSE, N("Check if case is 'TWO' and both directions"),
    AND(
        $G$73 = "TWO",
        OR($T177 &lt; -ABS($K$73), $T177 &gt; ABS($K$73))
    ), $U177,
    FALSE, N("Default case: Return NA()"),
    TRUE, NA()
)</f>
        <v>#VALUE!</v>
      </c>
      <c r="Y177" s="42"/>
      <c r="Z177" s="110">
        <v>0.33333333333333115</v>
      </c>
      <c r="AA177" s="110">
        <v>0.27800000000000002</v>
      </c>
      <c r="AB177" s="110">
        <f t="shared" si="31"/>
        <v>0.27800000000000002</v>
      </c>
      <c r="AC177" s="110" t="str">
        <f t="shared" si="32"/>
        <v/>
      </c>
    </row>
    <row r="178" spans="3:29" ht="19" x14ac:dyDescent="0.25">
      <c r="C178" s="42"/>
      <c r="D178" s="192" t="s">
        <v>168</v>
      </c>
      <c r="E178" s="7"/>
      <c r="F178" s="143" t="str">
        <f>$I$68</f>
        <v/>
      </c>
      <c r="G178" s="145" t="str">
        <f>I73</f>
        <v/>
      </c>
      <c r="H178" s="44"/>
      <c r="I178" s="44"/>
      <c r="J178" s="42"/>
      <c r="K178" s="42"/>
      <c r="L178" s="42"/>
      <c r="M178" s="42"/>
      <c r="N178" s="42"/>
      <c r="O178" s="42"/>
      <c r="P178" s="42"/>
      <c r="Q178" s="42"/>
      <c r="R178" s="42"/>
      <c r="S178" s="42"/>
      <c r="T178" s="120">
        <f t="shared" si="25"/>
        <v>2.2499999999999982</v>
      </c>
      <c r="U178" s="136">
        <f t="shared" si="26"/>
        <v>3.173965183566755E-2</v>
      </c>
      <c r="V178" s="136" t="e" cm="1">
        <f t="array" ref="V178">_xlfn.IFS(
    FALSE, N("Check if X1 shading is ON"),
    $V$50&lt;&gt;"x", NA(),
    FALSE, N("Check if case is 'LEFT' and x axis value less than z score"),
    AND($G$69 = "LEFT", $T178 &lt; IF($K$69="", 0, $K$69)), $U178,
    FALSE, N("Check if case is 'RIGHT' and x axis value greater than z score"),
    AND($G$69 = "RIGHT", $T178 &gt; IF($K$69="", 0, $K$69)), $U178,
    FALSE, N("Check if case is 'TWO' and both directions"),
    AND(
        $G$69 = "TWO",
        OR($T178 &lt; -ABS($K$69), $T178 &gt; ABS($K$70))
    ), $U178,
    FALSE, N("Default case: Return NA()"),
    TRUE, NA()
)</f>
        <v>#VALUE!</v>
      </c>
      <c r="W178" s="136" t="e" cm="1">
        <f t="array" ref="W178">_xlfn.IFS(
    FALSE, N("Check if X1 shading is ON"),
    $V$50&lt;&gt;"x", NA(),
    FALSE, N("Check if case is 'LEFT' and x axis value less than z score"),
    AND($G$70 = "LEFT", $T178 &lt; IF($K$70="", 0, $K$70)), $U178,
    FALSE, N("Check if case is 'RIGHT' and x axis value greater than z score"),
    AND($G$70 = "RIGHT", $T178 &gt; IF($K$70="", 0, $K$70)), $U178,
    FALSE, N("Default case: Return NA()"),
    TRUE, NA()
)</f>
        <v>#N/A</v>
      </c>
      <c r="X178" s="136" t="e" cm="1">
        <f t="array" ref="X178">_xlfn.IFS(
    FALSE, N("Check if X1 shading is ON"),
    $X$50&lt;&gt;"x", NA(),
    FALSE, N("Check if case is 'LEFT' and x axis value less than z score"),
    AND($G$73 = "LEFT", $T178 &lt; IF($K$73="", 0, $K$73)), $U178,
    FALSE, N("Check if case is 'RIGHT' and x axis value greater than z score"),
    AND($G$73 = "RIGHT", $T178 &gt; IF($K$73="", 0, $K$73)), $U178,
    FALSE, N("Check if case is 'TWO' and both directions"),
    AND(
        $G$73 = "TWO",
        OR($T178 &lt; -ABS($K$73), $T178 &gt; ABS($K$73))
    ), $U178,
    FALSE, N("Default case: Return NA()"),
    TRUE, NA()
)</f>
        <v>#VALUE!</v>
      </c>
      <c r="Y178" s="42"/>
      <c r="Z178" s="110">
        <v>0.49999999999999789</v>
      </c>
      <c r="AA178" s="110">
        <v>0.27800000000000002</v>
      </c>
      <c r="AB178" s="110">
        <f t="shared" si="31"/>
        <v>0.27800000000000002</v>
      </c>
      <c r="AC178" s="110" t="str">
        <f t="shared" si="32"/>
        <v/>
      </c>
    </row>
    <row r="179" spans="3:29" ht="17" x14ac:dyDescent="0.2">
      <c r="C179" s="42"/>
      <c r="D179" s="114" t="s">
        <v>116</v>
      </c>
      <c r="E179" s="143" t="s">
        <v>117</v>
      </c>
      <c r="F179" s="140" t="str">
        <f>LEFT(D178,6)&amp;" "&amp;$E$69&amp;" axis"</f>
        <v>X3 std  axis</v>
      </c>
      <c r="G179" s="140" t="str">
        <f>$E$64&amp;" stdev y"</f>
        <v>0 stdev y</v>
      </c>
      <c r="H179" s="7"/>
      <c r="I179" s="7"/>
      <c r="J179" s="140" t="str">
        <f>$E$69&amp;" stdev labels"</f>
        <v xml:space="preserve"> stdev labels</v>
      </c>
      <c r="K179" s="42"/>
      <c r="L179" s="42"/>
      <c r="M179" s="42"/>
      <c r="N179" s="42"/>
      <c r="O179" s="42"/>
      <c r="P179" s="42"/>
      <c r="Q179" s="42"/>
      <c r="R179" s="42"/>
      <c r="S179" s="42"/>
      <c r="T179" s="120">
        <f t="shared" si="25"/>
        <v>2.2916666666666647</v>
      </c>
      <c r="U179" s="136">
        <f t="shared" si="26"/>
        <v>2.8874206565747504E-2</v>
      </c>
      <c r="V179" s="136" t="e" cm="1">
        <f t="array" ref="V179">_xlfn.IFS(
    FALSE, N("Check if X1 shading is ON"),
    $V$50&lt;&gt;"x", NA(),
    FALSE, N("Check if case is 'LEFT' and x axis value less than z score"),
    AND($G$69 = "LEFT", $T179 &lt; IF($K$69="", 0, $K$69)), $U179,
    FALSE, N("Check if case is 'RIGHT' and x axis value greater than z score"),
    AND($G$69 = "RIGHT", $T179 &gt; IF($K$69="", 0, $K$69)), $U179,
    FALSE, N("Check if case is 'TWO' and both directions"),
    AND(
        $G$69 = "TWO",
        OR($T179 &lt; -ABS($K$69), $T179 &gt; ABS($K$70))
    ), $U179,
    FALSE, N("Default case: Return NA()"),
    TRUE, NA()
)</f>
        <v>#VALUE!</v>
      </c>
      <c r="W179" s="136" t="e" cm="1">
        <f t="array" ref="W179">_xlfn.IFS(
    FALSE, N("Check if X1 shading is ON"),
    $V$50&lt;&gt;"x", NA(),
    FALSE, N("Check if case is 'LEFT' and x axis value less than z score"),
    AND($G$70 = "LEFT", $T179 &lt; IF($K$70="", 0, $K$70)), $U179,
    FALSE, N("Check if case is 'RIGHT' and x axis value greater than z score"),
    AND($G$70 = "RIGHT", $T179 &gt; IF($K$70="", 0, $K$70)), $U179,
    FALSE, N("Default case: Return NA()"),
    TRUE, NA()
)</f>
        <v>#N/A</v>
      </c>
      <c r="X179" s="136" t="e" cm="1">
        <f t="array" ref="X179">_xlfn.IFS(
    FALSE, N("Check if X1 shading is ON"),
    $X$50&lt;&gt;"x", NA(),
    FALSE, N("Check if case is 'LEFT' and x axis value less than z score"),
    AND($G$73 = "LEFT", $T179 &lt; IF($K$73="", 0, $K$73)), $U179,
    FALSE, N("Check if case is 'RIGHT' and x axis value greater than z score"),
    AND($G$73 = "RIGHT", $T179 &gt; IF($K$73="", 0, $K$73)), $U179,
    FALSE, N("Check if case is 'TWO' and both directions"),
    AND(
        $G$73 = "TWO",
        OR($T179 &lt; -ABS($K$73), $T179 &gt; ABS($K$73))
    ), $U179,
    FALSE, N("Default case: Return NA()"),
    TRUE, NA()
)</f>
        <v>#VALUE!</v>
      </c>
      <c r="Y179" s="42"/>
      <c r="Z179" s="110">
        <v>0.66666666666666441</v>
      </c>
      <c r="AA179" s="110">
        <v>0.27800000000000002</v>
      </c>
      <c r="AB179" s="110">
        <f t="shared" si="31"/>
        <v>0.27800000000000002</v>
      </c>
      <c r="AC179" s="110" t="str">
        <f t="shared" si="32"/>
        <v/>
      </c>
    </row>
    <row r="180" spans="3:29" ht="16" x14ac:dyDescent="0.2">
      <c r="C180" s="42"/>
      <c r="D180" s="113">
        <f>O71</f>
        <v>0</v>
      </c>
      <c r="E180" s="110">
        <f>E169+0.03</f>
        <v>-0.17</v>
      </c>
      <c r="F180" s="113">
        <f>F159</f>
        <v>-4</v>
      </c>
      <c r="G180" s="113" t="e">
        <f>IF(
    D180="x",
    E180,
    NA()
)</f>
        <v>#N/A</v>
      </c>
      <c r="H180" s="5"/>
      <c r="I180" s="144" t="str">
        <f>G178</f>
        <v/>
      </c>
      <c r="J180" s="142" t="str">
        <f>IF($I$69 = "", "",
    F178
)</f>
        <v/>
      </c>
      <c r="K180" s="42"/>
      <c r="L180" s="42"/>
      <c r="M180" s="42"/>
      <c r="N180" s="42"/>
      <c r="O180" s="42"/>
      <c r="P180" s="42"/>
      <c r="Q180" s="42"/>
      <c r="R180" s="42"/>
      <c r="S180" s="42"/>
      <c r="T180" s="120">
        <f t="shared" si="25"/>
        <v>2.3333333333333313</v>
      </c>
      <c r="U180" s="136">
        <f t="shared" si="26"/>
        <v>2.6221889093709622E-2</v>
      </c>
      <c r="V180" s="136" t="e" cm="1">
        <f t="array" ref="V180">_xlfn.IFS(
    FALSE, N("Check if X1 shading is ON"),
    $V$50&lt;&gt;"x", NA(),
    FALSE, N("Check if case is 'LEFT' and x axis value less than z score"),
    AND($G$69 = "LEFT", $T180 &lt; IF($K$69="", 0, $K$69)), $U180,
    FALSE, N("Check if case is 'RIGHT' and x axis value greater than z score"),
    AND($G$69 = "RIGHT", $T180 &gt; IF($K$69="", 0, $K$69)), $U180,
    FALSE, N("Check if case is 'TWO' and both directions"),
    AND(
        $G$69 = "TWO",
        OR($T180 &lt; -ABS($K$69), $T180 &gt; ABS($K$70))
    ), $U180,
    FALSE, N("Default case: Return NA()"),
    TRUE, NA()
)</f>
        <v>#VALUE!</v>
      </c>
      <c r="W180" s="136" t="e" cm="1">
        <f t="array" ref="W180">_xlfn.IFS(
    FALSE, N("Check if X1 shading is ON"),
    $V$50&lt;&gt;"x", NA(),
    FALSE, N("Check if case is 'LEFT' and x axis value less than z score"),
    AND($G$70 = "LEFT", $T180 &lt; IF($K$70="", 0, $K$70)), $U180,
    FALSE, N("Check if case is 'RIGHT' and x axis value greater than z score"),
    AND($G$70 = "RIGHT", $T180 &gt; IF($K$70="", 0, $K$70)), $U180,
    FALSE, N("Default case: Return NA()"),
    TRUE, NA()
)</f>
        <v>#N/A</v>
      </c>
      <c r="X180" s="136" t="e" cm="1">
        <f t="array" ref="X180">_xlfn.IFS(
    FALSE, N("Check if X1 shading is ON"),
    $X$50&lt;&gt;"x", NA(),
    FALSE, N("Check if case is 'LEFT' and x axis value less than z score"),
    AND($G$73 = "LEFT", $T180 &lt; IF($K$73="", 0, $K$73)), $U180,
    FALSE, N("Check if case is 'RIGHT' and x axis value greater than z score"),
    AND($G$73 = "RIGHT", $T180 &gt; IF($K$73="", 0, $K$73)), $U180,
    FALSE, N("Check if case is 'TWO' and both directions"),
    AND(
        $G$73 = "TWO",
        OR($T180 &lt; -ABS($K$73), $T180 &gt; ABS($K$73))
    ), $U180,
    FALSE, N("Default case: Return NA()"),
    TRUE, NA()
)</f>
        <v>#VALUE!</v>
      </c>
      <c r="Y180" s="42"/>
      <c r="Z180" s="110">
        <v>-0.66666666666666874</v>
      </c>
      <c r="AA180" s="110">
        <v>0.30199999999999999</v>
      </c>
      <c r="AB180" s="110">
        <f t="shared" si="31"/>
        <v>0.30199999999999999</v>
      </c>
      <c r="AC180" s="110" t="str">
        <f t="shared" si="32"/>
        <v/>
      </c>
    </row>
    <row r="181" spans="3:29" ht="16" x14ac:dyDescent="0.2">
      <c r="C181" s="42"/>
      <c r="D181" s="44"/>
      <c r="E181" s="7"/>
      <c r="F181" s="113">
        <f t="shared" ref="F181:F186" si="45">F160</f>
        <v>-3</v>
      </c>
      <c r="G181" s="113" t="e">
        <f>G180</f>
        <v>#N/A</v>
      </c>
      <c r="H181" s="110">
        <v>-3</v>
      </c>
      <c r="I181" s="135" t="e">
        <f>H181*$G$178</f>
        <v>#VALUE!</v>
      </c>
      <c r="J181" s="142" t="str">
        <f t="shared" ref="J181:J187" si="46">IF($I$69 = "", "",
    TEXT(I181,
        IF($O$73 = 0,
            "+#,##0;-#,##0;0",
            "+#,##0." &amp; REPT("0", $O$73) &amp; ";-#,##0." &amp; REPT("0", $O$73) &amp; ";0"
        )
    )
)</f>
        <v/>
      </c>
      <c r="K181" s="42"/>
      <c r="L181" s="42"/>
      <c r="M181" s="42"/>
      <c r="N181" s="42"/>
      <c r="O181" s="42"/>
      <c r="P181" s="42"/>
      <c r="Q181" s="42"/>
      <c r="R181" s="42"/>
      <c r="S181" s="42"/>
      <c r="T181" s="120">
        <f t="shared" ref="T181:T196" si="47">T180+$S$54</f>
        <v>2.3749999999999978</v>
      </c>
      <c r="U181" s="136">
        <f t="shared" ref="U181:U196" si="48">IF(
    LEFT($E$69,1) ="T",
    _xlfn.T.DIST(T181, $D$69-1, FALSE),
    _xlfn.NORM.S.DIST(T181, FALSE)
)</f>
        <v>2.3771900829913931E-2</v>
      </c>
      <c r="V181" s="136" t="e" cm="1">
        <f t="array" ref="V181">_xlfn.IFS(
    FALSE, N("Check if X1 shading is ON"),
    $V$50&lt;&gt;"x", NA(),
    FALSE, N("Check if case is 'LEFT' and x axis value less than z score"),
    AND($G$69 = "LEFT", $T181 &lt; IF($K$69="", 0, $K$69)), $U181,
    FALSE, N("Check if case is 'RIGHT' and x axis value greater than z score"),
    AND($G$69 = "RIGHT", $T181 &gt; IF($K$69="", 0, $K$69)), $U181,
    FALSE, N("Check if case is 'TWO' and both directions"),
    AND(
        $G$69 = "TWO",
        OR($T181 &lt; -ABS($K$69), $T181 &gt; ABS($K$70))
    ), $U181,
    FALSE, N("Default case: Return NA()"),
    TRUE, NA()
)</f>
        <v>#VALUE!</v>
      </c>
      <c r="W181" s="136" t="e" cm="1">
        <f t="array" ref="W181">_xlfn.IFS(
    FALSE, N("Check if X1 shading is ON"),
    $V$50&lt;&gt;"x", NA(),
    FALSE, N("Check if case is 'LEFT' and x axis value less than z score"),
    AND($G$70 = "LEFT", $T181 &lt; IF($K$70="", 0, $K$70)), $U181,
    FALSE, N("Check if case is 'RIGHT' and x axis value greater than z score"),
    AND($G$70 = "RIGHT", $T181 &gt; IF($K$70="", 0, $K$70)), $U181,
    FALSE, N("Default case: Return NA()"),
    TRUE, NA()
)</f>
        <v>#N/A</v>
      </c>
      <c r="X181" s="136" t="e" cm="1">
        <f t="array" ref="X181">_xlfn.IFS(
    FALSE, N("Check if X1 shading is ON"),
    $X$50&lt;&gt;"x", NA(),
    FALSE, N("Check if case is 'LEFT' and x axis value less than z score"),
    AND($G$73 = "LEFT", $T181 &lt; IF($K$73="", 0, $K$73)), $U181,
    FALSE, N("Check if case is 'RIGHT' and x axis value greater than z score"),
    AND($G$73 = "RIGHT", $T181 &gt; IF($K$73="", 0, $K$73)), $U181,
    FALSE, N("Check if case is 'TWO' and both directions"),
    AND(
        $G$73 = "TWO",
        OR($T181 &lt; -ABS($K$73), $T181 &gt; ABS($K$73))
    ), $U181,
    FALSE, N("Default case: Return NA()"),
    TRUE, NA()
)</f>
        <v>#VALUE!</v>
      </c>
      <c r="Y181" s="42"/>
      <c r="Z181" s="110">
        <v>-0.50000000000000222</v>
      </c>
      <c r="AA181" s="110">
        <v>0.30199999999999999</v>
      </c>
      <c r="AB181" s="110">
        <f t="shared" si="31"/>
        <v>0.30199999999999999</v>
      </c>
      <c r="AC181" s="110" t="str">
        <f t="shared" si="32"/>
        <v/>
      </c>
    </row>
    <row r="182" spans="3:29" ht="16" x14ac:dyDescent="0.2">
      <c r="C182" s="42"/>
      <c r="D182" s="44"/>
      <c r="E182" s="7"/>
      <c r="F182" s="113">
        <f t="shared" si="45"/>
        <v>-2</v>
      </c>
      <c r="G182" s="113" t="e">
        <f t="shared" ref="G182:G187" si="49">G181</f>
        <v>#N/A</v>
      </c>
      <c r="H182" s="110">
        <v>-2</v>
      </c>
      <c r="I182" s="135" t="e">
        <f t="shared" ref="I182:I187" si="50">H182*$G$178</f>
        <v>#VALUE!</v>
      </c>
      <c r="J182" s="142" t="str">
        <f t="shared" si="46"/>
        <v/>
      </c>
      <c r="K182" s="42"/>
      <c r="L182" s="42"/>
      <c r="M182" s="42"/>
      <c r="N182" s="42"/>
      <c r="O182" s="42"/>
      <c r="P182" s="42"/>
      <c r="Q182" s="42"/>
      <c r="R182" s="42"/>
      <c r="S182" s="42"/>
      <c r="T182" s="120">
        <f t="shared" si="47"/>
        <v>2.4166666666666643</v>
      </c>
      <c r="U182" s="136">
        <f t="shared" si="48"/>
        <v>2.1513440016773775E-2</v>
      </c>
      <c r="V182" s="136" t="e" cm="1">
        <f t="array" ref="V182">_xlfn.IFS(
    FALSE, N("Check if X1 shading is ON"),
    $V$50&lt;&gt;"x", NA(),
    FALSE, N("Check if case is 'LEFT' and x axis value less than z score"),
    AND($G$69 = "LEFT", $T182 &lt; IF($K$69="", 0, $K$69)), $U182,
    FALSE, N("Check if case is 'RIGHT' and x axis value greater than z score"),
    AND($G$69 = "RIGHT", $T182 &gt; IF($K$69="", 0, $K$69)), $U182,
    FALSE, N("Check if case is 'TWO' and both directions"),
    AND(
        $G$69 = "TWO",
        OR($T182 &lt; -ABS($K$69), $T182 &gt; ABS($K$70))
    ), $U182,
    FALSE, N("Default case: Return NA()"),
    TRUE, NA()
)</f>
        <v>#VALUE!</v>
      </c>
      <c r="W182" s="136" t="e" cm="1">
        <f t="array" ref="W182">_xlfn.IFS(
    FALSE, N("Check if X1 shading is ON"),
    $V$50&lt;&gt;"x", NA(),
    FALSE, N("Check if case is 'LEFT' and x axis value less than z score"),
    AND($G$70 = "LEFT", $T182 &lt; IF($K$70="", 0, $K$70)), $U182,
    FALSE, N("Check if case is 'RIGHT' and x axis value greater than z score"),
    AND($G$70 = "RIGHT", $T182 &gt; IF($K$70="", 0, $K$70)), $U182,
    FALSE, N("Default case: Return NA()"),
    TRUE, NA()
)</f>
        <v>#N/A</v>
      </c>
      <c r="X182" s="136" t="e" cm="1">
        <f t="array" ref="X182">_xlfn.IFS(
    FALSE, N("Check if X1 shading is ON"),
    $X$50&lt;&gt;"x", NA(),
    FALSE, N("Check if case is 'LEFT' and x axis value less than z score"),
    AND($G$73 = "LEFT", $T182 &lt; IF($K$73="", 0, $K$73)), $U182,
    FALSE, N("Check if case is 'RIGHT' and x axis value greater than z score"),
    AND($G$73 = "RIGHT", $T182 &gt; IF($K$73="", 0, $K$73)), $U182,
    FALSE, N("Check if case is 'TWO' and both directions"),
    AND(
        $G$73 = "TWO",
        OR($T182 &lt; -ABS($K$73), $T182 &gt; ABS($K$73))
    ), $U182,
    FALSE, N("Default case: Return NA()"),
    TRUE, NA()
)</f>
        <v>#VALUE!</v>
      </c>
      <c r="Y182" s="42"/>
      <c r="Z182" s="110">
        <v>-0.33333333333333548</v>
      </c>
      <c r="AA182" s="110">
        <v>0.30199999999999999</v>
      </c>
      <c r="AB182" s="110">
        <f t="shared" si="31"/>
        <v>0.30199999999999999</v>
      </c>
      <c r="AC182" s="110" t="str">
        <f t="shared" si="32"/>
        <v/>
      </c>
    </row>
    <row r="183" spans="3:29" ht="16" x14ac:dyDescent="0.2">
      <c r="C183" s="42"/>
      <c r="D183" s="44"/>
      <c r="E183" s="7"/>
      <c r="F183" s="113">
        <f t="shared" si="45"/>
        <v>-1</v>
      </c>
      <c r="G183" s="113" t="e">
        <f t="shared" si="49"/>
        <v>#N/A</v>
      </c>
      <c r="H183" s="110">
        <v>-1</v>
      </c>
      <c r="I183" s="135" t="e">
        <f t="shared" si="50"/>
        <v>#VALUE!</v>
      </c>
      <c r="J183" s="142" t="str">
        <f t="shared" si="46"/>
        <v/>
      </c>
      <c r="K183" s="42"/>
      <c r="L183" s="42"/>
      <c r="M183" s="42"/>
      <c r="N183" s="42"/>
      <c r="O183" s="42"/>
      <c r="P183" s="42"/>
      <c r="Q183" s="42"/>
      <c r="R183" s="42"/>
      <c r="S183" s="42"/>
      <c r="T183" s="120">
        <f t="shared" si="47"/>
        <v>2.4583333333333308</v>
      </c>
      <c r="U183" s="136">
        <f t="shared" si="48"/>
        <v>1.9435773384265099E-2</v>
      </c>
      <c r="V183" s="136" t="e" cm="1">
        <f t="array" ref="V183">_xlfn.IFS(
    FALSE, N("Check if X1 shading is ON"),
    $V$50&lt;&gt;"x", NA(),
    FALSE, N("Check if case is 'LEFT' and x axis value less than z score"),
    AND($G$69 = "LEFT", $T183 &lt; IF($K$69="", 0, $K$69)), $U183,
    FALSE, N("Check if case is 'RIGHT' and x axis value greater than z score"),
    AND($G$69 = "RIGHT", $T183 &gt; IF($K$69="", 0, $K$69)), $U183,
    FALSE, N("Check if case is 'TWO' and both directions"),
    AND(
        $G$69 = "TWO",
        OR($T183 &lt; -ABS($K$69), $T183 &gt; ABS($K$70))
    ), $U183,
    FALSE, N("Default case: Return NA()"),
    TRUE, NA()
)</f>
        <v>#VALUE!</v>
      </c>
      <c r="W183" s="136" t="e" cm="1">
        <f t="array" ref="W183">_xlfn.IFS(
    FALSE, N("Check if X1 shading is ON"),
    $V$50&lt;&gt;"x", NA(),
    FALSE, N("Check if case is 'LEFT' and x axis value less than z score"),
    AND($G$70 = "LEFT", $T183 &lt; IF($K$70="", 0, $K$70)), $U183,
    FALSE, N("Check if case is 'RIGHT' and x axis value greater than z score"),
    AND($G$70 = "RIGHT", $T183 &gt; IF($K$70="", 0, $K$70)), $U183,
    FALSE, N("Default case: Return NA()"),
    TRUE, NA()
)</f>
        <v>#N/A</v>
      </c>
      <c r="X183" s="136" t="e" cm="1">
        <f t="array" ref="X183">_xlfn.IFS(
    FALSE, N("Check if X1 shading is ON"),
    $X$50&lt;&gt;"x", NA(),
    FALSE, N("Check if case is 'LEFT' and x axis value less than z score"),
    AND($G$73 = "LEFT", $T183 &lt; IF($K$73="", 0, $K$73)), $U183,
    FALSE, N("Check if case is 'RIGHT' and x axis value greater than z score"),
    AND($G$73 = "RIGHT", $T183 &gt; IF($K$73="", 0, $K$73)), $U183,
    FALSE, N("Check if case is 'TWO' and both directions"),
    AND(
        $G$73 = "TWO",
        OR($T183 &lt; -ABS($K$73), $T183 &gt; ABS($K$73))
    ), $U183,
    FALSE, N("Default case: Return NA()"),
    TRUE, NA()
)</f>
        <v>#VALUE!</v>
      </c>
      <c r="Y183" s="42"/>
      <c r="Z183" s="110">
        <v>-0.16666666666666879</v>
      </c>
      <c r="AA183" s="110">
        <v>0.30199999999999999</v>
      </c>
      <c r="AB183" s="110">
        <f t="shared" si="31"/>
        <v>0.30199999999999999</v>
      </c>
      <c r="AC183" s="110" t="str">
        <f t="shared" si="32"/>
        <v/>
      </c>
    </row>
    <row r="184" spans="3:29" ht="16" x14ac:dyDescent="0.2">
      <c r="C184" s="42"/>
      <c r="D184" s="44"/>
      <c r="E184" s="7"/>
      <c r="F184" s="113">
        <f t="shared" si="45"/>
        <v>0</v>
      </c>
      <c r="G184" s="113" t="e">
        <f t="shared" si="49"/>
        <v>#N/A</v>
      </c>
      <c r="H184" s="170">
        <v>0</v>
      </c>
      <c r="I184" s="135" t="e">
        <f t="shared" si="50"/>
        <v>#VALUE!</v>
      </c>
      <c r="J184" s="142" t="str">
        <f t="shared" si="46"/>
        <v/>
      </c>
      <c r="K184" s="42"/>
      <c r="L184" s="42"/>
      <c r="M184" s="42"/>
      <c r="N184" s="42"/>
      <c r="O184" s="42"/>
      <c r="P184" s="42"/>
      <c r="Q184" s="42"/>
      <c r="R184" s="42"/>
      <c r="S184" s="42"/>
      <c r="T184" s="120">
        <f t="shared" si="47"/>
        <v>2.4999999999999973</v>
      </c>
      <c r="U184" s="136">
        <f t="shared" si="48"/>
        <v>1.7528300493568655E-2</v>
      </c>
      <c r="V184" s="136" t="e" cm="1">
        <f t="array" ref="V184">_xlfn.IFS(
    FALSE, N("Check if X1 shading is ON"),
    $V$50&lt;&gt;"x", NA(),
    FALSE, N("Check if case is 'LEFT' and x axis value less than z score"),
    AND($G$69 = "LEFT", $T184 &lt; IF($K$69="", 0, $K$69)), $U184,
    FALSE, N("Check if case is 'RIGHT' and x axis value greater than z score"),
    AND($G$69 = "RIGHT", $T184 &gt; IF($K$69="", 0, $K$69)), $U184,
    FALSE, N("Check if case is 'TWO' and both directions"),
    AND(
        $G$69 = "TWO",
        OR($T184 &lt; -ABS($K$69), $T184 &gt; ABS($K$70))
    ), $U184,
    FALSE, N("Default case: Return NA()"),
    TRUE, NA()
)</f>
        <v>#VALUE!</v>
      </c>
      <c r="W184" s="136" t="e" cm="1">
        <f t="array" ref="W184">_xlfn.IFS(
    FALSE, N("Check if X1 shading is ON"),
    $V$50&lt;&gt;"x", NA(),
    FALSE, N("Check if case is 'LEFT' and x axis value less than z score"),
    AND($G$70 = "LEFT", $T184 &lt; IF($K$70="", 0, $K$70)), $U184,
    FALSE, N("Check if case is 'RIGHT' and x axis value greater than z score"),
    AND($G$70 = "RIGHT", $T184 &gt; IF($K$70="", 0, $K$70)), $U184,
    FALSE, N("Default case: Return NA()"),
    TRUE, NA()
)</f>
        <v>#N/A</v>
      </c>
      <c r="X184" s="136" t="e" cm="1">
        <f t="array" ref="X184">_xlfn.IFS(
    FALSE, N("Check if X1 shading is ON"),
    $X$50&lt;&gt;"x", NA(),
    FALSE, N("Check if case is 'LEFT' and x axis value less than z score"),
    AND($G$73 = "LEFT", $T184 &lt; IF($K$73="", 0, $K$73)), $U184,
    FALSE, N("Check if case is 'RIGHT' and x axis value greater than z score"),
    AND($G$73 = "RIGHT", $T184 &gt; IF($K$73="", 0, $K$73)), $U184,
    FALSE, N("Check if case is 'TWO' and both directions"),
    AND(
        $G$73 = "TWO",
        OR($T184 &lt; -ABS($K$73), $T184 &gt; ABS($K$73))
    ), $U184,
    FALSE, N("Default case: Return NA()"),
    TRUE, NA()
)</f>
        <v>#VALUE!</v>
      </c>
      <c r="Y184" s="42"/>
      <c r="Z184" s="110">
        <v>0.16666666666666449</v>
      </c>
      <c r="AA184" s="110">
        <v>0.30199999999999999</v>
      </c>
      <c r="AB184" s="110">
        <f t="shared" si="31"/>
        <v>0.30199999999999999</v>
      </c>
      <c r="AC184" s="110" t="str">
        <f t="shared" si="32"/>
        <v/>
      </c>
    </row>
    <row r="185" spans="3:29" ht="16" x14ac:dyDescent="0.2">
      <c r="C185" s="42"/>
      <c r="D185" s="44"/>
      <c r="E185" s="7"/>
      <c r="F185" s="113">
        <f t="shared" si="45"/>
        <v>1</v>
      </c>
      <c r="G185" s="113" t="e">
        <f t="shared" si="49"/>
        <v>#N/A</v>
      </c>
      <c r="H185" s="170">
        <v>1</v>
      </c>
      <c r="I185" s="135" t="e">
        <f t="shared" si="50"/>
        <v>#VALUE!</v>
      </c>
      <c r="J185" s="142" t="str">
        <f t="shared" si="46"/>
        <v/>
      </c>
      <c r="K185" s="42"/>
      <c r="L185" s="42"/>
      <c r="M185" s="42"/>
      <c r="N185" s="42"/>
      <c r="O185" s="42"/>
      <c r="P185" s="42"/>
      <c r="Q185" s="42"/>
      <c r="R185" s="42"/>
      <c r="S185" s="42"/>
      <c r="T185" s="120">
        <f t="shared" si="47"/>
        <v>2.5416666666666639</v>
      </c>
      <c r="U185" s="136">
        <f t="shared" si="48"/>
        <v>1.5780610826231976E-2</v>
      </c>
      <c r="V185" s="136" t="e" cm="1">
        <f t="array" ref="V185">_xlfn.IFS(
    FALSE, N("Check if X1 shading is ON"),
    $V$50&lt;&gt;"x", NA(),
    FALSE, N("Check if case is 'LEFT' and x axis value less than z score"),
    AND($G$69 = "LEFT", $T185 &lt; IF($K$69="", 0, $K$69)), $U185,
    FALSE, N("Check if case is 'RIGHT' and x axis value greater than z score"),
    AND($G$69 = "RIGHT", $T185 &gt; IF($K$69="", 0, $K$69)), $U185,
    FALSE, N("Check if case is 'TWO' and both directions"),
    AND(
        $G$69 = "TWO",
        OR($T185 &lt; -ABS($K$69), $T185 &gt; ABS($K$70))
    ), $U185,
    FALSE, N("Default case: Return NA()"),
    TRUE, NA()
)</f>
        <v>#VALUE!</v>
      </c>
      <c r="W185" s="136" t="e" cm="1">
        <f t="array" ref="W185">_xlfn.IFS(
    FALSE, N("Check if X1 shading is ON"),
    $V$50&lt;&gt;"x", NA(),
    FALSE, N("Check if case is 'LEFT' and x axis value less than z score"),
    AND($G$70 = "LEFT", $T185 &lt; IF($K$70="", 0, $K$70)), $U185,
    FALSE, N("Check if case is 'RIGHT' and x axis value greater than z score"),
    AND($G$70 = "RIGHT", $T185 &gt; IF($K$70="", 0, $K$70)), $U185,
    FALSE, N("Default case: Return NA()"),
    TRUE, NA()
)</f>
        <v>#N/A</v>
      </c>
      <c r="X185" s="136" t="e" cm="1">
        <f t="array" ref="X185">_xlfn.IFS(
    FALSE, N("Check if X1 shading is ON"),
    $X$50&lt;&gt;"x", NA(),
    FALSE, N("Check if case is 'LEFT' and x axis value less than z score"),
    AND($G$73 = "LEFT", $T185 &lt; IF($K$73="", 0, $K$73)), $U185,
    FALSE, N("Check if case is 'RIGHT' and x axis value greater than z score"),
    AND($G$73 = "RIGHT", $T185 &gt; IF($K$73="", 0, $K$73)), $U185,
    FALSE, N("Check if case is 'TWO' and both directions"),
    AND(
        $G$73 = "TWO",
        OR($T185 &lt; -ABS($K$73), $T185 &gt; ABS($K$73))
    ), $U185,
    FALSE, N("Default case: Return NA()"),
    TRUE, NA()
)</f>
        <v>#VALUE!</v>
      </c>
      <c r="Y185" s="42"/>
      <c r="Z185" s="110">
        <v>0.33333333333333115</v>
      </c>
      <c r="AA185" s="110">
        <v>0.30199999999999999</v>
      </c>
      <c r="AB185" s="110">
        <f t="shared" si="31"/>
        <v>0.30199999999999999</v>
      </c>
      <c r="AC185" s="110" t="str">
        <f t="shared" si="32"/>
        <v/>
      </c>
    </row>
    <row r="186" spans="3:29" ht="16" x14ac:dyDescent="0.2">
      <c r="C186" s="42"/>
      <c r="D186" s="44"/>
      <c r="E186" s="7"/>
      <c r="F186" s="113">
        <f t="shared" si="45"/>
        <v>2</v>
      </c>
      <c r="G186" s="113" t="e">
        <f t="shared" si="49"/>
        <v>#N/A</v>
      </c>
      <c r="H186" s="170">
        <v>2</v>
      </c>
      <c r="I186" s="135" t="e">
        <f t="shared" si="50"/>
        <v>#VALUE!</v>
      </c>
      <c r="J186" s="142" t="str">
        <f t="shared" si="46"/>
        <v/>
      </c>
      <c r="K186" s="42"/>
      <c r="L186" s="42"/>
      <c r="M186" s="42"/>
      <c r="N186" s="42"/>
      <c r="O186" s="42"/>
      <c r="P186" s="42"/>
      <c r="Q186" s="42"/>
      <c r="R186" s="42"/>
      <c r="S186" s="42"/>
      <c r="T186" s="120">
        <f t="shared" si="47"/>
        <v>2.5833333333333304</v>
      </c>
      <c r="U186" s="136">
        <f t="shared" si="48"/>
        <v>1.4182533754437414E-2</v>
      </c>
      <c r="V186" s="136" t="e" cm="1">
        <f t="array" ref="V186">_xlfn.IFS(
    FALSE, N("Check if X1 shading is ON"),
    $V$50&lt;&gt;"x", NA(),
    FALSE, N("Check if case is 'LEFT' and x axis value less than z score"),
    AND($G$69 = "LEFT", $T186 &lt; IF($K$69="", 0, $K$69)), $U186,
    FALSE, N("Check if case is 'RIGHT' and x axis value greater than z score"),
    AND($G$69 = "RIGHT", $T186 &gt; IF($K$69="", 0, $K$69)), $U186,
    FALSE, N("Check if case is 'TWO' and both directions"),
    AND(
        $G$69 = "TWO",
        OR($T186 &lt; -ABS($K$69), $T186 &gt; ABS($K$70))
    ), $U186,
    FALSE, N("Default case: Return NA()"),
    TRUE, NA()
)</f>
        <v>#VALUE!</v>
      </c>
      <c r="W186" s="136" t="e" cm="1">
        <f t="array" ref="W186">_xlfn.IFS(
    FALSE, N("Check if X1 shading is ON"),
    $V$50&lt;&gt;"x", NA(),
    FALSE, N("Check if case is 'LEFT' and x axis value less than z score"),
    AND($G$70 = "LEFT", $T186 &lt; IF($K$70="", 0, $K$70)), $U186,
    FALSE, N("Check if case is 'RIGHT' and x axis value greater than z score"),
    AND($G$70 = "RIGHT", $T186 &gt; IF($K$70="", 0, $K$70)), $U186,
    FALSE, N("Default case: Return NA()"),
    TRUE, NA()
)</f>
        <v>#N/A</v>
      </c>
      <c r="X186" s="136" t="e" cm="1">
        <f t="array" ref="X186">_xlfn.IFS(
    FALSE, N("Check if X1 shading is ON"),
    $X$50&lt;&gt;"x", NA(),
    FALSE, N("Check if case is 'LEFT' and x axis value less than z score"),
    AND($G$73 = "LEFT", $T186 &lt; IF($K$73="", 0, $K$73)), $U186,
    FALSE, N("Check if case is 'RIGHT' and x axis value greater than z score"),
    AND($G$73 = "RIGHT", $T186 &gt; IF($K$73="", 0, $K$73)), $U186,
    FALSE, N("Check if case is 'TWO' and both directions"),
    AND(
        $G$73 = "TWO",
        OR($T186 &lt; -ABS($K$73), $T186 &gt; ABS($K$73))
    ), $U186,
    FALSE, N("Default case: Return NA()"),
    TRUE, NA()
)</f>
        <v>#VALUE!</v>
      </c>
      <c r="Y186" s="42"/>
      <c r="Z186" s="110">
        <v>0.49999999999999789</v>
      </c>
      <c r="AA186" s="110">
        <v>0.30199999999999999</v>
      </c>
      <c r="AB186" s="110">
        <f t="shared" si="31"/>
        <v>0.30199999999999999</v>
      </c>
      <c r="AC186" s="110" t="str">
        <f t="shared" si="32"/>
        <v/>
      </c>
    </row>
    <row r="187" spans="3:29" ht="16" x14ac:dyDescent="0.2">
      <c r="C187" s="42"/>
      <c r="D187" s="44"/>
      <c r="E187" s="7"/>
      <c r="F187" s="113">
        <f>F166</f>
        <v>3</v>
      </c>
      <c r="G187" s="113" t="e">
        <f t="shared" si="49"/>
        <v>#N/A</v>
      </c>
      <c r="H187" s="170">
        <v>3</v>
      </c>
      <c r="I187" s="135" t="e">
        <f t="shared" si="50"/>
        <v>#VALUE!</v>
      </c>
      <c r="J187" s="142" t="str">
        <f t="shared" si="46"/>
        <v/>
      </c>
      <c r="K187" s="42"/>
      <c r="L187" s="42"/>
      <c r="M187" s="42"/>
      <c r="N187" s="42"/>
      <c r="O187" s="42"/>
      <c r="P187" s="42"/>
      <c r="Q187" s="42"/>
      <c r="R187" s="42"/>
      <c r="S187" s="42"/>
      <c r="T187" s="120">
        <f t="shared" si="47"/>
        <v>2.6249999999999969</v>
      </c>
      <c r="U187" s="136">
        <f t="shared" si="48"/>
        <v>1.2724181596831535E-2</v>
      </c>
      <c r="V187" s="136" t="e" cm="1">
        <f t="array" ref="V187">_xlfn.IFS(
    FALSE, N("Check if X1 shading is ON"),
    $V$50&lt;&gt;"x", NA(),
    FALSE, N("Check if case is 'LEFT' and x axis value less than z score"),
    AND($G$69 = "LEFT", $T187 &lt; IF($K$69="", 0, $K$69)), $U187,
    FALSE, N("Check if case is 'RIGHT' and x axis value greater than z score"),
    AND($G$69 = "RIGHT", $T187 &gt; IF($K$69="", 0, $K$69)), $U187,
    FALSE, N("Check if case is 'TWO' and both directions"),
    AND(
        $G$69 = "TWO",
        OR($T187 &lt; -ABS($K$69), $T187 &gt; ABS($K$70))
    ), $U187,
    FALSE, N("Default case: Return NA()"),
    TRUE, NA()
)</f>
        <v>#VALUE!</v>
      </c>
      <c r="W187" s="136" t="e" cm="1">
        <f t="array" ref="W187">_xlfn.IFS(
    FALSE, N("Check if X1 shading is ON"),
    $V$50&lt;&gt;"x", NA(),
    FALSE, N("Check if case is 'LEFT' and x axis value less than z score"),
    AND($G$70 = "LEFT", $T187 &lt; IF($K$70="", 0, $K$70)), $U187,
    FALSE, N("Check if case is 'RIGHT' and x axis value greater than z score"),
    AND($G$70 = "RIGHT", $T187 &gt; IF($K$70="", 0, $K$70)), $U187,
    FALSE, N("Default case: Return NA()"),
    TRUE, NA()
)</f>
        <v>#N/A</v>
      </c>
      <c r="X187" s="136" t="e" cm="1">
        <f t="array" ref="X187">_xlfn.IFS(
    FALSE, N("Check if X1 shading is ON"),
    $X$50&lt;&gt;"x", NA(),
    FALSE, N("Check if case is 'LEFT' and x axis value less than z score"),
    AND($G$73 = "LEFT", $T187 &lt; IF($K$73="", 0, $K$73)), $U187,
    FALSE, N("Check if case is 'RIGHT' and x axis value greater than z score"),
    AND($G$73 = "RIGHT", $T187 &gt; IF($K$73="", 0, $K$73)), $U187,
    FALSE, N("Check if case is 'TWO' and both directions"),
    AND(
        $G$73 = "TWO",
        OR($T187 &lt; -ABS($K$73), $T187 &gt; ABS($K$73))
    ), $U187,
    FALSE, N("Default case: Return NA()"),
    TRUE, NA()
)</f>
        <v>#VALUE!</v>
      </c>
      <c r="Y187" s="42"/>
      <c r="Z187" s="110">
        <v>0.66666666666666441</v>
      </c>
      <c r="AA187" s="110">
        <v>0.30199999999999999</v>
      </c>
      <c r="AB187" s="110">
        <f t="shared" si="31"/>
        <v>0.30199999999999999</v>
      </c>
      <c r="AC187" s="110" t="str">
        <f t="shared" si="32"/>
        <v/>
      </c>
    </row>
    <row r="188" spans="3:29" ht="16" x14ac:dyDescent="0.2">
      <c r="C188" s="42"/>
      <c r="D188" s="44"/>
      <c r="E188" s="7"/>
      <c r="F188" s="7"/>
      <c r="G188" s="44"/>
      <c r="H188" s="44"/>
      <c r="I188" s="44"/>
      <c r="J188" s="42"/>
      <c r="K188" s="42"/>
      <c r="L188" s="42"/>
      <c r="M188" s="42"/>
      <c r="N188" s="42"/>
      <c r="O188" s="42"/>
      <c r="P188" s="42"/>
      <c r="Q188" s="42"/>
      <c r="R188" s="42"/>
      <c r="S188" s="42"/>
      <c r="T188" s="120">
        <f t="shared" si="47"/>
        <v>2.6666666666666634</v>
      </c>
      <c r="U188" s="136">
        <f t="shared" si="48"/>
        <v>1.1395986023797539E-2</v>
      </c>
      <c r="V188" s="136" t="e" cm="1">
        <f t="array" ref="V188">_xlfn.IFS(
    FALSE, N("Check if X1 shading is ON"),
    $V$50&lt;&gt;"x", NA(),
    FALSE, N("Check if case is 'LEFT' and x axis value less than z score"),
    AND($G$69 = "LEFT", $T188 &lt; IF($K$69="", 0, $K$69)), $U188,
    FALSE, N("Check if case is 'RIGHT' and x axis value greater than z score"),
    AND($G$69 = "RIGHT", $T188 &gt; IF($K$69="", 0, $K$69)), $U188,
    FALSE, N("Check if case is 'TWO' and both directions"),
    AND(
        $G$69 = "TWO",
        OR($T188 &lt; -ABS($K$69), $T188 &gt; ABS($K$70))
    ), $U188,
    FALSE, N("Default case: Return NA()"),
    TRUE, NA()
)</f>
        <v>#VALUE!</v>
      </c>
      <c r="W188" s="136" t="e" cm="1">
        <f t="array" ref="W188">_xlfn.IFS(
    FALSE, N("Check if X1 shading is ON"),
    $V$50&lt;&gt;"x", NA(),
    FALSE, N("Check if case is 'LEFT' and x axis value less than z score"),
    AND($G$70 = "LEFT", $T188 &lt; IF($K$70="", 0, $K$70)), $U188,
    FALSE, N("Check if case is 'RIGHT' and x axis value greater than z score"),
    AND($G$70 = "RIGHT", $T188 &gt; IF($K$70="", 0, $K$70)), $U188,
    FALSE, N("Default case: Return NA()"),
    TRUE, NA()
)</f>
        <v>#N/A</v>
      </c>
      <c r="X188" s="136" t="e" cm="1">
        <f t="array" ref="X188">_xlfn.IFS(
    FALSE, N("Check if X1 shading is ON"),
    $X$50&lt;&gt;"x", NA(),
    FALSE, N("Check if case is 'LEFT' and x axis value less than z score"),
    AND($G$73 = "LEFT", $T188 &lt; IF($K$73="", 0, $K$73)), $U188,
    FALSE, N("Check if case is 'RIGHT' and x axis value greater than z score"),
    AND($G$73 = "RIGHT", $T188 &gt; IF($K$73="", 0, $K$73)), $U188,
    FALSE, N("Check if case is 'TWO' and both directions"),
    AND(
        $G$73 = "TWO",
        OR($T188 &lt; -ABS($K$73), $T188 &gt; ABS($K$73))
    ), $U188,
    FALSE, N("Default case: Return NA()"),
    TRUE, NA()
)</f>
        <v>#VALUE!</v>
      </c>
      <c r="Y188" s="42"/>
      <c r="Z188" s="110">
        <v>-0.50000000000000222</v>
      </c>
      <c r="AA188" s="110">
        <v>0.32600000000000001</v>
      </c>
      <c r="AB188" s="110">
        <f t="shared" si="31"/>
        <v>0.32600000000000001</v>
      </c>
      <c r="AC188" s="110" t="str">
        <f t="shared" si="32"/>
        <v/>
      </c>
    </row>
    <row r="189" spans="3:29" ht="16" x14ac:dyDescent="0.2">
      <c r="C189" s="42"/>
      <c r="D189" s="44"/>
      <c r="E189" s="7"/>
      <c r="F189" s="7"/>
      <c r="G189" s="44"/>
      <c r="H189" s="44"/>
      <c r="I189" s="44"/>
      <c r="J189" s="42"/>
      <c r="K189" s="42"/>
      <c r="L189" s="42"/>
      <c r="M189" s="42"/>
      <c r="N189" s="42"/>
      <c r="O189" s="42"/>
      <c r="P189" s="42"/>
      <c r="Q189" s="42"/>
      <c r="R189" s="42"/>
      <c r="S189" s="42"/>
      <c r="T189" s="120">
        <f t="shared" si="47"/>
        <v>2.7083333333333299</v>
      </c>
      <c r="U189" s="136">
        <f t="shared" si="48"/>
        <v>1.0188728126088738E-2</v>
      </c>
      <c r="V189" s="136" t="e" cm="1">
        <f t="array" ref="V189">_xlfn.IFS(
    FALSE, N("Check if X1 shading is ON"),
    $V$50&lt;&gt;"x", NA(),
    FALSE, N("Check if case is 'LEFT' and x axis value less than z score"),
    AND($G$69 = "LEFT", $T189 &lt; IF($K$69="", 0, $K$69)), $U189,
    FALSE, N("Check if case is 'RIGHT' and x axis value greater than z score"),
    AND($G$69 = "RIGHT", $T189 &gt; IF($K$69="", 0, $K$69)), $U189,
    FALSE, N("Check if case is 'TWO' and both directions"),
    AND(
        $G$69 = "TWO",
        OR($T189 &lt; -ABS($K$69), $T189 &gt; ABS($K$70))
    ), $U189,
    FALSE, N("Default case: Return NA()"),
    TRUE, NA()
)</f>
        <v>#VALUE!</v>
      </c>
      <c r="W189" s="136" t="e" cm="1">
        <f t="array" ref="W189">_xlfn.IFS(
    FALSE, N("Check if X1 shading is ON"),
    $V$50&lt;&gt;"x", NA(),
    FALSE, N("Check if case is 'LEFT' and x axis value less than z score"),
    AND($G$70 = "LEFT", $T189 &lt; IF($K$70="", 0, $K$70)), $U189,
    FALSE, N("Check if case is 'RIGHT' and x axis value greater than z score"),
    AND($G$70 = "RIGHT", $T189 &gt; IF($K$70="", 0, $K$70)), $U189,
    FALSE, N("Default case: Return NA()"),
    TRUE, NA()
)</f>
        <v>#N/A</v>
      </c>
      <c r="X189" s="136" t="e" cm="1">
        <f t="array" ref="X189">_xlfn.IFS(
    FALSE, N("Check if X1 shading is ON"),
    $X$50&lt;&gt;"x", NA(),
    FALSE, N("Check if case is 'LEFT' and x axis value less than z score"),
    AND($G$73 = "LEFT", $T189 &lt; IF($K$73="", 0, $K$73)), $U189,
    FALSE, N("Check if case is 'RIGHT' and x axis value greater than z score"),
    AND($G$73 = "RIGHT", $T189 &gt; IF($K$73="", 0, $K$73)), $U189,
    FALSE, N("Check if case is 'TWO' and both directions"),
    AND(
        $G$73 = "TWO",
        OR($T189 &lt; -ABS($K$73), $T189 &gt; ABS($K$73))
    ), $U189,
    FALSE, N("Default case: Return NA()"),
    TRUE, NA()
)</f>
        <v>#VALUE!</v>
      </c>
      <c r="Y189" s="42"/>
      <c r="Z189" s="110">
        <v>-0.33333333333333548</v>
      </c>
      <c r="AA189" s="110">
        <v>0.32600000000000001</v>
      </c>
      <c r="AB189" s="110">
        <f t="shared" si="31"/>
        <v>0.32600000000000001</v>
      </c>
      <c r="AC189" s="110" t="str">
        <f t="shared" si="32"/>
        <v/>
      </c>
    </row>
    <row r="190" spans="3:29" ht="16" x14ac:dyDescent="0.2">
      <c r="C190" s="5"/>
      <c r="D190" s="44"/>
      <c r="E190" s="7"/>
      <c r="F190" s="7"/>
      <c r="G190" s="44"/>
      <c r="H190" s="44"/>
      <c r="I190" s="44"/>
      <c r="J190" s="42"/>
      <c r="K190" s="42"/>
      <c r="L190" s="42"/>
      <c r="M190" s="42"/>
      <c r="N190" s="57"/>
      <c r="O190" s="57"/>
      <c r="P190" s="57"/>
      <c r="Q190" s="42"/>
      <c r="R190" s="42"/>
      <c r="S190" s="42"/>
      <c r="T190" s="120">
        <f t="shared" si="47"/>
        <v>2.7499999999999964</v>
      </c>
      <c r="U190" s="136">
        <f t="shared" si="48"/>
        <v>9.0935625015911431E-3</v>
      </c>
      <c r="V190" s="136" t="e" cm="1">
        <f t="array" ref="V190">_xlfn.IFS(
    FALSE, N("Check if X1 shading is ON"),
    $V$50&lt;&gt;"x", NA(),
    FALSE, N("Check if case is 'LEFT' and x axis value less than z score"),
    AND($G$69 = "LEFT", $T190 &lt; IF($K$69="", 0, $K$69)), $U190,
    FALSE, N("Check if case is 'RIGHT' and x axis value greater than z score"),
    AND($G$69 = "RIGHT", $T190 &gt; IF($K$69="", 0, $K$69)), $U190,
    FALSE, N("Check if case is 'TWO' and both directions"),
    AND(
        $G$69 = "TWO",
        OR($T190 &lt; -ABS($K$69), $T190 &gt; ABS($K$70))
    ), $U190,
    FALSE, N("Default case: Return NA()"),
    TRUE, NA()
)</f>
        <v>#VALUE!</v>
      </c>
      <c r="W190" s="136" t="e" cm="1">
        <f t="array" ref="W190">_xlfn.IFS(
    FALSE, N("Check if X1 shading is ON"),
    $V$50&lt;&gt;"x", NA(),
    FALSE, N("Check if case is 'LEFT' and x axis value less than z score"),
    AND($G$70 = "LEFT", $T190 &lt; IF($K$70="", 0, $K$70)), $U190,
    FALSE, N("Check if case is 'RIGHT' and x axis value greater than z score"),
    AND($G$70 = "RIGHT", $T190 &gt; IF($K$70="", 0, $K$70)), $U190,
    FALSE, N("Default case: Return NA()"),
    TRUE, NA()
)</f>
        <v>#N/A</v>
      </c>
      <c r="X190" s="136" t="e" cm="1">
        <f t="array" ref="X190">_xlfn.IFS(
    FALSE, N("Check if X1 shading is ON"),
    $X$50&lt;&gt;"x", NA(),
    FALSE, N("Check if case is 'LEFT' and x axis value less than z score"),
    AND($G$73 = "LEFT", $T190 &lt; IF($K$73="", 0, $K$73)), $U190,
    FALSE, N("Check if case is 'RIGHT' and x axis value greater than z score"),
    AND($G$73 = "RIGHT", $T190 &gt; IF($K$73="", 0, $K$73)), $U190,
    FALSE, N("Check if case is 'TWO' and both directions"),
    AND(
        $G$73 = "TWO",
        OR($T190 &lt; -ABS($K$73), $T190 &gt; ABS($K$73))
    ), $U190,
    FALSE, N("Default case: Return NA()"),
    TRUE, NA()
)</f>
        <v>#VALUE!</v>
      </c>
      <c r="Y190" s="42"/>
      <c r="Z190" s="110">
        <v>-0.16666666666666879</v>
      </c>
      <c r="AA190" s="110">
        <v>0.32600000000000001</v>
      </c>
      <c r="AB190" s="110">
        <f t="shared" si="31"/>
        <v>0.32600000000000001</v>
      </c>
      <c r="AC190" s="110" t="str">
        <f t="shared" si="32"/>
        <v/>
      </c>
    </row>
    <row r="191" spans="3:29" ht="16" x14ac:dyDescent="0.2">
      <c r="C191" s="57"/>
      <c r="D191" s="57"/>
      <c r="E191" s="57"/>
      <c r="F191" s="57"/>
      <c r="G191" s="57"/>
      <c r="H191" s="57"/>
      <c r="I191" s="57"/>
      <c r="J191" s="57"/>
      <c r="K191" s="57"/>
      <c r="L191" s="57"/>
      <c r="M191" s="57"/>
      <c r="N191" s="57"/>
      <c r="O191" s="57"/>
      <c r="P191" s="57"/>
      <c r="Q191" s="42"/>
      <c r="R191" s="42"/>
      <c r="S191" s="42"/>
      <c r="T191" s="120">
        <f t="shared" si="47"/>
        <v>2.791666666666663</v>
      </c>
      <c r="U191" s="136">
        <f t="shared" si="48"/>
        <v>8.1020357469785802E-3</v>
      </c>
      <c r="V191" s="136" t="e" cm="1">
        <f t="array" ref="V191">_xlfn.IFS(
    FALSE, N("Check if X1 shading is ON"),
    $V$50&lt;&gt;"x", NA(),
    FALSE, N("Check if case is 'LEFT' and x axis value less than z score"),
    AND($G$69 = "LEFT", $T191 &lt; IF($K$69="", 0, $K$69)), $U191,
    FALSE, N("Check if case is 'RIGHT' and x axis value greater than z score"),
    AND($G$69 = "RIGHT", $T191 &gt; IF($K$69="", 0, $K$69)), $U191,
    FALSE, N("Check if case is 'TWO' and both directions"),
    AND(
        $G$69 = "TWO",
        OR($T191 &lt; -ABS($K$69), $T191 &gt; ABS($K$70))
    ), $U191,
    FALSE, N("Default case: Return NA()"),
    TRUE, NA()
)</f>
        <v>#VALUE!</v>
      </c>
      <c r="W191" s="136" t="e" cm="1">
        <f t="array" ref="W191">_xlfn.IFS(
    FALSE, N("Check if X1 shading is ON"),
    $V$50&lt;&gt;"x", NA(),
    FALSE, N("Check if case is 'LEFT' and x axis value less than z score"),
    AND($G$70 = "LEFT", $T191 &lt; IF($K$70="", 0, $K$70)), $U191,
    FALSE, N("Check if case is 'RIGHT' and x axis value greater than z score"),
    AND($G$70 = "RIGHT", $T191 &gt; IF($K$70="", 0, $K$70)), $U191,
    FALSE, N("Default case: Return NA()"),
    TRUE, NA()
)</f>
        <v>#N/A</v>
      </c>
      <c r="X191" s="136" t="e" cm="1">
        <f t="array" ref="X191">_xlfn.IFS(
    FALSE, N("Check if X1 shading is ON"),
    $X$50&lt;&gt;"x", NA(),
    FALSE, N("Check if case is 'LEFT' and x axis value less than z score"),
    AND($G$73 = "LEFT", $T191 &lt; IF($K$73="", 0, $K$73)), $U191,
    FALSE, N("Check if case is 'RIGHT' and x axis value greater than z score"),
    AND($G$73 = "RIGHT", $T191 &gt; IF($K$73="", 0, $K$73)), $U191,
    FALSE, N("Check if case is 'TWO' and both directions"),
    AND(
        $G$73 = "TWO",
        OR($T191 &lt; -ABS($K$73), $T191 &gt; ABS($K$73))
    ), $U191,
    FALSE, N("Default case: Return NA()"),
    TRUE, NA()
)</f>
        <v>#VALUE!</v>
      </c>
      <c r="Y191" s="42"/>
      <c r="Z191" s="110">
        <v>0.16666666666666449</v>
      </c>
      <c r="AA191" s="110">
        <v>0.32600000000000001</v>
      </c>
      <c r="AB191" s="110">
        <f t="shared" si="31"/>
        <v>0.32600000000000001</v>
      </c>
      <c r="AC191" s="110" t="str">
        <f t="shared" si="32"/>
        <v/>
      </c>
    </row>
    <row r="192" spans="3:29" ht="16" x14ac:dyDescent="0.2">
      <c r="C192" s="57"/>
      <c r="D192" s="57"/>
      <c r="E192" s="57"/>
      <c r="F192" s="57"/>
      <c r="G192" s="57"/>
      <c r="H192" s="57"/>
      <c r="I192" s="57"/>
      <c r="J192" s="57"/>
      <c r="K192" s="57"/>
      <c r="L192" s="57"/>
      <c r="M192" s="57"/>
      <c r="N192" s="57"/>
      <c r="O192" s="57"/>
      <c r="P192" s="57"/>
      <c r="Q192" s="42"/>
      <c r="R192" s="42"/>
      <c r="S192" s="42"/>
      <c r="T192" s="120">
        <f t="shared" si="47"/>
        <v>2.8333333333333295</v>
      </c>
      <c r="U192" s="136">
        <f t="shared" si="48"/>
        <v>7.2060997646093061E-3</v>
      </c>
      <c r="V192" s="136" t="e" cm="1">
        <f t="array" ref="V192">_xlfn.IFS(
    FALSE, N("Check if X1 shading is ON"),
    $V$50&lt;&gt;"x", NA(),
    FALSE, N("Check if case is 'LEFT' and x axis value less than z score"),
    AND($G$69 = "LEFT", $T192 &lt; IF($K$69="", 0, $K$69)), $U192,
    FALSE, N("Check if case is 'RIGHT' and x axis value greater than z score"),
    AND($G$69 = "RIGHT", $T192 &gt; IF($K$69="", 0, $K$69)), $U192,
    FALSE, N("Check if case is 'TWO' and both directions"),
    AND(
        $G$69 = "TWO",
        OR($T192 &lt; -ABS($K$69), $T192 &gt; ABS($K$70))
    ), $U192,
    FALSE, N("Default case: Return NA()"),
    TRUE, NA()
)</f>
        <v>#VALUE!</v>
      </c>
      <c r="W192" s="136" t="e" cm="1">
        <f t="array" ref="W192">_xlfn.IFS(
    FALSE, N("Check if X1 shading is ON"),
    $V$50&lt;&gt;"x", NA(),
    FALSE, N("Check if case is 'LEFT' and x axis value less than z score"),
    AND($G$70 = "LEFT", $T192 &lt; IF($K$70="", 0, $K$70)), $U192,
    FALSE, N("Check if case is 'RIGHT' and x axis value greater than z score"),
    AND($G$70 = "RIGHT", $T192 &gt; IF($K$70="", 0, $K$70)), $U192,
    FALSE, N("Default case: Return NA()"),
    TRUE, NA()
)</f>
        <v>#N/A</v>
      </c>
      <c r="X192" s="136" t="e" cm="1">
        <f t="array" ref="X192">_xlfn.IFS(
    FALSE, N("Check if X1 shading is ON"),
    $X$50&lt;&gt;"x", NA(),
    FALSE, N("Check if case is 'LEFT' and x axis value less than z score"),
    AND($G$73 = "LEFT", $T192 &lt; IF($K$73="", 0, $K$73)), $U192,
    FALSE, N("Check if case is 'RIGHT' and x axis value greater than z score"),
    AND($G$73 = "RIGHT", $T192 &gt; IF($K$73="", 0, $K$73)), $U192,
    FALSE, N("Check if case is 'TWO' and both directions"),
    AND(
        $G$73 = "TWO",
        OR($T192 &lt; -ABS($K$73), $T192 &gt; ABS($K$73))
    ), $U192,
    FALSE, N("Default case: Return NA()"),
    TRUE, NA()
)</f>
        <v>#VALUE!</v>
      </c>
      <c r="Y192" s="42"/>
      <c r="Z192" s="110">
        <v>0.33333333333333115</v>
      </c>
      <c r="AA192" s="110">
        <v>0.32600000000000001</v>
      </c>
      <c r="AB192" s="110">
        <f t="shared" si="31"/>
        <v>0.32600000000000001</v>
      </c>
      <c r="AC192" s="110" t="str">
        <f t="shared" si="32"/>
        <v/>
      </c>
    </row>
    <row r="193" spans="3:29" ht="16" x14ac:dyDescent="0.2">
      <c r="C193" s="57"/>
      <c r="D193" s="57"/>
      <c r="E193" s="57"/>
      <c r="F193" s="57"/>
      <c r="G193" s="57"/>
      <c r="H193" s="57"/>
      <c r="I193" s="57"/>
      <c r="J193" s="57"/>
      <c r="K193" s="57"/>
      <c r="L193" s="57"/>
      <c r="M193" s="57"/>
      <c r="N193" s="57"/>
      <c r="O193" s="57"/>
      <c r="P193" s="57"/>
      <c r="Q193" s="42"/>
      <c r="R193" s="42"/>
      <c r="S193" s="42"/>
      <c r="T193" s="120">
        <f t="shared" si="47"/>
        <v>2.874999999999996</v>
      </c>
      <c r="U193" s="136">
        <f t="shared" si="48"/>
        <v>6.3981203107236302E-3</v>
      </c>
      <c r="V193" s="136" t="e" cm="1">
        <f t="array" ref="V193">_xlfn.IFS(
    FALSE, N("Check if X1 shading is ON"),
    $V$50&lt;&gt;"x", NA(),
    FALSE, N("Check if case is 'LEFT' and x axis value less than z score"),
    AND($G$69 = "LEFT", $T193 &lt; IF($K$69="", 0, $K$69)), $U193,
    FALSE, N("Check if case is 'RIGHT' and x axis value greater than z score"),
    AND($G$69 = "RIGHT", $T193 &gt; IF($K$69="", 0, $K$69)), $U193,
    FALSE, N("Check if case is 'TWO' and both directions"),
    AND(
        $G$69 = "TWO",
        OR($T193 &lt; -ABS($K$69), $T193 &gt; ABS($K$70))
    ), $U193,
    FALSE, N("Default case: Return NA()"),
    TRUE, NA()
)</f>
        <v>#VALUE!</v>
      </c>
      <c r="W193" s="136" t="e" cm="1">
        <f t="array" ref="W193">_xlfn.IFS(
    FALSE, N("Check if X1 shading is ON"),
    $V$50&lt;&gt;"x", NA(),
    FALSE, N("Check if case is 'LEFT' and x axis value less than z score"),
    AND($G$70 = "LEFT", $T193 &lt; IF($K$70="", 0, $K$70)), $U193,
    FALSE, N("Check if case is 'RIGHT' and x axis value greater than z score"),
    AND($G$70 = "RIGHT", $T193 &gt; IF($K$70="", 0, $K$70)), $U193,
    FALSE, N("Default case: Return NA()"),
    TRUE, NA()
)</f>
        <v>#N/A</v>
      </c>
      <c r="X193" s="136" t="e" cm="1">
        <f t="array" ref="X193">_xlfn.IFS(
    FALSE, N("Check if X1 shading is ON"),
    $X$50&lt;&gt;"x", NA(),
    FALSE, N("Check if case is 'LEFT' and x axis value less than z score"),
    AND($G$73 = "LEFT", $T193 &lt; IF($K$73="", 0, $K$73)), $U193,
    FALSE, N("Check if case is 'RIGHT' and x axis value greater than z score"),
    AND($G$73 = "RIGHT", $T193 &gt; IF($K$73="", 0, $K$73)), $U193,
    FALSE, N("Check if case is 'TWO' and both directions"),
    AND(
        $G$73 = "TWO",
        OR($T193 &lt; -ABS($K$73), $T193 &gt; ABS($K$73))
    ), $U193,
    FALSE, N("Default case: Return NA()"),
    TRUE, NA()
)</f>
        <v>#VALUE!</v>
      </c>
      <c r="Y193" s="42"/>
      <c r="Z193" s="110">
        <v>0.49999999999999789</v>
      </c>
      <c r="AA193" s="110">
        <v>0.32600000000000001</v>
      </c>
      <c r="AB193" s="110">
        <f t="shared" si="31"/>
        <v>0.32600000000000001</v>
      </c>
      <c r="AC193" s="110" t="str">
        <f t="shared" si="32"/>
        <v/>
      </c>
    </row>
    <row r="194" spans="3:29" ht="16" x14ac:dyDescent="0.2">
      <c r="C194" s="57"/>
      <c r="D194" s="57"/>
      <c r="E194" s="57"/>
      <c r="F194" s="57"/>
      <c r="G194" s="57"/>
      <c r="H194" s="57"/>
      <c r="I194" s="57"/>
      <c r="J194" s="57"/>
      <c r="K194" s="57"/>
      <c r="L194" s="57"/>
      <c r="M194" s="57"/>
      <c r="N194" s="57"/>
      <c r="O194" s="57"/>
      <c r="P194" s="57"/>
      <c r="Q194" s="42"/>
      <c r="R194" s="42"/>
      <c r="S194" s="42"/>
      <c r="T194" s="120">
        <f t="shared" si="47"/>
        <v>2.9166666666666625</v>
      </c>
      <c r="U194" s="136">
        <f t="shared" si="48"/>
        <v>5.6708812194459562E-3</v>
      </c>
      <c r="V194" s="136" t="e" cm="1">
        <f t="array" ref="V194">_xlfn.IFS(
    FALSE, N("Check if X1 shading is ON"),
    $V$50&lt;&gt;"x", NA(),
    FALSE, N("Check if case is 'LEFT' and x axis value less than z score"),
    AND($G$69 = "LEFT", $T194 &lt; IF($K$69="", 0, $K$69)), $U194,
    FALSE, N("Check if case is 'RIGHT' and x axis value greater than z score"),
    AND($G$69 = "RIGHT", $T194 &gt; IF($K$69="", 0, $K$69)), $U194,
    FALSE, N("Check if case is 'TWO' and both directions"),
    AND(
        $G$69 = "TWO",
        OR($T194 &lt; -ABS($K$69), $T194 &gt; ABS($K$70))
    ), $U194,
    FALSE, N("Default case: Return NA()"),
    TRUE, NA()
)</f>
        <v>#VALUE!</v>
      </c>
      <c r="W194" s="136" t="e" cm="1">
        <f t="array" ref="W194">_xlfn.IFS(
    FALSE, N("Check if X1 shading is ON"),
    $V$50&lt;&gt;"x", NA(),
    FALSE, N("Check if case is 'LEFT' and x axis value less than z score"),
    AND($G$70 = "LEFT", $T194 &lt; IF($K$70="", 0, $K$70)), $U194,
    FALSE, N("Check if case is 'RIGHT' and x axis value greater than z score"),
    AND($G$70 = "RIGHT", $T194 &gt; IF($K$70="", 0, $K$70)), $U194,
    FALSE, N("Default case: Return NA()"),
    TRUE, NA()
)</f>
        <v>#N/A</v>
      </c>
      <c r="X194" s="136" t="e" cm="1">
        <f t="array" ref="X194">_xlfn.IFS(
    FALSE, N("Check if X1 shading is ON"),
    $X$50&lt;&gt;"x", NA(),
    FALSE, N("Check if case is 'LEFT' and x axis value less than z score"),
    AND($G$73 = "LEFT", $T194 &lt; IF($K$73="", 0, $K$73)), $U194,
    FALSE, N("Check if case is 'RIGHT' and x axis value greater than z score"),
    AND($G$73 = "RIGHT", $T194 &gt; IF($K$73="", 0, $K$73)), $U194,
    FALSE, N("Check if case is 'TWO' and both directions"),
    AND(
        $G$73 = "TWO",
        OR($T194 &lt; -ABS($K$73), $T194 &gt; ABS($K$73))
    ), $U194,
    FALSE, N("Default case: Return NA()"),
    TRUE, NA()
)</f>
        <v>#VALUE!</v>
      </c>
      <c r="Y194" s="42"/>
      <c r="Z194" s="110">
        <v>-0.33333333333333548</v>
      </c>
      <c r="AA194" s="110">
        <v>0.35</v>
      </c>
      <c r="AB194" s="110">
        <f t="shared" si="31"/>
        <v>0.35</v>
      </c>
      <c r="AC194" s="110" t="str">
        <f t="shared" si="32"/>
        <v/>
      </c>
    </row>
    <row r="195" spans="3:29" ht="16" x14ac:dyDescent="0.2">
      <c r="C195" s="57"/>
      <c r="D195" s="57"/>
      <c r="E195" s="57"/>
      <c r="F195" s="57"/>
      <c r="G195" s="57"/>
      <c r="H195" s="57"/>
      <c r="I195" s="57"/>
      <c r="J195" s="57"/>
      <c r="K195" s="57"/>
      <c r="L195" s="57"/>
      <c r="M195" s="57"/>
      <c r="N195" s="57"/>
      <c r="O195" s="57"/>
      <c r="P195" s="57"/>
      <c r="Q195" s="42"/>
      <c r="R195" s="42"/>
      <c r="S195" s="42"/>
      <c r="T195" s="120">
        <f t="shared" si="47"/>
        <v>2.958333333333329</v>
      </c>
      <c r="U195" s="136">
        <f t="shared" si="48"/>
        <v>5.01758473893272E-3</v>
      </c>
      <c r="V195" s="136" t="e" cm="1">
        <f t="array" ref="V195">_xlfn.IFS(
    FALSE, N("Check if X1 shading is ON"),
    $V$50&lt;&gt;"x", NA(),
    FALSE, N("Check if case is 'LEFT' and x axis value less than z score"),
    AND($G$69 = "LEFT", $T195 &lt; IF($K$69="", 0, $K$69)), $U195,
    FALSE, N("Check if case is 'RIGHT' and x axis value greater than z score"),
    AND($G$69 = "RIGHT", $T195 &gt; IF($K$69="", 0, $K$69)), $U195,
    FALSE, N("Check if case is 'TWO' and both directions"),
    AND(
        $G$69 = "TWO",
        OR($T195 &lt; -ABS($K$69), $T195 &gt; ABS($K$70))
    ), $U195,
    FALSE, N("Default case: Return NA()"),
    TRUE, NA()
)</f>
        <v>#VALUE!</v>
      </c>
      <c r="W195" s="136" t="e" cm="1">
        <f t="array" ref="W195">_xlfn.IFS(
    FALSE, N("Check if X1 shading is ON"),
    $V$50&lt;&gt;"x", NA(),
    FALSE, N("Check if case is 'LEFT' and x axis value less than z score"),
    AND($G$70 = "LEFT", $T195 &lt; IF($K$70="", 0, $K$70)), $U195,
    FALSE, N("Check if case is 'RIGHT' and x axis value greater than z score"),
    AND($G$70 = "RIGHT", $T195 &gt; IF($K$70="", 0, $K$70)), $U195,
    FALSE, N("Default case: Return NA()"),
    TRUE, NA()
)</f>
        <v>#N/A</v>
      </c>
      <c r="X195" s="136" t="e" cm="1">
        <f t="array" ref="X195">_xlfn.IFS(
    FALSE, N("Check if X1 shading is ON"),
    $X$50&lt;&gt;"x", NA(),
    FALSE, N("Check if case is 'LEFT' and x axis value less than z score"),
    AND($G$73 = "LEFT", $T195 &lt; IF($K$73="", 0, $K$73)), $U195,
    FALSE, N("Check if case is 'RIGHT' and x axis value greater than z score"),
    AND($G$73 = "RIGHT", $T195 &gt; IF($K$73="", 0, $K$73)), $U195,
    FALSE, N("Check if case is 'TWO' and both directions"),
    AND(
        $G$73 = "TWO",
        OR($T195 &lt; -ABS($K$73), $T195 &gt; ABS($K$73))
    ), $U195,
    FALSE, N("Default case: Return NA()"),
    TRUE, NA()
)</f>
        <v>#VALUE!</v>
      </c>
      <c r="Y195" s="42"/>
      <c r="Z195" s="110">
        <v>-0.16666666666666879</v>
      </c>
      <c r="AA195" s="110">
        <v>0.35</v>
      </c>
      <c r="AB195" s="110">
        <f t="shared" si="31"/>
        <v>0.35</v>
      </c>
      <c r="AC195" s="110" t="str">
        <f t="shared" si="32"/>
        <v/>
      </c>
    </row>
    <row r="196" spans="3:29" ht="16" x14ac:dyDescent="0.2">
      <c r="C196" s="57"/>
      <c r="D196" s="57"/>
      <c r="E196" s="57"/>
      <c r="F196" s="57"/>
      <c r="G196" s="57"/>
      <c r="H196" s="57"/>
      <c r="I196" s="57"/>
      <c r="J196" s="57"/>
      <c r="K196" s="57"/>
      <c r="L196" s="57"/>
      <c r="M196" s="57"/>
      <c r="N196" s="57"/>
      <c r="O196" s="57"/>
      <c r="P196" s="57"/>
      <c r="Q196" s="42"/>
      <c r="R196" s="42"/>
      <c r="S196" s="42"/>
      <c r="T196" s="120">
        <f t="shared" si="47"/>
        <v>2.9999999999999956</v>
      </c>
      <c r="U196" s="136">
        <f t="shared" si="48"/>
        <v>4.4318484119380665E-3</v>
      </c>
      <c r="V196" s="136" t="e" cm="1">
        <f t="array" ref="V196">_xlfn.IFS(
    FALSE, N("Check if X1 shading is ON"),
    $V$50&lt;&gt;"x", NA(),
    FALSE, N("Check if case is 'LEFT' and x axis value less than z score"),
    AND($G$69 = "LEFT", $T196 &lt; IF($K$69="", 0, $K$69)), $U196,
    FALSE, N("Check if case is 'RIGHT' and x axis value greater than z score"),
    AND($G$69 = "RIGHT", $T196 &gt; IF($K$69="", 0, $K$69)), $U196,
    FALSE, N("Check if case is 'TWO' and both directions"),
    AND(
        $G$69 = "TWO",
        OR($T196 &lt; -ABS($K$69), $T196 &gt; ABS($K$70))
    ), $U196,
    FALSE, N("Default case: Return NA()"),
    TRUE, NA()
)</f>
        <v>#VALUE!</v>
      </c>
      <c r="W196" s="136" t="e" cm="1">
        <f t="array" ref="W196">_xlfn.IFS(
    FALSE, N("Check if X1 shading is ON"),
    $V$50&lt;&gt;"x", NA(),
    FALSE, N("Check if case is 'LEFT' and x axis value less than z score"),
    AND($G$70 = "LEFT", $T196 &lt; IF($K$70="", 0, $K$70)), $U196,
    FALSE, N("Check if case is 'RIGHT' and x axis value greater than z score"),
    AND($G$70 = "RIGHT", $T196 &gt; IF($K$70="", 0, $K$70)), $U196,
    FALSE, N("Default case: Return NA()"),
    TRUE, NA()
)</f>
        <v>#N/A</v>
      </c>
      <c r="X196" s="136" t="e" cm="1">
        <f t="array" ref="X196">_xlfn.IFS(
    FALSE, N("Check if X1 shading is ON"),
    $X$50&lt;&gt;"x", NA(),
    FALSE, N("Check if case is 'LEFT' and x axis value less than z score"),
    AND($G$73 = "LEFT", $T196 &lt; IF($K$73="", 0, $K$73)), $U196,
    FALSE, N("Check if case is 'RIGHT' and x axis value greater than z score"),
    AND($G$73 = "RIGHT", $T196 &gt; IF($K$73="", 0, $K$73)), $U196,
    FALSE, N("Check if case is 'TWO' and both directions"),
    AND(
        $G$73 = "TWO",
        OR($T196 &lt; -ABS($K$73), $T196 &gt; ABS($K$73))
    ), $U196,
    FALSE, N("Default case: Return NA()"),
    TRUE, NA()
)</f>
        <v>#VALUE!</v>
      </c>
      <c r="Y196" s="42"/>
      <c r="Z196" s="110">
        <v>0.16666666666666449</v>
      </c>
      <c r="AA196" s="110">
        <v>0.35</v>
      </c>
      <c r="AB196" s="110">
        <f t="shared" si="31"/>
        <v>0.35</v>
      </c>
      <c r="AC196" s="110" t="str">
        <f t="shared" si="32"/>
        <v/>
      </c>
    </row>
    <row r="197" spans="3:29" ht="16" x14ac:dyDescent="0.2">
      <c r="C197" s="57"/>
      <c r="D197" s="57"/>
      <c r="E197" s="57"/>
      <c r="F197" s="57"/>
      <c r="G197" s="57"/>
      <c r="H197" s="57"/>
      <c r="I197" s="57"/>
      <c r="J197" s="57"/>
      <c r="K197" s="57"/>
      <c r="L197" s="57"/>
      <c r="M197" s="57"/>
      <c r="N197" s="57"/>
      <c r="O197" s="57"/>
      <c r="P197" s="57"/>
      <c r="Q197" s="42"/>
      <c r="R197" s="42"/>
      <c r="S197" s="42"/>
      <c r="T197" s="42"/>
      <c r="U197" s="42"/>
      <c r="V197" s="44"/>
      <c r="W197" s="44"/>
      <c r="X197" s="44"/>
      <c r="Y197" s="42"/>
      <c r="Z197" s="110">
        <v>0.33333333333333115</v>
      </c>
      <c r="AA197" s="110">
        <v>0.35</v>
      </c>
      <c r="AB197" s="110">
        <f t="shared" si="31"/>
        <v>0.35</v>
      </c>
      <c r="AC197" s="110" t="str">
        <f t="shared" si="32"/>
        <v/>
      </c>
    </row>
    <row r="198" spans="3:29" ht="16" x14ac:dyDescent="0.2">
      <c r="C198" s="57"/>
      <c r="D198" s="57"/>
      <c r="E198" s="57"/>
      <c r="F198" s="57"/>
      <c r="G198" s="57"/>
      <c r="H198" s="57"/>
      <c r="I198" s="57"/>
      <c r="J198" s="57"/>
      <c r="K198" s="57"/>
      <c r="L198" s="57"/>
      <c r="M198" s="57"/>
      <c r="N198" s="57"/>
      <c r="O198" s="57"/>
      <c r="P198" s="57"/>
      <c r="Q198" s="42"/>
      <c r="R198" s="42"/>
      <c r="S198" s="42"/>
      <c r="T198" s="42"/>
      <c r="U198" s="42"/>
      <c r="V198" s="44"/>
      <c r="W198" s="44"/>
      <c r="X198" s="44"/>
      <c r="Y198" s="42"/>
      <c r="Z198" s="110">
        <v>-0.16666666666666879</v>
      </c>
      <c r="AA198" s="110">
        <v>0.374</v>
      </c>
      <c r="AB198" s="110">
        <f t="shared" si="31"/>
        <v>0.374</v>
      </c>
      <c r="AC198" s="110" t="str">
        <f t="shared" si="32"/>
        <v/>
      </c>
    </row>
    <row r="199" spans="3:29" ht="16" x14ac:dyDescent="0.2">
      <c r="C199" s="57"/>
      <c r="D199" s="57"/>
      <c r="E199" s="57"/>
      <c r="F199" s="57"/>
      <c r="G199" s="57"/>
      <c r="H199" s="57"/>
      <c r="I199" s="57"/>
      <c r="J199" s="57"/>
      <c r="K199" s="57"/>
      <c r="L199" s="57"/>
      <c r="M199" s="57"/>
      <c r="N199" s="57"/>
      <c r="O199" s="57"/>
      <c r="P199" s="57"/>
      <c r="Q199" s="42"/>
      <c r="R199" s="57"/>
      <c r="S199" s="57"/>
      <c r="T199" s="57"/>
      <c r="U199" s="57"/>
      <c r="V199" s="65"/>
      <c r="W199" s="65"/>
      <c r="X199" s="65"/>
      <c r="Y199" s="57"/>
      <c r="Z199" s="110">
        <v>0.16666666666666449</v>
      </c>
      <c r="AA199" s="110">
        <v>0.374</v>
      </c>
      <c r="AB199" s="110">
        <f t="shared" ref="AB199" si="51">IF($AB$4="x",AA199,NA())</f>
        <v>0.374</v>
      </c>
      <c r="AC199" s="110" t="str">
        <f t="shared" ref="AC199" si="52">IF($J$68="","",$J$68)</f>
        <v/>
      </c>
    </row>
    <row r="200" spans="3:29" x14ac:dyDescent="0.2">
      <c r="C200" s="57"/>
      <c r="D200" s="57"/>
      <c r="E200" s="57"/>
      <c r="F200" s="57"/>
      <c r="G200" s="57"/>
      <c r="H200" s="57"/>
      <c r="I200" s="57"/>
      <c r="J200" s="57"/>
      <c r="K200" s="57"/>
      <c r="L200" s="57"/>
      <c r="M200" s="57"/>
      <c r="N200"/>
      <c r="O200"/>
      <c r="P200"/>
      <c r="Q200"/>
      <c r="R200"/>
      <c r="S200"/>
      <c r="T200"/>
      <c r="U200"/>
      <c r="V200" s="66"/>
      <c r="W200" s="66"/>
      <c r="X200" s="66"/>
      <c r="Y200"/>
      <c r="Z200"/>
      <c r="AA200"/>
      <c r="AB200"/>
      <c r="AC200"/>
    </row>
    <row r="201" spans="3:29" x14ac:dyDescent="0.2">
      <c r="C201"/>
      <c r="D201"/>
      <c r="E201"/>
      <c r="F201"/>
      <c r="G201"/>
      <c r="H201"/>
      <c r="I201"/>
      <c r="J201"/>
      <c r="K201"/>
      <c r="L201"/>
      <c r="M201"/>
      <c r="N201"/>
      <c r="O201"/>
      <c r="P201"/>
      <c r="Q201"/>
      <c r="R201"/>
      <c r="S201"/>
      <c r="T201"/>
      <c r="U201"/>
      <c r="V201" s="66"/>
      <c r="W201" s="66"/>
      <c r="X201" s="66"/>
      <c r="Y201"/>
      <c r="Z201"/>
      <c r="AA201"/>
      <c r="AB201"/>
      <c r="AC201"/>
    </row>
    <row r="202" spans="3:29" x14ac:dyDescent="0.2">
      <c r="C202"/>
      <c r="D202"/>
      <c r="E202"/>
      <c r="F202"/>
      <c r="G202"/>
      <c r="H202"/>
      <c r="I202"/>
      <c r="J202"/>
      <c r="K202"/>
      <c r="L202"/>
      <c r="M202"/>
      <c r="N202"/>
      <c r="O202"/>
      <c r="P202"/>
      <c r="Q202"/>
      <c r="R202"/>
      <c r="S202"/>
      <c r="T202"/>
      <c r="U202"/>
      <c r="V202" s="66"/>
      <c r="W202" s="66"/>
      <c r="X202" s="66"/>
      <c r="Y202"/>
      <c r="Z202"/>
      <c r="AA202"/>
      <c r="AB202"/>
      <c r="AC202"/>
    </row>
    <row r="203" spans="3:29" x14ac:dyDescent="0.2">
      <c r="C203"/>
      <c r="D203"/>
      <c r="E203"/>
      <c r="F203"/>
      <c r="G203"/>
      <c r="H203"/>
      <c r="I203"/>
      <c r="J203"/>
      <c r="K203"/>
      <c r="L203"/>
      <c r="M203"/>
      <c r="N203"/>
      <c r="O203"/>
      <c r="P203"/>
      <c r="Q203"/>
      <c r="R203"/>
      <c r="S203"/>
      <c r="T203"/>
      <c r="U203"/>
      <c r="V203" s="66"/>
      <c r="W203" s="66"/>
      <c r="X203" s="66"/>
      <c r="Y203"/>
      <c r="Z203"/>
      <c r="AA203"/>
      <c r="AB203"/>
      <c r="AC203"/>
    </row>
    <row r="204" spans="3:29" x14ac:dyDescent="0.2">
      <c r="C204"/>
      <c r="D204"/>
      <c r="E204"/>
      <c r="F204"/>
      <c r="G204"/>
      <c r="H204"/>
      <c r="I204"/>
      <c r="J204"/>
      <c r="K204"/>
      <c r="L204"/>
      <c r="M204"/>
      <c r="N204"/>
      <c r="O204"/>
      <c r="P204"/>
      <c r="Q204"/>
      <c r="R204"/>
      <c r="S204"/>
      <c r="T204"/>
      <c r="U204"/>
      <c r="V204" s="66"/>
      <c r="W204" s="66"/>
      <c r="X204" s="66"/>
      <c r="Y204"/>
      <c r="Z204"/>
      <c r="AA204"/>
      <c r="AB204"/>
      <c r="AC204"/>
    </row>
    <row r="205" spans="3:29" x14ac:dyDescent="0.2">
      <c r="C205"/>
      <c r="D205"/>
      <c r="E205"/>
      <c r="F205"/>
      <c r="G205"/>
      <c r="H205"/>
      <c r="I205"/>
      <c r="J205"/>
      <c r="K205"/>
      <c r="L205"/>
      <c r="M205"/>
      <c r="N205"/>
      <c r="O205"/>
      <c r="P205"/>
      <c r="Q205"/>
      <c r="R205"/>
      <c r="S205"/>
      <c r="T205"/>
      <c r="U205"/>
      <c r="V205" s="66"/>
      <c r="W205" s="66"/>
      <c r="X205" s="66"/>
      <c r="Y205"/>
      <c r="Z205"/>
      <c r="AA205"/>
      <c r="AB205"/>
      <c r="AC205"/>
    </row>
    <row r="206" spans="3:29" x14ac:dyDescent="0.2">
      <c r="C206"/>
      <c r="D206"/>
      <c r="E206"/>
      <c r="F206"/>
      <c r="G206"/>
      <c r="H206"/>
      <c r="I206"/>
      <c r="J206"/>
      <c r="K206"/>
      <c r="L206"/>
      <c r="M206"/>
      <c r="N206"/>
      <c r="O206"/>
      <c r="P206"/>
      <c r="Q206"/>
      <c r="R206"/>
      <c r="S206"/>
      <c r="T206"/>
      <c r="U206"/>
      <c r="V206" s="66"/>
      <c r="W206" s="66"/>
      <c r="X206" s="66"/>
      <c r="Y206"/>
      <c r="Z206"/>
      <c r="AA206"/>
      <c r="AB206"/>
      <c r="AC206"/>
    </row>
    <row r="207" spans="3:29" x14ac:dyDescent="0.2">
      <c r="C207"/>
      <c r="D207"/>
      <c r="E207"/>
      <c r="F207"/>
      <c r="G207"/>
      <c r="H207"/>
      <c r="I207"/>
      <c r="J207"/>
      <c r="K207"/>
      <c r="L207"/>
      <c r="M207"/>
      <c r="N207"/>
      <c r="O207"/>
      <c r="P207"/>
      <c r="Q207"/>
      <c r="R207"/>
      <c r="S207"/>
      <c r="T207"/>
      <c r="U207"/>
      <c r="V207" s="66"/>
      <c r="W207" s="66"/>
      <c r="X207" s="66"/>
      <c r="Y207"/>
      <c r="Z207"/>
      <c r="AA207"/>
      <c r="AB207"/>
      <c r="AC207"/>
    </row>
    <row r="208" spans="3:29" x14ac:dyDescent="0.2">
      <c r="C208"/>
      <c r="D208"/>
      <c r="E208"/>
      <c r="F208"/>
      <c r="G208"/>
      <c r="H208"/>
      <c r="I208"/>
      <c r="J208"/>
      <c r="K208"/>
      <c r="L208"/>
      <c r="M208"/>
      <c r="N208"/>
      <c r="O208"/>
      <c r="P208"/>
      <c r="Q208"/>
      <c r="R208"/>
      <c r="S208"/>
      <c r="T208"/>
      <c r="U208"/>
      <c r="V208" s="66"/>
      <c r="W208" s="66"/>
      <c r="X208" s="66"/>
      <c r="Y208"/>
      <c r="Z208"/>
      <c r="AA208"/>
      <c r="AB208"/>
      <c r="AC208"/>
    </row>
    <row r="209" spans="22:24" customFormat="1" x14ac:dyDescent="0.2">
      <c r="V209" s="66"/>
      <c r="W209" s="66"/>
      <c r="X209" s="66"/>
    </row>
    <row r="210" spans="22:24" customFormat="1" x14ac:dyDescent="0.2">
      <c r="V210" s="66"/>
      <c r="W210" s="66"/>
      <c r="X210" s="66"/>
    </row>
    <row r="211" spans="22:24" customFormat="1" x14ac:dyDescent="0.2">
      <c r="V211" s="66"/>
      <c r="W211" s="66"/>
      <c r="X211" s="66"/>
    </row>
    <row r="212" spans="22:24" customFormat="1" x14ac:dyDescent="0.2">
      <c r="V212" s="66"/>
      <c r="W212" s="66"/>
      <c r="X212" s="66"/>
    </row>
    <row r="213" spans="22:24" customFormat="1" x14ac:dyDescent="0.2">
      <c r="V213" s="66"/>
      <c r="W213" s="66"/>
      <c r="X213" s="66"/>
    </row>
    <row r="214" spans="22:24" customFormat="1" x14ac:dyDescent="0.2">
      <c r="V214" s="66"/>
      <c r="W214" s="66"/>
      <c r="X214" s="66"/>
    </row>
    <row r="215" spans="22:24" customFormat="1" x14ac:dyDescent="0.2">
      <c r="V215" s="66"/>
      <c r="W215" s="66"/>
      <c r="X215" s="66"/>
    </row>
    <row r="216" spans="22:24" customFormat="1" x14ac:dyDescent="0.2">
      <c r="V216" s="66"/>
      <c r="W216" s="66"/>
      <c r="X216" s="66"/>
    </row>
    <row r="217" spans="22:24" customFormat="1" x14ac:dyDescent="0.2">
      <c r="V217" s="66"/>
      <c r="W217" s="66"/>
      <c r="X217" s="66"/>
    </row>
    <row r="218" spans="22:24" customFormat="1" x14ac:dyDescent="0.2">
      <c r="V218" s="66"/>
      <c r="W218" s="66"/>
      <c r="X218" s="66"/>
    </row>
    <row r="219" spans="22:24" customFormat="1" x14ac:dyDescent="0.2">
      <c r="V219" s="66"/>
      <c r="W219" s="66"/>
      <c r="X219" s="66"/>
    </row>
    <row r="220" spans="22:24" customFormat="1" x14ac:dyDescent="0.2">
      <c r="V220" s="66"/>
      <c r="W220" s="66"/>
      <c r="X220" s="66"/>
    </row>
    <row r="221" spans="22:24" customFormat="1" x14ac:dyDescent="0.2">
      <c r="V221" s="66"/>
      <c r="W221" s="66"/>
      <c r="X221" s="66"/>
    </row>
    <row r="222" spans="22:24" customFormat="1" x14ac:dyDescent="0.2">
      <c r="V222" s="66"/>
      <c r="W222" s="66"/>
      <c r="X222" s="66"/>
    </row>
    <row r="223" spans="22:24" customFormat="1" x14ac:dyDescent="0.2">
      <c r="V223" s="66"/>
      <c r="W223" s="66"/>
      <c r="X223" s="66"/>
    </row>
    <row r="224" spans="22:24" customFormat="1" x14ac:dyDescent="0.2">
      <c r="V224" s="66"/>
      <c r="W224" s="66"/>
      <c r="X224" s="66"/>
    </row>
    <row r="225" spans="3:29" x14ac:dyDescent="0.2">
      <c r="C225"/>
      <c r="D225"/>
      <c r="E225"/>
      <c r="F225"/>
      <c r="G225"/>
      <c r="H225"/>
      <c r="I225"/>
      <c r="J225"/>
      <c r="K225"/>
      <c r="L225"/>
      <c r="M225"/>
      <c r="N225"/>
      <c r="O225"/>
      <c r="P225"/>
      <c r="Q225"/>
      <c r="R225"/>
      <c r="S225"/>
      <c r="T225"/>
      <c r="U225"/>
      <c r="V225" s="66"/>
      <c r="W225" s="66"/>
      <c r="X225" s="66"/>
      <c r="Y225"/>
      <c r="Z225"/>
      <c r="AA225"/>
      <c r="AB225"/>
      <c r="AC225"/>
    </row>
    <row r="226" spans="3:29" x14ac:dyDescent="0.2">
      <c r="C226"/>
      <c r="D226"/>
      <c r="E226"/>
      <c r="F226"/>
      <c r="G226"/>
      <c r="H226"/>
      <c r="I226"/>
      <c r="J226"/>
      <c r="K226"/>
      <c r="L226"/>
      <c r="M226"/>
      <c r="N226"/>
      <c r="O226"/>
      <c r="P226"/>
      <c r="Q226"/>
      <c r="R226"/>
      <c r="S226"/>
      <c r="T226"/>
      <c r="U226"/>
      <c r="V226" s="66"/>
      <c r="W226" s="66"/>
      <c r="X226" s="66"/>
      <c r="Y226"/>
      <c r="Z226"/>
      <c r="AA226"/>
      <c r="AB226"/>
      <c r="AC226"/>
    </row>
    <row r="227" spans="3:29" x14ac:dyDescent="0.2">
      <c r="C227"/>
      <c r="D227"/>
      <c r="E227"/>
      <c r="F227"/>
      <c r="G227"/>
      <c r="H227"/>
      <c r="I227"/>
      <c r="J227"/>
      <c r="K227"/>
      <c r="L227"/>
      <c r="M227"/>
      <c r="N227"/>
      <c r="O227"/>
      <c r="P227"/>
      <c r="Q227"/>
      <c r="R227"/>
      <c r="S227"/>
      <c r="T227"/>
      <c r="U227"/>
      <c r="V227" s="66"/>
      <c r="W227" s="66"/>
      <c r="X227" s="66"/>
      <c r="Y227"/>
      <c r="Z227"/>
      <c r="AA227"/>
      <c r="AB227"/>
      <c r="AC227"/>
    </row>
    <row r="228" spans="3:29" x14ac:dyDescent="0.2">
      <c r="C228"/>
      <c r="D228"/>
      <c r="E228"/>
      <c r="F228"/>
      <c r="G228"/>
      <c r="H228"/>
      <c r="I228"/>
      <c r="J228"/>
      <c r="K228"/>
      <c r="L228"/>
      <c r="M228"/>
      <c r="N228"/>
      <c r="O228"/>
      <c r="P228"/>
      <c r="Q228"/>
      <c r="R228"/>
      <c r="S228"/>
      <c r="T228"/>
      <c r="U228"/>
      <c r="V228" s="66"/>
      <c r="W228" s="66"/>
      <c r="X228" s="66"/>
      <c r="Y228"/>
      <c r="Z228"/>
      <c r="AA228"/>
      <c r="AB228"/>
      <c r="AC228"/>
    </row>
    <row r="229" spans="3:29" x14ac:dyDescent="0.2">
      <c r="C229"/>
      <c r="D229"/>
      <c r="E229"/>
      <c r="F229"/>
      <c r="G229"/>
      <c r="H229"/>
      <c r="I229"/>
      <c r="J229"/>
      <c r="K229"/>
      <c r="L229"/>
      <c r="M229"/>
      <c r="N229"/>
      <c r="O229"/>
      <c r="P229"/>
      <c r="Q229"/>
      <c r="R229"/>
      <c r="S229"/>
      <c r="T229"/>
      <c r="U229"/>
      <c r="V229" s="66"/>
      <c r="W229" s="66"/>
      <c r="X229" s="66"/>
      <c r="Y229"/>
      <c r="Z229"/>
      <c r="AA229"/>
      <c r="AB229"/>
      <c r="AC229"/>
    </row>
    <row r="230" spans="3:29" x14ac:dyDescent="0.2">
      <c r="C230"/>
      <c r="D230"/>
      <c r="E230"/>
      <c r="F230"/>
      <c r="G230"/>
      <c r="H230"/>
      <c r="I230"/>
      <c r="J230"/>
      <c r="K230"/>
      <c r="L230"/>
      <c r="M230"/>
      <c r="N230"/>
      <c r="O230"/>
      <c r="P230"/>
      <c r="Q230"/>
      <c r="R230"/>
      <c r="S230"/>
      <c r="T230"/>
      <c r="U230"/>
      <c r="V230" s="66"/>
      <c r="W230" s="66"/>
      <c r="X230" s="66"/>
      <c r="Y230"/>
      <c r="Z230"/>
      <c r="AA230"/>
      <c r="AB230"/>
      <c r="AC230"/>
    </row>
    <row r="231" spans="3:29" x14ac:dyDescent="0.2">
      <c r="C231"/>
      <c r="D231"/>
      <c r="E231"/>
      <c r="F231"/>
      <c r="G231"/>
      <c r="H231"/>
      <c r="I231"/>
      <c r="J231"/>
      <c r="K231"/>
      <c r="L231"/>
      <c r="M231"/>
      <c r="N231"/>
      <c r="O231"/>
      <c r="P231"/>
      <c r="Q231"/>
      <c r="R231"/>
      <c r="S231"/>
      <c r="T231"/>
      <c r="U231"/>
      <c r="V231" s="66"/>
      <c r="W231" s="66"/>
      <c r="X231" s="66"/>
      <c r="Y231"/>
      <c r="Z231"/>
      <c r="AA231"/>
      <c r="AB231"/>
      <c r="AC231"/>
    </row>
    <row r="232" spans="3:29" x14ac:dyDescent="0.2">
      <c r="C232"/>
      <c r="D232"/>
      <c r="E232"/>
      <c r="F232"/>
      <c r="G232"/>
      <c r="H232"/>
      <c r="I232"/>
      <c r="J232"/>
      <c r="K232"/>
      <c r="L232"/>
      <c r="M232"/>
      <c r="N232"/>
      <c r="O232"/>
      <c r="P232"/>
      <c r="Q232"/>
      <c r="R232"/>
      <c r="S232"/>
      <c r="T232"/>
      <c r="U232"/>
      <c r="V232" s="66"/>
      <c r="W232" s="66"/>
      <c r="X232" s="66"/>
      <c r="Y232"/>
      <c r="Z232"/>
      <c r="AA232"/>
      <c r="AB232"/>
      <c r="AC232"/>
    </row>
    <row r="233" spans="3:29" x14ac:dyDescent="0.2">
      <c r="C233"/>
      <c r="D233"/>
      <c r="E233"/>
      <c r="F233"/>
      <c r="G233"/>
      <c r="H233"/>
      <c r="I233"/>
      <c r="J233"/>
      <c r="K233"/>
      <c r="L233"/>
      <c r="M233"/>
      <c r="N233"/>
      <c r="O233"/>
      <c r="P233"/>
      <c r="Q233"/>
      <c r="R233"/>
      <c r="S233"/>
      <c r="T233"/>
      <c r="U233"/>
      <c r="V233" s="66"/>
      <c r="W233" s="66"/>
      <c r="X233" s="66"/>
      <c r="Y233"/>
      <c r="Z233"/>
      <c r="AA233"/>
      <c r="AB233"/>
      <c r="AC233"/>
    </row>
    <row r="234" spans="3:29" x14ac:dyDescent="0.2">
      <c r="C234"/>
      <c r="D234"/>
      <c r="E234"/>
      <c r="F234"/>
      <c r="G234"/>
      <c r="H234"/>
      <c r="I234"/>
      <c r="J234"/>
      <c r="K234"/>
      <c r="L234"/>
      <c r="M234"/>
      <c r="N234"/>
      <c r="O234"/>
      <c r="P234"/>
      <c r="Q234"/>
      <c r="R234"/>
      <c r="S234"/>
      <c r="T234"/>
      <c r="U234"/>
      <c r="V234" s="66"/>
      <c r="W234" s="66"/>
      <c r="X234" s="66"/>
      <c r="Y234"/>
      <c r="Z234"/>
      <c r="AA234"/>
      <c r="AB234"/>
      <c r="AC234"/>
    </row>
    <row r="235" spans="3:29" x14ac:dyDescent="0.2">
      <c r="C235"/>
      <c r="D235"/>
      <c r="E235"/>
      <c r="F235"/>
      <c r="G235"/>
      <c r="H235"/>
      <c r="I235"/>
      <c r="J235"/>
      <c r="K235"/>
      <c r="L235"/>
      <c r="M235"/>
      <c r="N235"/>
      <c r="O235"/>
      <c r="P235"/>
      <c r="Q235"/>
      <c r="R235"/>
      <c r="S235"/>
      <c r="T235"/>
      <c r="U235"/>
      <c r="V235" s="66"/>
      <c r="W235" s="66"/>
      <c r="X235" s="66"/>
      <c r="Y235"/>
      <c r="Z235"/>
      <c r="AA235"/>
      <c r="AB235"/>
      <c r="AC235"/>
    </row>
    <row r="236" spans="3:29" x14ac:dyDescent="0.2">
      <c r="C236"/>
      <c r="D236"/>
      <c r="E236"/>
      <c r="F236"/>
      <c r="G236"/>
      <c r="H236"/>
      <c r="I236"/>
      <c r="J236"/>
      <c r="K236"/>
      <c r="L236"/>
      <c r="M236"/>
      <c r="N236"/>
      <c r="O236"/>
      <c r="P236"/>
      <c r="Q236"/>
      <c r="R236"/>
      <c r="S236"/>
      <c r="T236"/>
      <c r="U236"/>
      <c r="V236" s="66"/>
      <c r="W236" s="66"/>
      <c r="X236" s="66"/>
      <c r="Y236"/>
      <c r="Z236"/>
      <c r="AA236"/>
      <c r="AB236"/>
      <c r="AC236"/>
    </row>
    <row r="237" spans="3:29" x14ac:dyDescent="0.2">
      <c r="C237"/>
      <c r="D237"/>
      <c r="E237"/>
      <c r="F237"/>
      <c r="G237"/>
      <c r="H237"/>
      <c r="I237"/>
      <c r="J237"/>
      <c r="K237"/>
      <c r="L237"/>
      <c r="M237"/>
      <c r="N237"/>
      <c r="O237"/>
      <c r="P237"/>
      <c r="Q237"/>
      <c r="R237"/>
      <c r="S237"/>
      <c r="T237"/>
      <c r="U237"/>
      <c r="V237" s="66"/>
      <c r="W237" s="66"/>
      <c r="X237" s="66"/>
      <c r="Y237"/>
      <c r="Z237"/>
      <c r="AA237"/>
      <c r="AB237"/>
      <c r="AC237"/>
    </row>
    <row r="238" spans="3:29" x14ac:dyDescent="0.2">
      <c r="C238"/>
      <c r="D238"/>
      <c r="E238"/>
      <c r="F238"/>
      <c r="G238"/>
      <c r="H238"/>
      <c r="I238"/>
      <c r="J238"/>
      <c r="K238"/>
      <c r="L238"/>
      <c r="M238"/>
      <c r="Q238"/>
      <c r="R238"/>
      <c r="S238"/>
      <c r="T238"/>
      <c r="U238"/>
      <c r="V238" s="66"/>
      <c r="W238" s="66"/>
      <c r="X238" s="66"/>
      <c r="Y238"/>
      <c r="Z238"/>
      <c r="AA238"/>
      <c r="AB238"/>
      <c r="AC238"/>
    </row>
    <row r="239" spans="3:29" ht="16" x14ac:dyDescent="0.2">
      <c r="C239" s="44"/>
      <c r="D239" s="7"/>
      <c r="E239" s="7"/>
      <c r="F239" s="44"/>
      <c r="G239" s="44"/>
      <c r="H239" s="44"/>
      <c r="I239" s="42"/>
      <c r="J239" s="42"/>
      <c r="K239" s="42"/>
      <c r="L239" s="42"/>
      <c r="Q239"/>
      <c r="R239"/>
      <c r="S239"/>
      <c r="T239"/>
      <c r="U239"/>
      <c r="V239" s="66"/>
      <c r="W239" s="66"/>
      <c r="X239" s="66"/>
      <c r="Y239"/>
      <c r="Z239"/>
      <c r="AA239"/>
      <c r="AB239"/>
      <c r="AC239"/>
    </row>
    <row r="240" spans="3:29" ht="16" x14ac:dyDescent="0.2">
      <c r="C240" s="44"/>
      <c r="D240" s="7"/>
      <c r="E240" s="7"/>
      <c r="F240" s="44"/>
      <c r="G240" s="44"/>
      <c r="H240" s="44"/>
      <c r="I240" s="42"/>
      <c r="J240" s="42"/>
      <c r="K240" s="42"/>
      <c r="L240" s="42"/>
      <c r="Q240"/>
      <c r="R240"/>
      <c r="S240"/>
      <c r="T240"/>
      <c r="U240"/>
      <c r="V240" s="66"/>
      <c r="W240" s="66"/>
      <c r="X240" s="66"/>
      <c r="Y240"/>
      <c r="Z240"/>
      <c r="AA240"/>
      <c r="AB240"/>
      <c r="AC240"/>
    </row>
    <row r="241" spans="3:29" ht="16" x14ac:dyDescent="0.2">
      <c r="C241" s="44"/>
      <c r="D241" s="7"/>
      <c r="E241" s="7"/>
      <c r="F241" s="44"/>
      <c r="G241" s="44"/>
      <c r="H241" s="44"/>
      <c r="I241" s="42"/>
      <c r="J241" s="42"/>
      <c r="K241" s="42"/>
      <c r="L241" s="42"/>
      <c r="Q241"/>
      <c r="R241"/>
      <c r="S241"/>
      <c r="T241"/>
      <c r="U241"/>
      <c r="V241" s="66"/>
      <c r="W241" s="66"/>
      <c r="X241" s="66"/>
      <c r="Y241"/>
      <c r="Z241"/>
      <c r="AA241"/>
      <c r="AB241"/>
      <c r="AC241"/>
    </row>
    <row r="242" spans="3:29" ht="16" x14ac:dyDescent="0.2">
      <c r="C242" s="44"/>
      <c r="D242" s="7"/>
      <c r="E242" s="7"/>
      <c r="F242" s="44"/>
      <c r="G242" s="44"/>
      <c r="H242" s="44"/>
      <c r="I242" s="42"/>
      <c r="J242" s="42"/>
      <c r="K242" s="42"/>
      <c r="L242" s="42"/>
      <c r="Q242"/>
      <c r="R242"/>
      <c r="S242"/>
      <c r="T242"/>
      <c r="U242"/>
      <c r="V242" s="66"/>
      <c r="W242" s="66"/>
      <c r="X242" s="66"/>
      <c r="Y242"/>
      <c r="Z242"/>
      <c r="AA242"/>
      <c r="AB242"/>
      <c r="AC242"/>
    </row>
    <row r="243" spans="3:29" x14ac:dyDescent="0.2">
      <c r="Q243"/>
      <c r="R243"/>
      <c r="S243"/>
      <c r="T243"/>
      <c r="U243"/>
      <c r="V243" s="66"/>
      <c r="W243" s="66"/>
      <c r="X243" s="66"/>
      <c r="Y243"/>
      <c r="Z243"/>
      <c r="AA243"/>
      <c r="AB243"/>
      <c r="AC243"/>
    </row>
    <row r="244" spans="3:29" x14ac:dyDescent="0.2">
      <c r="Q244"/>
      <c r="R244"/>
      <c r="S244"/>
      <c r="T244"/>
      <c r="U244"/>
      <c r="V244" s="66"/>
      <c r="W244" s="66"/>
      <c r="X244" s="66"/>
      <c r="Y244"/>
      <c r="Z244"/>
      <c r="AA244"/>
      <c r="AB244"/>
      <c r="AC244"/>
    </row>
    <row r="245" spans="3:29" x14ac:dyDescent="0.2">
      <c r="Q245"/>
      <c r="R245"/>
      <c r="S245"/>
      <c r="T245"/>
      <c r="U245"/>
      <c r="V245" s="66"/>
      <c r="W245" s="66"/>
      <c r="X245" s="66"/>
      <c r="Y245"/>
      <c r="Z245"/>
      <c r="AA245"/>
      <c r="AB245"/>
      <c r="AC245"/>
    </row>
    <row r="246" spans="3:29" x14ac:dyDescent="0.2">
      <c r="Q246"/>
      <c r="R246"/>
      <c r="S246"/>
      <c r="T246"/>
      <c r="U246"/>
      <c r="V246" s="66"/>
      <c r="W246" s="66"/>
      <c r="X246" s="66"/>
      <c r="Y246"/>
      <c r="Z246"/>
      <c r="AA246"/>
      <c r="AB246"/>
      <c r="AC246"/>
    </row>
    <row r="247" spans="3:29" x14ac:dyDescent="0.2">
      <c r="Z247"/>
      <c r="AA247"/>
      <c r="AB247"/>
      <c r="AC247"/>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82" priority="12">
      <formula>$A$2/$B$2&gt;=0.076</formula>
    </cfRule>
  </conditionalFormatting>
  <conditionalFormatting sqref="B1:B2">
    <cfRule type="expression" dxfId="81" priority="13">
      <formula>$A$2/$B$2&gt;=0.153</formula>
    </cfRule>
  </conditionalFormatting>
  <conditionalFormatting sqref="C1:C2">
    <cfRule type="expression" dxfId="80" priority="14">
      <formula>$A$2/$B$2&gt;=0.23</formula>
    </cfRule>
  </conditionalFormatting>
  <conditionalFormatting sqref="D1:D2">
    <cfRule type="expression" dxfId="79" priority="15">
      <formula>$A$2/$B$2&gt;=0.307</formula>
    </cfRule>
  </conditionalFormatting>
  <conditionalFormatting sqref="E1:E2">
    <cfRule type="expression" dxfId="78" priority="16">
      <formula>$A$2/$B$2&gt;=0.384</formula>
    </cfRule>
  </conditionalFormatting>
  <conditionalFormatting sqref="F1:F2">
    <cfRule type="expression" dxfId="77" priority="17">
      <formula>$A$2/$B$2&gt;=0.461</formula>
    </cfRule>
  </conditionalFormatting>
  <conditionalFormatting sqref="G1:G2">
    <cfRule type="expression" dxfId="76" priority="18">
      <formula>$A$2/$B$2&gt;=0.538</formula>
    </cfRule>
  </conditionalFormatting>
  <conditionalFormatting sqref="H1:H2">
    <cfRule type="expression" dxfId="75" priority="19">
      <formula>$A$2/$B$2&gt;=0.615</formula>
    </cfRule>
  </conditionalFormatting>
  <conditionalFormatting sqref="I1:P2">
    <cfRule type="expression" dxfId="74" priority="20">
      <formula>$A$2/$B$2&gt;=0.692</formula>
    </cfRule>
  </conditionalFormatting>
  <conditionalFormatting sqref="X1:AF1 X2:AO2 AH1:AK1 AM1:AO1">
    <cfRule type="expression" dxfId="73" priority="21">
      <formula>$A$2/$B$2&gt;=1</formula>
    </cfRule>
  </conditionalFormatting>
  <conditionalFormatting sqref="O1">
    <cfRule type="expression" dxfId="72" priority="11">
      <formula>$A$2/$B$2&gt;=0.846</formula>
    </cfRule>
  </conditionalFormatting>
  <conditionalFormatting sqref="AG1">
    <cfRule type="expression" dxfId="71" priority="10">
      <formula>$A$2/$B$2&gt;=0.846</formula>
    </cfRule>
  </conditionalFormatting>
  <conditionalFormatting sqref="AL1">
    <cfRule type="expression" dxfId="70" priority="9">
      <formula>$A$2/$B$2&gt;=0.846</formula>
    </cfRule>
  </conditionalFormatting>
  <conditionalFormatting sqref="L1">
    <cfRule type="expression" dxfId="69" priority="8">
      <formula>$A$2/$B$2&gt;=0.846</formula>
    </cfRule>
  </conditionalFormatting>
  <conditionalFormatting sqref="Q1:R2">
    <cfRule type="expression" dxfId="68" priority="7">
      <formula>$A$2/$B$2&gt;=0.846</formula>
    </cfRule>
  </conditionalFormatting>
  <conditionalFormatting sqref="P1">
    <cfRule type="expression" dxfId="67" priority="6">
      <formula>$P$1&lt;&gt;""</formula>
    </cfRule>
  </conditionalFormatting>
  <conditionalFormatting sqref="A1:O2 X1:AO2 P2:R2 Q1:R1">
    <cfRule type="expression" dxfId="66" priority="5">
      <formula>$P$1="Feedback OFF"</formula>
    </cfRule>
  </conditionalFormatting>
  <conditionalFormatting sqref="A3:AA100">
    <cfRule type="expression" dxfId="60" priority="2" stopIfTrue="1">
      <formula>$D$2="DRAGGING CELLS IS NOT PERMITTED. PLEASE UNDO LAST ACTION!!"</formula>
    </cfRule>
  </conditionalFormatting>
  <dataValidations count="17">
    <dataValidation type="list" allowBlank="1" showInputMessage="1" sqref="F29:F30" xr:uid="{FC995C85-E14A-7643-8E02-17419F45DF3D}">
      <formula1>"Individual value x, critical value x̅"</formula1>
    </dataValidation>
    <dataValidation type="list" allowBlank="1" showInputMessage="1" showErrorMessage="1" sqref="M41 H37:H38" xr:uid="{E4800066-4959-A743-A680-DCF501B62167}">
      <formula1>$X$37:$X$40</formula1>
    </dataValidation>
    <dataValidation type="whole" allowBlank="1" showInputMessage="1" showErrorMessage="1" sqref="M54 O24" xr:uid="{D0730E9C-852C-2A40-ABA0-6C00B711B4AD}">
      <formula1>0</formula1>
      <formula2>3</formula2>
    </dataValidation>
    <dataValidation type="list" allowBlank="1" showInputMessage="1" showErrorMessage="1" sqref="L27" xr:uid="{B3BD025A-6E48-FB48-8BEB-A45B4B90074C}">
      <formula1>"P(x), P(x̅)"</formula1>
    </dataValidation>
    <dataValidation type="list" allowBlank="1" showInputMessage="1" showErrorMessage="1" sqref="J50 J27" xr:uid="{C209EFC4-EA29-4D44-87EC-54C317C78CF5}">
      <formula1>"x, x̅, r"</formula1>
    </dataValidation>
    <dataValidation type="list" allowBlank="1" showInputMessage="1" showErrorMessage="1" sqref="H39" xr:uid="{ACF413E7-351A-2C4F-B5E1-20C25A169C28}">
      <formula1>"σ, σ(x̅) = σ/√n, σ̂(x̅) = s/√n"</formula1>
    </dataValidation>
    <dataValidation type="list" allowBlank="1" showInputMessage="1" showErrorMessage="1" sqref="K27" xr:uid="{A9307559-289D-8048-BBAF-76591D3F4752}">
      <formula1>"z score, t score"</formula1>
    </dataValidation>
    <dataValidation type="list" allowBlank="1" showInputMessage="1" showErrorMessage="1" sqref="E29:E30 E33" xr:uid="{E1D770B4-C266-9743-B5C3-013C5996F2C8}">
      <formula1>"normal pop, normal μ0,  T μ0"</formula1>
    </dataValidation>
    <dataValidation type="list" allowBlank="1" showInputMessage="1" showErrorMessage="1" sqref="G29:G30" xr:uid="{39BC3BB4-DEFB-E148-9ABE-762BD7FC433A}">
      <formula1>"left, right, two left, two right"</formula1>
    </dataValidation>
    <dataValidation type="list" allowBlank="1" showInputMessage="1" showErrorMessage="1" sqref="G33" xr:uid="{33FE4969-F14C-9246-98D9-6393DA6BFCFD}">
      <formula1>"left, right"</formula1>
    </dataValidation>
    <dataValidation type="list" allowBlank="1" showInputMessage="1" showErrorMessage="1" sqref="M38" xr:uid="{2E56B2D2-1DCB-3F40-AA57-A33569AE1354}">
      <formula1>"test stat between critical values,  test stat  &lt;  CV-,  test stat  &gt;  CV+"</formula1>
    </dataValidation>
    <dataValidation type="list" allowBlank="1" showInputMessage="1" showErrorMessage="1" sqref="M39" xr:uid="{D8129630-9772-1F4E-A59A-E005A2A88F01}">
      <formula1>"P(x̅ )  &lt;  α, P(x̅ )  &gt;  α"</formula1>
    </dataValidation>
    <dataValidation type="list" allowBlank="1" showInputMessage="1" showErrorMessage="1" sqref="M40" xr:uid="{215784F9-3CF4-6D43-89E1-8C1885F09A49}">
      <formula1>"fail to reject H0, reject H0"</formula1>
    </dataValidation>
    <dataValidation type="list" allowBlank="1" showInputMessage="1" showErrorMessage="1" sqref="M37" xr:uid="{99B15F73-551F-444C-AFB4-CB350F33B66E}">
      <formula1>"t score, z score"</formula1>
    </dataValidation>
    <dataValidation type="list" allowBlank="1" showInputMessage="1" showErrorMessage="1" sqref="I27" xr:uid="{EA720E38-AA50-0440-BBC6-3DA2252BA92E}">
      <formula1>"σ, SE = σ(x̅) = σ/√n, SE = σ̂(x̅) = s/√n"</formula1>
    </dataValidation>
    <dataValidation type="list" allowBlank="1" showInputMessage="1" showErrorMessage="1" sqref="E24" xr:uid="{C53AA0B2-A3EB-0C42-ABB0-36B5AD028EEF}">
      <formula1>"s, σ"</formula1>
    </dataValidation>
    <dataValidation type="list" allowBlank="1" showInputMessage="1" showErrorMessage="1" sqref="P1" xr:uid="{6492FAF7-5213-894D-A75D-2E480A3033BF}">
      <formula1>"Feedback ON, Taunting ON, Feedback OFF"</formula1>
    </dataValidation>
  </dataValidations>
  <pageMargins left="0.7" right="0.7" top="0.75" bottom="0.75" header="0.3" footer="0.3"/>
  <pageSetup orientation="portrait"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2" stopIfTrue="1" id="{DC277DF1-A41B-4341-A1FF-421C1B923C33}">
            <xm:f>AND($P$1&lt;&gt;"Feedback OFF",IF(SPSSSC!A3=FeedbackSFX!$C$2, TRUE, FALSE))</xm:f>
            <x14:dxf>
              <fill>
                <patternFill>
                  <bgColor rgb="FFCEEED0"/>
                </patternFill>
              </fill>
            </x14:dxf>
          </x14:cfRule>
          <xm:sqref>A3:AL199</xm:sqref>
        </x14:conditionalFormatting>
        <x14:conditionalFormatting xmlns:xm="http://schemas.microsoft.com/office/excel/2006/main">
          <x14:cfRule type="expression" priority="23" stopIfTrue="1" id="{CDD09DED-B8E1-9A4C-9D51-A5D6CC22AD61}">
            <xm:f>AND($P$1&lt;&gt;"Feedback OFF",IF(SPSSSC!A3=FeedbackSFX!$K$2, TRUE, FALSE))</xm:f>
            <x14:dxf>
              <fill>
                <patternFill>
                  <bgColor rgb="FFFFFF64"/>
                </patternFill>
              </fill>
            </x14:dxf>
          </x14:cfRule>
          <xm:sqref>A3:AL199</xm:sqref>
        </x14:conditionalFormatting>
        <x14:conditionalFormatting xmlns:xm="http://schemas.microsoft.com/office/excel/2006/main">
          <x14:cfRule type="expression" priority="24" stopIfTrue="1" id="{645DECFA-B097-1445-8B4F-59DFBCFBE594}">
            <xm:f>AND($P$1&lt;&gt;"Feedback OFF",AND(IF(SPSSSC!A3&lt;&gt;FeedbackSFX!$C$2, TRUE, FALSE),SPSSSC!A3&lt;&gt;"",_xlfn.ISFORMULA(SPSSSC!A3)))</xm:f>
            <x14:dxf>
              <fill>
                <patternFill>
                  <bgColor rgb="FFFF99CC"/>
                </patternFill>
              </fill>
            </x14:dxf>
          </x14:cfRule>
          <xm:sqref>A3:AL199</xm:sqref>
        </x14:conditionalFormatting>
        <x14:conditionalFormatting xmlns:xm="http://schemas.microsoft.com/office/excel/2006/main">
          <x14:cfRule type="expression" priority="4" stopIfTrue="1" id="{A7B1DB58-ABA0-564F-8810-4688CC791393}">
            <xm:f>Scoreboard!$F$24&lt;&gt;""</xm:f>
            <x14:dxf>
              <font>
                <color rgb="FF9C0006"/>
              </font>
              <fill>
                <patternFill>
                  <fgColor indexed="64"/>
                  <bgColor rgb="FFFFC7CE"/>
                </patternFill>
              </fill>
            </x14:dxf>
          </x14:cfRule>
          <xm:sqref>I1:N1</xm:sqref>
        </x14:conditionalFormatting>
        <x14:conditionalFormatting xmlns:xm="http://schemas.microsoft.com/office/excel/2006/main">
          <x14:cfRule type="expression" priority="3" stopIfTrue="1" id="{AF0A0EC1-9EB2-2D48-9D15-31151F278FFD}">
            <xm:f>Scoreboard!$F$24&lt;&gt;""</xm:f>
            <x14:dxf>
              <font>
                <color rgb="FF9C0006"/>
              </font>
              <fill>
                <patternFill>
                  <fgColor indexed="64"/>
                  <bgColor rgb="FFFFC7CE"/>
                </patternFill>
              </fill>
            </x14:dxf>
          </x14:cfRule>
          <xm:sqref>A3:AA100</xm:sqref>
        </x14:conditionalFormatting>
        <x14:conditionalFormatting xmlns:xm="http://schemas.microsoft.com/office/excel/2006/main">
          <x14:cfRule type="expression" priority="1" stopIfTrue="1" id="{5CF71DC0-3B73-A542-B54C-0959FBDF5285}">
            <xm:f>Scoreboard!$E$4="Excel version: Invalid"</xm:f>
            <x14:dxf>
              <font>
                <color rgb="FF9C0006"/>
              </font>
              <fill>
                <patternFill>
                  <fgColor indexed="64"/>
                  <bgColor rgb="FFFFC7CE"/>
                </patternFill>
              </fill>
            </x14:dxf>
          </x14:cfRule>
          <xm:sqref>A3:AA100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FE549-93FB-E148-BDD5-52B264EFFE2E}">
  <sheetPr>
    <tabColor rgb="FF4FADEA"/>
  </sheetPr>
  <dimension ref="A1:AO242"/>
  <sheetViews>
    <sheetView showGridLines="0" zoomScale="160" zoomScaleNormal="160" workbookViewId="0">
      <pane ySplit="2" topLeftCell="A3" activePane="bottomLeft" state="frozen"/>
      <selection pane="bottomLeft" activeCell="A3" sqref="A3:XFD3"/>
    </sheetView>
  </sheetViews>
  <sheetFormatPr baseColWidth="10" defaultColWidth="10.83203125" defaultRowHeight="9" x14ac:dyDescent="0.15"/>
  <cols>
    <col min="1" max="1" width="11" style="215" bestFit="1" customWidth="1"/>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0" width="14.5" style="215" bestFit="1" customWidth="1"/>
    <col min="21" max="21" width="14" style="215" bestFit="1" customWidth="1"/>
    <col min="22" max="23" width="14" style="217" bestFit="1" customWidth="1"/>
    <col min="24" max="24" width="11" style="217" bestFit="1" customWidth="1"/>
    <col min="25" max="25" width="10.83203125" style="215"/>
    <col min="26" max="28" width="11" style="215" bestFit="1" customWidth="1"/>
    <col min="29" max="31" width="10.83203125" style="215"/>
    <col min="32" max="32" width="11" style="215" bestFit="1" customWidth="1"/>
    <col min="33" max="16384" width="10.83203125" style="215"/>
  </cols>
  <sheetData>
    <row r="1" spans="1:41" s="216" customFormat="1" ht="22" customHeight="1" x14ac:dyDescent="0.15">
      <c r="A1" s="217" t="s">
        <v>429</v>
      </c>
      <c r="B1" s="217" t="s">
        <v>130</v>
      </c>
      <c r="C1" s="217" t="s">
        <v>430</v>
      </c>
      <c r="D1" s="258"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217"/>
      <c r="F1" s="217"/>
      <c r="G1" s="217"/>
      <c r="H1" s="217"/>
      <c r="I1" s="258" t="str">
        <f>SPSSSC!$I$1</f>
        <v>Hardworking Student</v>
      </c>
      <c r="J1" s="258"/>
      <c r="K1" s="258"/>
      <c r="L1" s="258" t="s">
        <v>431</v>
      </c>
      <c r="M1" s="258"/>
      <c r="N1" s="258"/>
      <c r="O1" s="258"/>
      <c r="P1" s="258" t="s">
        <v>432</v>
      </c>
      <c r="Q1" s="258"/>
      <c r="R1" s="258"/>
      <c r="S1" s="215"/>
      <c r="T1" s="215"/>
      <c r="U1" s="215"/>
      <c r="V1" s="215"/>
      <c r="W1" s="215"/>
      <c r="X1" s="217" t="str">
        <f t="shared" ref="X1:AA2" si="0">A1</f>
        <v>earned</v>
      </c>
      <c r="Y1" s="217" t="str">
        <f t="shared" si="0"/>
        <v>possible</v>
      </c>
      <c r="Z1" s="217" t="str">
        <f t="shared" si="0"/>
        <v>cell</v>
      </c>
      <c r="AA1" s="258" t="str">
        <f t="shared" ca="1" si="0"/>
        <v>error</v>
      </c>
      <c r="AB1" s="217"/>
      <c r="AC1" s="217"/>
      <c r="AD1" s="215"/>
      <c r="AE1" s="215"/>
      <c r="AF1" s="258" t="str">
        <f>I1</f>
        <v>Hardworking Student</v>
      </c>
      <c r="AG1" s="258"/>
      <c r="AH1" s="215"/>
      <c r="AI1" s="215"/>
      <c r="AJ1" s="215"/>
      <c r="AK1" s="215"/>
      <c r="AL1" s="258" t="s">
        <v>431</v>
      </c>
      <c r="AM1" s="215"/>
      <c r="AN1" s="215"/>
      <c r="AO1" s="215"/>
    </row>
    <row r="2" spans="1:41" s="216" customFormat="1" ht="23" customHeight="1" x14ac:dyDescent="0.15">
      <c r="A2" s="217">
        <f ca="1">SPSSSC!$A$2</f>
        <v>0</v>
      </c>
      <c r="B2" s="259">
        <f>SPSSSC!$B$2</f>
        <v>53</v>
      </c>
      <c r="C2" s="217" t="str" cm="1">
        <f t="array" aca="1" ref="C2" ca="1">SUBSTITUTE(IF(LEN(CELL("address"))&lt;15,CELL("address"),""),"$","")</f>
        <v/>
      </c>
      <c r="D2" s="258" t="str">
        <f ca="1">IF(ISNUMBER(SEARCH("FeedbackSFX!",_xlfn.FORMULATEXT(INDIRECT("'SPSSSC'!"&amp;C2)))),"DRAGGING CELLS IS NOT PERMITTED. PLEASE UNDO LAST ACTION!!",IF($P$1&lt;&gt;"Feedback OFF",IFERROR(HLOOKUP(INDIRECT("'SPSSSC'!"&amp;C2),FeedbackSFX!$B$2:$N$10,IF($P$1="Feedback ON", 2, FeedbackSFX!B1), FALSE), ""),""))</f>
        <v/>
      </c>
      <c r="E2" s="217"/>
      <c r="F2" s="217"/>
      <c r="G2" s="217"/>
      <c r="H2" s="217"/>
      <c r="I2" s="243"/>
      <c r="J2" s="217"/>
      <c r="K2" s="217"/>
      <c r="L2" s="217"/>
      <c r="M2" s="217"/>
      <c r="N2" s="217"/>
      <c r="O2" s="217"/>
      <c r="P2" s="217"/>
      <c r="Q2" s="217"/>
      <c r="R2" s="217"/>
      <c r="S2" s="215"/>
      <c r="T2" s="215"/>
      <c r="U2" s="215"/>
      <c r="V2" s="215"/>
      <c r="W2" s="215"/>
      <c r="X2" s="260">
        <f t="shared" ca="1" si="0"/>
        <v>0</v>
      </c>
      <c r="Y2" s="260">
        <f t="shared" si="0"/>
        <v>53</v>
      </c>
      <c r="Z2" s="260" t="str">
        <f t="shared" ca="1" si="0"/>
        <v/>
      </c>
      <c r="AA2" s="258" t="str">
        <f t="shared" ca="1" si="0"/>
        <v/>
      </c>
      <c r="AB2" s="217"/>
      <c r="AC2" s="217"/>
      <c r="AD2" s="215"/>
      <c r="AE2" s="215"/>
      <c r="AF2" s="215"/>
      <c r="AG2" s="215"/>
      <c r="AH2" s="215"/>
      <c r="AI2" s="215"/>
      <c r="AJ2" s="215"/>
      <c r="AK2" s="215"/>
      <c r="AL2" s="215"/>
      <c r="AM2" s="215"/>
      <c r="AN2" s="215"/>
      <c r="AO2" s="215"/>
    </row>
    <row r="4" spans="1:41" s="218" customFormat="1" x14ac:dyDescent="0.15">
      <c r="B4" s="215"/>
      <c r="G4" s="219"/>
      <c r="H4" s="219"/>
      <c r="V4" s="219"/>
      <c r="W4" s="219"/>
      <c r="X4" s="219"/>
      <c r="Z4" s="215"/>
      <c r="AA4" s="215"/>
      <c r="AB4" s="217" t="str">
        <f>SPSS!AB4</f>
        <v>x</v>
      </c>
      <c r="AC4" s="215"/>
    </row>
    <row r="5" spans="1:41" s="218" customFormat="1" x14ac:dyDescent="0.15">
      <c r="B5" s="215"/>
      <c r="G5" s="219"/>
      <c r="H5" s="219"/>
      <c r="K5" s="215"/>
      <c r="L5" s="215"/>
      <c r="M5" s="215"/>
      <c r="N5" s="215"/>
      <c r="Q5" s="226" t="s">
        <v>180</v>
      </c>
      <c r="T5" s="220"/>
      <c r="V5" s="219"/>
      <c r="W5" s="219"/>
      <c r="X5" s="219"/>
      <c r="Z5" s="217" t="str">
        <f>SPSS!Z5</f>
        <v>X</v>
      </c>
      <c r="AA5" s="217" t="str">
        <f>SPSS!AA5</f>
        <v>Y</v>
      </c>
      <c r="AB5" s="217" t="str">
        <f>SPSS!AB5</f>
        <v>Y graph</v>
      </c>
      <c r="AC5" s="217" t="str">
        <f>SPSS!AC5</f>
        <v>symbol</v>
      </c>
    </row>
    <row r="6" spans="1:41" s="218" customFormat="1" x14ac:dyDescent="0.15">
      <c r="B6" s="215"/>
      <c r="G6" s="219"/>
      <c r="H6" s="219"/>
      <c r="K6" s="215"/>
      <c r="L6" s="215"/>
      <c r="M6" s="215"/>
      <c r="N6" s="215"/>
      <c r="T6" s="220"/>
      <c r="V6" s="219"/>
      <c r="W6" s="219"/>
      <c r="X6" s="219"/>
      <c r="Z6" s="217">
        <f>SPSS!Z6</f>
        <v>-2.3333333333333357</v>
      </c>
      <c r="AA6" s="217">
        <f>SPSS!AA6</f>
        <v>1.4E-2</v>
      </c>
      <c r="AB6" s="217">
        <f>SPSS!AB6</f>
        <v>1.4E-2</v>
      </c>
      <c r="AC6" s="217" t="str">
        <f>SPSS!AC6</f>
        <v/>
      </c>
    </row>
    <row r="7" spans="1:41" s="218" customFormat="1" x14ac:dyDescent="0.15">
      <c r="B7" s="215"/>
      <c r="G7" s="219"/>
      <c r="H7" s="219"/>
      <c r="K7" s="215"/>
      <c r="L7" s="215"/>
      <c r="M7" s="215"/>
      <c r="N7" s="215"/>
      <c r="V7" s="219"/>
      <c r="W7" s="219"/>
      <c r="X7" s="219"/>
      <c r="Z7" s="217">
        <f>SPSS!Z7</f>
        <v>-2.1666666666666696</v>
      </c>
      <c r="AA7" s="217">
        <f>SPSS!AA7</f>
        <v>1.4E-2</v>
      </c>
      <c r="AB7" s="217">
        <f>SPSS!AB7</f>
        <v>1.4E-2</v>
      </c>
      <c r="AC7" s="217" t="str">
        <f>SPSS!AC7</f>
        <v/>
      </c>
    </row>
    <row r="8" spans="1:41" s="218" customFormat="1" x14ac:dyDescent="0.15">
      <c r="B8" s="215"/>
      <c r="G8" s="219"/>
      <c r="H8" s="219"/>
      <c r="K8" s="215"/>
      <c r="L8" s="215"/>
      <c r="M8" s="215"/>
      <c r="N8" s="215"/>
      <c r="O8" s="262" t="str">
        <f>SPSS!O8</f>
        <v>x</v>
      </c>
      <c r="P8" s="262" t="s">
        <v>6</v>
      </c>
      <c r="V8" s="219"/>
      <c r="W8" s="219"/>
      <c r="X8" s="219"/>
      <c r="Z8" s="217">
        <f>SPSS!Z8</f>
        <v>-1.8333333333333366</v>
      </c>
      <c r="AA8" s="217">
        <f>SPSS!AA8</f>
        <v>1.4E-2</v>
      </c>
      <c r="AB8" s="217">
        <f>SPSS!AB8</f>
        <v>1.4E-2</v>
      </c>
      <c r="AC8" s="217" t="str">
        <f>SPSS!AC8</f>
        <v/>
      </c>
    </row>
    <row r="9" spans="1:41" s="218" customFormat="1" x14ac:dyDescent="0.15">
      <c r="B9" s="215"/>
      <c r="G9" s="219"/>
      <c r="H9" s="219"/>
      <c r="K9" s="215"/>
      <c r="L9" s="215"/>
      <c r="M9" s="215"/>
      <c r="N9" s="215"/>
      <c r="O9" s="262" t="str">
        <f>SPSS!O9</f>
        <v>x</v>
      </c>
      <c r="P9" s="262" t="s">
        <v>7</v>
      </c>
      <c r="T9" s="220"/>
      <c r="V9" s="219"/>
      <c r="W9" s="219"/>
      <c r="X9" s="219"/>
      <c r="Z9" s="217">
        <f>SPSS!Z9</f>
        <v>-1.6666666666666696</v>
      </c>
      <c r="AA9" s="217">
        <f>SPSS!AA9</f>
        <v>1.4E-2</v>
      </c>
      <c r="AB9" s="217">
        <f>SPSS!AB9</f>
        <v>1.4E-2</v>
      </c>
      <c r="AC9" s="217" t="str">
        <f>SPSS!AC9</f>
        <v/>
      </c>
    </row>
    <row r="10" spans="1:41" s="218" customFormat="1" x14ac:dyDescent="0.15">
      <c r="B10" s="215"/>
      <c r="G10" s="219"/>
      <c r="H10" s="219"/>
      <c r="K10" s="215"/>
      <c r="L10" s="215"/>
      <c r="M10" s="215"/>
      <c r="N10" s="215"/>
      <c r="O10" s="262" t="str">
        <f>SPSS!O10</f>
        <v>x</v>
      </c>
      <c r="P10" s="262" t="s">
        <v>8</v>
      </c>
      <c r="T10" s="220"/>
      <c r="V10" s="219"/>
      <c r="W10" s="219"/>
      <c r="X10" s="219"/>
      <c r="Z10" s="217">
        <f>SPSS!Z10</f>
        <v>-1.5000000000000027</v>
      </c>
      <c r="AA10" s="217">
        <f>SPSS!AA10</f>
        <v>1.4E-2</v>
      </c>
      <c r="AB10" s="217">
        <f>SPSS!AB10</f>
        <v>1.4E-2</v>
      </c>
      <c r="AC10" s="217" t="str">
        <f>SPSS!AC10</f>
        <v/>
      </c>
    </row>
    <row r="11" spans="1:41" s="218" customFormat="1" x14ac:dyDescent="0.15">
      <c r="B11" s="215"/>
      <c r="C11" s="217"/>
      <c r="E11" s="217"/>
      <c r="F11" s="219"/>
      <c r="G11" s="219"/>
      <c r="H11" s="219"/>
      <c r="K11" s="215"/>
      <c r="L11" s="215"/>
      <c r="M11" s="215"/>
      <c r="N11" s="215"/>
      <c r="O11" s="262" t="str">
        <f>SPSS!O11</f>
        <v>x</v>
      </c>
      <c r="P11" s="262" t="s">
        <v>9</v>
      </c>
      <c r="T11" s="220"/>
      <c r="V11" s="219"/>
      <c r="W11" s="219"/>
      <c r="X11" s="219"/>
      <c r="Z11" s="217">
        <f>SPSS!Z11</f>
        <v>-1.3333333333333357</v>
      </c>
      <c r="AA11" s="217">
        <f>SPSS!AA11</f>
        <v>1.4E-2</v>
      </c>
      <c r="AB11" s="217">
        <f>SPSS!AB11</f>
        <v>1.4E-2</v>
      </c>
      <c r="AC11" s="217" t="str">
        <f>SPSS!AC11</f>
        <v/>
      </c>
    </row>
    <row r="12" spans="1:41" s="218" customFormat="1" ht="17" customHeight="1" x14ac:dyDescent="0.15">
      <c r="B12" s="215"/>
      <c r="C12" s="217"/>
      <c r="E12" s="217"/>
      <c r="F12" s="219"/>
      <c r="G12" s="219"/>
      <c r="H12" s="219"/>
      <c r="K12" s="215"/>
      <c r="L12" s="215"/>
      <c r="M12" s="215"/>
      <c r="N12" s="215"/>
      <c r="O12" s="262" t="str">
        <f>SPSS!O12</f>
        <v>x</v>
      </c>
      <c r="P12" s="262" t="s">
        <v>434</v>
      </c>
      <c r="V12" s="219"/>
      <c r="W12" s="219"/>
      <c r="X12" s="219"/>
      <c r="Z12" s="217">
        <f>SPSS!Z12</f>
        <v>-1.1666666666666687</v>
      </c>
      <c r="AA12" s="217">
        <f>SPSS!AA12</f>
        <v>1.4E-2</v>
      </c>
      <c r="AB12" s="217">
        <f>SPSS!AB12</f>
        <v>1.4E-2</v>
      </c>
      <c r="AC12" s="217" t="str">
        <f>SPSS!AC12</f>
        <v/>
      </c>
    </row>
    <row r="13" spans="1:41" s="218" customFormat="1" ht="17" customHeight="1" x14ac:dyDescent="0.15">
      <c r="B13" s="215"/>
      <c r="C13" s="217"/>
      <c r="E13" s="217"/>
      <c r="F13" s="219"/>
      <c r="G13" s="219"/>
      <c r="H13" s="219"/>
      <c r="K13" s="215"/>
      <c r="L13" s="215"/>
      <c r="M13" s="215"/>
      <c r="O13" s="262" t="str">
        <f>SPSS!O13</f>
        <v>x</v>
      </c>
      <c r="P13" s="262" t="s">
        <v>435</v>
      </c>
      <c r="V13" s="219"/>
      <c r="W13" s="219"/>
      <c r="X13" s="219"/>
      <c r="Z13" s="217">
        <f>SPSS!Z13</f>
        <v>-0.83333333333333526</v>
      </c>
      <c r="AA13" s="217">
        <f>SPSS!AA13</f>
        <v>1.4E-2</v>
      </c>
      <c r="AB13" s="217">
        <f>SPSS!AB13</f>
        <v>1.4E-2</v>
      </c>
      <c r="AC13" s="217" t="str">
        <f>SPSS!AC13</f>
        <v/>
      </c>
    </row>
    <row r="14" spans="1:41" s="218" customFormat="1" x14ac:dyDescent="0.15">
      <c r="B14" s="215"/>
      <c r="C14" s="217"/>
      <c r="E14" s="217"/>
      <c r="F14" s="219"/>
      <c r="G14" s="219"/>
      <c r="H14" s="219"/>
      <c r="K14" s="215"/>
      <c r="L14" s="215"/>
      <c r="M14" s="215"/>
      <c r="O14" s="262" t="str">
        <f>SPSS!O14</f>
        <v>x</v>
      </c>
      <c r="P14" s="262" t="s">
        <v>12</v>
      </c>
      <c r="V14" s="219"/>
      <c r="W14" s="219"/>
      <c r="X14" s="219"/>
      <c r="Z14" s="217">
        <f>SPSS!Z14</f>
        <v>-0.66666666666666874</v>
      </c>
      <c r="AA14" s="217">
        <f>SPSS!AA14</f>
        <v>1.4E-2</v>
      </c>
      <c r="AB14" s="217">
        <f>SPSS!AB14</f>
        <v>1.4E-2</v>
      </c>
      <c r="AC14" s="217" t="str">
        <f>SPSS!AC14</f>
        <v/>
      </c>
    </row>
    <row r="15" spans="1:41" s="218" customFormat="1" x14ac:dyDescent="0.15">
      <c r="B15" s="215"/>
      <c r="C15" s="217"/>
      <c r="E15" s="217"/>
      <c r="F15" s="219"/>
      <c r="G15" s="219"/>
      <c r="H15" s="219"/>
      <c r="K15" s="215"/>
      <c r="L15" s="215"/>
      <c r="M15" s="215"/>
      <c r="O15" s="262" t="str">
        <f>SPSS!O15</f>
        <v>x</v>
      </c>
      <c r="P15" s="263" t="s">
        <v>13</v>
      </c>
      <c r="V15" s="219"/>
      <c r="W15" s="219"/>
      <c r="X15" s="219"/>
      <c r="Z15" s="217">
        <f>SPSS!Z15</f>
        <v>-0.50000000000000222</v>
      </c>
      <c r="AA15" s="217">
        <f>SPSS!AA15</f>
        <v>1.4E-2</v>
      </c>
      <c r="AB15" s="217">
        <f>SPSS!AB15</f>
        <v>1.4E-2</v>
      </c>
      <c r="AC15" s="217" t="str">
        <f>SPSS!AC15</f>
        <v/>
      </c>
    </row>
    <row r="16" spans="1:41" s="218" customFormat="1" x14ac:dyDescent="0.15">
      <c r="B16" s="215"/>
      <c r="C16" s="217"/>
      <c r="E16" s="217"/>
      <c r="F16" s="219"/>
      <c r="G16" s="219"/>
      <c r="H16" s="219"/>
      <c r="K16" s="215"/>
      <c r="L16" s="215"/>
      <c r="M16" s="215"/>
      <c r="O16" s="262" t="str">
        <f>SPSS!O16</f>
        <v>x</v>
      </c>
      <c r="P16" s="262" t="s">
        <v>14</v>
      </c>
      <c r="V16" s="219"/>
      <c r="W16" s="219"/>
      <c r="X16" s="219"/>
      <c r="Z16" s="217">
        <f>SPSS!Z16</f>
        <v>-0.33333333333333548</v>
      </c>
      <c r="AA16" s="217">
        <f>SPSS!AA16</f>
        <v>1.4E-2</v>
      </c>
      <c r="AB16" s="217">
        <f>SPSS!AB16</f>
        <v>1.4E-2</v>
      </c>
      <c r="AC16" s="217" t="str">
        <f>SPSS!AC16</f>
        <v/>
      </c>
    </row>
    <row r="17" spans="2:29" s="218" customFormat="1" x14ac:dyDescent="0.15">
      <c r="B17" s="215"/>
      <c r="C17" s="217"/>
      <c r="G17" s="219"/>
      <c r="H17" s="219"/>
      <c r="K17" s="215"/>
      <c r="L17" s="215"/>
      <c r="M17" s="215"/>
      <c r="O17" s="262" t="str">
        <f>SPSS!O17</f>
        <v>x</v>
      </c>
      <c r="P17" s="263" t="s">
        <v>15</v>
      </c>
      <c r="V17" s="219"/>
      <c r="W17" s="219"/>
      <c r="X17" s="219"/>
      <c r="Z17" s="217">
        <f>SPSS!Z17</f>
        <v>-0.16666666666666879</v>
      </c>
      <c r="AA17" s="217">
        <f>SPSS!AA17</f>
        <v>1.4E-2</v>
      </c>
      <c r="AB17" s="217">
        <f>SPSS!AB17</f>
        <v>1.4E-2</v>
      </c>
      <c r="AC17" s="217" t="str">
        <f>SPSS!AC17</f>
        <v/>
      </c>
    </row>
    <row r="18" spans="2:29" s="218" customFormat="1" x14ac:dyDescent="0.15">
      <c r="B18" s="215"/>
      <c r="C18" s="217"/>
      <c r="D18" s="221" t="s">
        <v>16</v>
      </c>
      <c r="E18" s="221" t="s">
        <v>17</v>
      </c>
      <c r="G18" s="219"/>
      <c r="H18" s="219"/>
      <c r="K18" s="215"/>
      <c r="L18" s="215"/>
      <c r="M18" s="215"/>
      <c r="O18" s="262" t="str">
        <f>SPSS!O18</f>
        <v>x</v>
      </c>
      <c r="P18" s="263" t="s">
        <v>18</v>
      </c>
      <c r="V18" s="219"/>
      <c r="W18" s="219"/>
      <c r="X18" s="219"/>
      <c r="Z18" s="217">
        <f>SPSS!Z18</f>
        <v>0.16666666666666449</v>
      </c>
      <c r="AA18" s="217">
        <f>SPSS!AA18</f>
        <v>1.4E-2</v>
      </c>
      <c r="AB18" s="217">
        <f>SPSS!AB18</f>
        <v>1.4E-2</v>
      </c>
      <c r="AC18" s="217" t="str">
        <f>SPSS!AC18</f>
        <v/>
      </c>
    </row>
    <row r="19" spans="2:29" s="218" customFormat="1" x14ac:dyDescent="0.15">
      <c r="B19" s="215"/>
      <c r="C19" s="217"/>
      <c r="D19" s="219" t="s">
        <v>181</v>
      </c>
      <c r="E19" s="219" t="s">
        <v>182</v>
      </c>
      <c r="F19" s="219"/>
      <c r="G19" s="219"/>
      <c r="H19" s="219"/>
      <c r="K19" s="215"/>
      <c r="L19" s="215"/>
      <c r="M19" s="215"/>
      <c r="O19" s="262" t="str">
        <f>SPSS!O19</f>
        <v>x</v>
      </c>
      <c r="P19" s="262" t="s">
        <v>20</v>
      </c>
      <c r="T19" s="220"/>
      <c r="V19" s="219"/>
      <c r="W19" s="219"/>
      <c r="X19" s="219"/>
      <c r="Z19" s="217">
        <f>SPSS!Z19</f>
        <v>0.33333333333333115</v>
      </c>
      <c r="AA19" s="217">
        <f>SPSS!AA19</f>
        <v>1.4E-2</v>
      </c>
      <c r="AB19" s="217">
        <f>SPSS!AB19</f>
        <v>1.4E-2</v>
      </c>
      <c r="AC19" s="217" t="str">
        <f>SPSS!AC19</f>
        <v/>
      </c>
    </row>
    <row r="20" spans="2:29" s="218" customFormat="1" x14ac:dyDescent="0.15">
      <c r="B20" s="215"/>
      <c r="C20" s="217"/>
      <c r="F20" s="219"/>
      <c r="G20" s="219"/>
      <c r="H20" s="219"/>
      <c r="K20" s="215"/>
      <c r="L20" s="215"/>
      <c r="M20" s="215"/>
      <c r="O20" s="262" t="str">
        <f>SPSS!O20</f>
        <v>x</v>
      </c>
      <c r="P20" s="262" t="s">
        <v>21</v>
      </c>
      <c r="T20" s="220"/>
      <c r="V20" s="219"/>
      <c r="W20" s="219"/>
      <c r="X20" s="219"/>
      <c r="Z20" s="217">
        <f>SPSS!Z20</f>
        <v>0.49999999999999789</v>
      </c>
      <c r="AA20" s="217">
        <f>SPSS!AA20</f>
        <v>1.4E-2</v>
      </c>
      <c r="AB20" s="217">
        <f>SPSS!AB20</f>
        <v>1.4E-2</v>
      </c>
      <c r="AC20" s="217" t="str">
        <f>SPSS!AC20</f>
        <v/>
      </c>
    </row>
    <row r="21" spans="2:29" s="218" customFormat="1" x14ac:dyDescent="0.15">
      <c r="B21" s="215"/>
      <c r="C21" s="217"/>
      <c r="D21" s="222" t="s">
        <v>22</v>
      </c>
      <c r="E21" s="217"/>
      <c r="F21" s="219"/>
      <c r="G21" s="219"/>
      <c r="H21" s="219"/>
      <c r="K21" s="215"/>
      <c r="L21" s="215"/>
      <c r="M21" s="215"/>
      <c r="O21" s="262">
        <f>SPSS!O21</f>
        <v>0</v>
      </c>
      <c r="P21" s="262" t="s">
        <v>436</v>
      </c>
      <c r="T21" s="220"/>
      <c r="V21" s="219"/>
      <c r="W21" s="219"/>
      <c r="X21" s="219"/>
      <c r="Z21" s="217">
        <f>SPSS!Z21</f>
        <v>0.66666666666666441</v>
      </c>
      <c r="AA21" s="217">
        <f>SPSS!AA21</f>
        <v>1.4E-2</v>
      </c>
      <c r="AB21" s="217">
        <f>SPSS!AB21</f>
        <v>1.4E-2</v>
      </c>
      <c r="AC21" s="217" t="str">
        <f>SPSS!AC21</f>
        <v/>
      </c>
    </row>
    <row r="22" spans="2:29" s="218" customFormat="1" x14ac:dyDescent="0.15">
      <c r="B22" s="215"/>
      <c r="C22" s="217"/>
      <c r="D22" s="219" t="s">
        <v>24</v>
      </c>
      <c r="E22" s="219" t="s">
        <v>25</v>
      </c>
      <c r="F22" s="219"/>
      <c r="G22" s="219"/>
      <c r="H22" s="219"/>
      <c r="K22" s="215"/>
      <c r="L22" s="215"/>
      <c r="M22" s="215"/>
      <c r="O22" s="262">
        <f>SPSS!O22</f>
        <v>0</v>
      </c>
      <c r="P22" s="262" t="s">
        <v>437</v>
      </c>
      <c r="T22" s="220"/>
      <c r="V22" s="219"/>
      <c r="W22" s="219"/>
      <c r="X22" s="219"/>
      <c r="Z22" s="217">
        <f>SPSS!Z22</f>
        <v>0.83333333333333093</v>
      </c>
      <c r="AA22" s="217">
        <f>SPSS!AA22</f>
        <v>1.4E-2</v>
      </c>
      <c r="AB22" s="217">
        <f>SPSS!AB22</f>
        <v>1.4E-2</v>
      </c>
      <c r="AC22" s="217" t="str">
        <f>SPSS!AC22</f>
        <v/>
      </c>
    </row>
    <row r="23" spans="2:29" s="218" customFormat="1" x14ac:dyDescent="0.15">
      <c r="B23" s="215"/>
      <c r="C23" s="217"/>
      <c r="D23" s="223">
        <v>408</v>
      </c>
      <c r="E23" s="234">
        <v>68.03</v>
      </c>
      <c r="G23" s="219"/>
      <c r="H23" s="219"/>
      <c r="K23" s="215"/>
      <c r="L23" s="215"/>
      <c r="M23" s="215"/>
      <c r="O23" s="262" t="str">
        <f>SPSS!O23</f>
        <v>x</v>
      </c>
      <c r="P23" s="262" t="s">
        <v>27</v>
      </c>
      <c r="T23" s="220"/>
      <c r="V23" s="219"/>
      <c r="W23" s="219"/>
      <c r="X23" s="219"/>
      <c r="Z23" s="217">
        <f>SPSS!Z23</f>
        <v>1.1666666666666643</v>
      </c>
      <c r="AA23" s="217">
        <f>SPSS!AA23</f>
        <v>1.4E-2</v>
      </c>
      <c r="AB23" s="217">
        <f>SPSS!AB23</f>
        <v>1.4E-2</v>
      </c>
      <c r="AC23" s="217" t="str">
        <f>SPSS!AC23</f>
        <v/>
      </c>
    </row>
    <row r="24" spans="2:29" s="218" customFormat="1" x14ac:dyDescent="0.15">
      <c r="B24" s="215"/>
      <c r="C24" s="217"/>
      <c r="D24" s="219" t="s">
        <v>28</v>
      </c>
      <c r="E24" s="219" t="s">
        <v>29</v>
      </c>
      <c r="G24" s="219"/>
      <c r="H24" s="219"/>
      <c r="K24" s="215"/>
      <c r="L24" s="215"/>
      <c r="M24" s="215"/>
      <c r="O24" s="262">
        <f>SPSS!O24</f>
        <v>2</v>
      </c>
      <c r="P24" s="262" t="s">
        <v>30</v>
      </c>
      <c r="T24" s="220"/>
      <c r="V24" s="219"/>
      <c r="W24" s="219"/>
      <c r="X24" s="219"/>
      <c r="Z24" s="217">
        <f>SPSS!Z24</f>
        <v>1.3333333333333313</v>
      </c>
      <c r="AA24" s="217">
        <f>SPSS!AA24</f>
        <v>1.4E-2</v>
      </c>
      <c r="AB24" s="217">
        <f>SPSS!AB24</f>
        <v>1.4E-2</v>
      </c>
      <c r="AC24" s="217" t="str">
        <f>SPSS!AC24</f>
        <v/>
      </c>
    </row>
    <row r="25" spans="2:29" s="218" customFormat="1" x14ac:dyDescent="0.15">
      <c r="B25" s="215"/>
      <c r="C25" s="217"/>
      <c r="D25" s="234">
        <v>0.05</v>
      </c>
      <c r="E25" s="234">
        <v>5.33</v>
      </c>
      <c r="F25" s="219"/>
      <c r="G25" s="219"/>
      <c r="H25" s="219"/>
      <c r="K25" s="215"/>
      <c r="L25" s="215"/>
      <c r="M25" s="215"/>
      <c r="T25" s="220"/>
      <c r="V25" s="219"/>
      <c r="W25" s="219"/>
      <c r="X25" s="219"/>
      <c r="Z25" s="217">
        <f>SPSS!Z25</f>
        <v>1.4999999999999982</v>
      </c>
      <c r="AA25" s="217">
        <f>SPSS!AA25</f>
        <v>1.4E-2</v>
      </c>
      <c r="AB25" s="217">
        <f>SPSS!AB25</f>
        <v>1.4E-2</v>
      </c>
      <c r="AC25" s="217" t="str">
        <f>SPSS!AC25</f>
        <v/>
      </c>
    </row>
    <row r="26" spans="2:29" s="218" customFormat="1" x14ac:dyDescent="0.15">
      <c r="B26" s="215"/>
      <c r="M26" s="215"/>
      <c r="T26" s="220"/>
      <c r="V26" s="219"/>
      <c r="W26" s="219"/>
      <c r="X26" s="219"/>
      <c r="Z26" s="217">
        <f>SPSS!Z26</f>
        <v>1.6666666666666652</v>
      </c>
      <c r="AA26" s="217">
        <f>SPSS!AA26</f>
        <v>1.4E-2</v>
      </c>
      <c r="AB26" s="217">
        <f>SPSS!AB26</f>
        <v>1.4E-2</v>
      </c>
      <c r="AC26" s="217" t="str">
        <f>SPSS!AC26</f>
        <v/>
      </c>
    </row>
    <row r="27" spans="2:29" s="218" customFormat="1" x14ac:dyDescent="0.15">
      <c r="B27" s="215"/>
      <c r="D27" s="222" t="s">
        <v>31</v>
      </c>
      <c r="G27" s="264" t="s">
        <v>32</v>
      </c>
      <c r="H27" s="264" t="str">
        <f>"μ"&amp;E19 &amp; " (μ0)"</f>
        <v>μCDC (μ0)</v>
      </c>
      <c r="I27" s="221" t="s">
        <v>33</v>
      </c>
      <c r="J27" s="221" t="s">
        <v>25</v>
      </c>
      <c r="K27" s="264" t="s">
        <v>34</v>
      </c>
      <c r="L27" s="264" t="s">
        <v>35</v>
      </c>
      <c r="N27" s="222" t="str">
        <f>"Confidence Interval (CI) for μ" &amp; D19</f>
        <v>Confidence Interval (CI) for μCollegeStudents</v>
      </c>
      <c r="T27" s="220"/>
      <c r="V27" s="219"/>
      <c r="W27" s="219"/>
      <c r="X27" s="219"/>
      <c r="Z27" s="217">
        <f>SPSS!Z27</f>
        <v>1.8333333333333321</v>
      </c>
      <c r="AA27" s="217">
        <f>SPSS!AA27</f>
        <v>1.4E-2</v>
      </c>
      <c r="AB27" s="217">
        <f>SPSS!AB27</f>
        <v>1.4E-2</v>
      </c>
      <c r="AC27" s="217" t="str">
        <f>SPSS!AC27</f>
        <v/>
      </c>
    </row>
    <row r="28" spans="2:29" s="218" customFormat="1" x14ac:dyDescent="0.15">
      <c r="B28" s="215"/>
      <c r="D28" s="221" t="s">
        <v>24</v>
      </c>
      <c r="E28" s="264" t="s">
        <v>36</v>
      </c>
      <c r="F28" s="265" t="s">
        <v>37</v>
      </c>
      <c r="G28" s="262" t="str">
        <f>SPSS!G28</f>
        <v>shading</v>
      </c>
      <c r="H28" s="262" t="str">
        <f>SPSS!H28</f>
        <v>hypothesized mean</v>
      </c>
      <c r="I28" s="262" t="str">
        <f>SPSS!I28</f>
        <v>expected variability</v>
      </c>
      <c r="J28" s="262" t="str">
        <f>SPSS!J28</f>
        <v>raw CV &lt;&lt;</v>
      </c>
      <c r="K28" s="262" t="str">
        <f>SPSS!K28</f>
        <v>&lt;&lt; standardized CV</v>
      </c>
      <c r="L28" s="262" t="str">
        <f>SPSS!L28</f>
        <v>&lt;&lt; probability</v>
      </c>
      <c r="N28" s="218" t="s">
        <v>40</v>
      </c>
      <c r="O28" s="266">
        <f>_xlfn.CONFIDENCE.T(D25,E25,D23)</f>
        <v>0.51872670820607192</v>
      </c>
      <c r="T28" s="215"/>
      <c r="V28" s="219"/>
      <c r="W28" s="219"/>
      <c r="X28" s="219"/>
      <c r="Z28" s="217">
        <f>SPSS!Z28</f>
        <v>2.1666666666666652</v>
      </c>
      <c r="AA28" s="217">
        <f>SPSS!AA28</f>
        <v>1.4E-2</v>
      </c>
      <c r="AB28" s="217">
        <f>SPSS!AB28</f>
        <v>1.4E-2</v>
      </c>
      <c r="AC28" s="217" t="str">
        <f>SPSS!AC28</f>
        <v/>
      </c>
    </row>
    <row r="29" spans="2:29" s="218" customFormat="1" x14ac:dyDescent="0.15">
      <c r="B29" s="215"/>
      <c r="C29" s="224" t="s">
        <v>438</v>
      </c>
      <c r="D29" s="219">
        <f>D23</f>
        <v>408</v>
      </c>
      <c r="E29" s="267" t="s">
        <v>42</v>
      </c>
      <c r="F29" s="268" t="s">
        <v>43</v>
      </c>
      <c r="G29" s="268" t="s">
        <v>44</v>
      </c>
      <c r="H29" s="269">
        <v>66.5</v>
      </c>
      <c r="I29" s="269">
        <f>E25/SQRT(D29)</f>
        <v>0.26387432020328372</v>
      </c>
      <c r="J29" s="269">
        <f>K29*I29+H29</f>
        <v>65.981273291793926</v>
      </c>
      <c r="K29" s="270">
        <f>_xlfn.T.INV(L29,D29-1)</f>
        <v>-1.9658097377814363</v>
      </c>
      <c r="L29" s="254">
        <f>D25/2</f>
        <v>2.5000000000000001E-2</v>
      </c>
      <c r="N29" s="218" t="str">
        <f>"μ"&amp;$D$19&amp; " lower"</f>
        <v>μCollegeStudents lower</v>
      </c>
      <c r="O29" s="266">
        <f>J33-O28</f>
        <v>67.511273291793927</v>
      </c>
      <c r="T29" s="215"/>
      <c r="V29" s="219"/>
      <c r="W29" s="219"/>
      <c r="X29" s="219"/>
      <c r="Z29" s="217">
        <f>SPSS!Z29</f>
        <v>2.3333333333333313</v>
      </c>
      <c r="AA29" s="217">
        <f>SPSS!AA29</f>
        <v>1.4E-2</v>
      </c>
      <c r="AB29" s="217">
        <f>SPSS!AB29</f>
        <v>1.4E-2</v>
      </c>
      <c r="AC29" s="217" t="str">
        <f>SPSS!AC29</f>
        <v/>
      </c>
    </row>
    <row r="30" spans="2:29" x14ac:dyDescent="0.15">
      <c r="C30" s="224" t="s">
        <v>439</v>
      </c>
      <c r="D30" s="219">
        <f>D29</f>
        <v>408</v>
      </c>
      <c r="E30" s="267" t="s">
        <v>42</v>
      </c>
      <c r="F30" s="268" t="s">
        <v>43</v>
      </c>
      <c r="G30" s="268" t="s">
        <v>46</v>
      </c>
      <c r="H30" s="269">
        <f>H29</f>
        <v>66.5</v>
      </c>
      <c r="I30" s="269">
        <f>I29</f>
        <v>0.26387432020328372</v>
      </c>
      <c r="J30" s="269">
        <f>K30*I30+H30</f>
        <v>67.018726708206074</v>
      </c>
      <c r="K30" s="270">
        <f>_xlfn.T.INV(1-L30,D30-1)</f>
        <v>1.9658097377814363</v>
      </c>
      <c r="L30" s="254">
        <f>D25/2</f>
        <v>2.5000000000000001E-2</v>
      </c>
      <c r="N30" s="218" t="str">
        <f>"μ"&amp;$D$19&amp; " upper"</f>
        <v>μCollegeStudents upper</v>
      </c>
      <c r="O30" s="271">
        <f>J33+O28</f>
        <v>68.548726708206075</v>
      </c>
      <c r="Z30" s="217">
        <f>SPSS!Z30</f>
        <v>-1.8333333333333366</v>
      </c>
      <c r="AA30" s="217">
        <f>SPSS!AA30</f>
        <v>3.7999999999999999E-2</v>
      </c>
      <c r="AB30" s="217">
        <f>SPSS!AB30</f>
        <v>3.7999999999999999E-2</v>
      </c>
      <c r="AC30" s="217" t="str">
        <f>SPSS!AC30</f>
        <v/>
      </c>
    </row>
    <row r="31" spans="2:29" x14ac:dyDescent="0.15">
      <c r="C31" s="225"/>
      <c r="Z31" s="217">
        <f>SPSS!Z31</f>
        <v>-1.6666666666666696</v>
      </c>
      <c r="AA31" s="217">
        <f>SPSS!AA31</f>
        <v>3.7999999999999999E-2</v>
      </c>
      <c r="AB31" s="217">
        <f>SPSS!AB31</f>
        <v>3.7999999999999999E-2</v>
      </c>
      <c r="AC31" s="217" t="str">
        <f>SPSS!AC31</f>
        <v/>
      </c>
    </row>
    <row r="32" spans="2:29" s="218" customFormat="1" x14ac:dyDescent="0.15">
      <c r="B32" s="215"/>
      <c r="C32" s="224"/>
      <c r="D32" s="226" t="s">
        <v>47</v>
      </c>
      <c r="E32" s="215"/>
      <c r="F32" s="215"/>
      <c r="G32" s="262" t="str">
        <f>SPSS!G32</f>
        <v>shading</v>
      </c>
      <c r="H32" s="262" t="str">
        <f>SPSS!H32</f>
        <v>hypothesized mean</v>
      </c>
      <c r="I32" s="262" t="str">
        <f>SPSS!I32</f>
        <v>expected variability</v>
      </c>
      <c r="J32" s="262" t="str">
        <f>SPSS!J32</f>
        <v>raw sample mean &gt;&gt;</v>
      </c>
      <c r="K32" s="262" t="str">
        <f>SPSS!K32</f>
        <v>standardized test stat &gt;&gt;</v>
      </c>
      <c r="L32" s="262" t="str">
        <f>SPSS!L32</f>
        <v>&gt;&gt; probability</v>
      </c>
      <c r="T32" s="220"/>
      <c r="V32" s="219"/>
      <c r="W32" s="219"/>
      <c r="X32" s="219"/>
      <c r="Z32" s="217">
        <f>SPSS!Z32</f>
        <v>-1.5000000000000027</v>
      </c>
      <c r="AA32" s="217">
        <f>SPSS!AA32</f>
        <v>3.7999999999999999E-2</v>
      </c>
      <c r="AB32" s="217">
        <f>SPSS!AB32</f>
        <v>3.7999999999999999E-2</v>
      </c>
      <c r="AC32" s="217" t="str">
        <f>SPSS!AC32</f>
        <v/>
      </c>
    </row>
    <row r="33" spans="2:29" s="218" customFormat="1" x14ac:dyDescent="0.15">
      <c r="B33" s="215"/>
      <c r="C33" s="224" t="s">
        <v>440</v>
      </c>
      <c r="D33" s="219">
        <f>D29</f>
        <v>408</v>
      </c>
      <c r="E33" s="267" t="s">
        <v>42</v>
      </c>
      <c r="F33" s="268" t="str">
        <f>D19 &amp; " " &amp;  "x̅"</f>
        <v>CollegeStudents x̅</v>
      </c>
      <c r="G33" s="268" t="s">
        <v>49</v>
      </c>
      <c r="H33" s="269">
        <f>H29</f>
        <v>66.5</v>
      </c>
      <c r="I33" s="269">
        <f>I29</f>
        <v>0.26387432020328372</v>
      </c>
      <c r="J33" s="269">
        <f>E23</f>
        <v>68.03</v>
      </c>
      <c r="K33" s="270">
        <f>(J33-H33)/I33</f>
        <v>5.7982148426619098</v>
      </c>
      <c r="L33" s="254">
        <f>_xlfn.T.DIST.RT(K33,D33-1)</f>
        <v>6.7312869178512066E-9</v>
      </c>
      <c r="T33" s="220"/>
      <c r="V33" s="219"/>
      <c r="W33" s="219"/>
      <c r="X33" s="219"/>
      <c r="Z33" s="217">
        <f>SPSS!Z33</f>
        <v>-1.3333333333333357</v>
      </c>
      <c r="AA33" s="217">
        <f>SPSS!AA33</f>
        <v>3.7999999999999999E-2</v>
      </c>
      <c r="AB33" s="217">
        <f>SPSS!AB33</f>
        <v>3.7999999999999999E-2</v>
      </c>
      <c r="AC33" s="217" t="str">
        <f>SPSS!AC33</f>
        <v/>
      </c>
    </row>
    <row r="34" spans="2:29" s="218" customFormat="1" x14ac:dyDescent="0.15">
      <c r="B34" s="215"/>
      <c r="C34" s="217"/>
      <c r="E34" s="227"/>
      <c r="M34" s="215"/>
      <c r="T34" s="220"/>
      <c r="V34" s="219"/>
      <c r="W34" s="219"/>
      <c r="X34" s="219"/>
      <c r="Z34" s="217">
        <f>SPSS!Z34</f>
        <v>-1.1666666666666687</v>
      </c>
      <c r="AA34" s="217">
        <f>SPSS!AA34</f>
        <v>3.7999999999999999E-2</v>
      </c>
      <c r="AB34" s="217">
        <f>SPSS!AB34</f>
        <v>3.7999999999999999E-2</v>
      </c>
      <c r="AC34" s="217" t="str">
        <f>SPSS!AC34</f>
        <v/>
      </c>
    </row>
    <row r="35" spans="2:29" s="218" customFormat="1" ht="25" customHeight="1" x14ac:dyDescent="0.15">
      <c r="B35" s="215"/>
      <c r="K35" s="228"/>
      <c r="L35" s="229"/>
      <c r="M35" s="228"/>
      <c r="T35" s="220"/>
      <c r="V35" s="219"/>
      <c r="W35" s="219"/>
      <c r="X35" s="219"/>
      <c r="Z35" s="217">
        <f>SPSS!Z35</f>
        <v>-0.83333333333333526</v>
      </c>
      <c r="AA35" s="217">
        <f>SPSS!AA35</f>
        <v>3.7999999999999999E-2</v>
      </c>
      <c r="AB35" s="217">
        <f>SPSS!AB35</f>
        <v>3.7999999999999999E-2</v>
      </c>
      <c r="AC35" s="217" t="str">
        <f>SPSS!AC35</f>
        <v/>
      </c>
    </row>
    <row r="36" spans="2:29" s="218" customFormat="1" ht="32" customHeight="1" x14ac:dyDescent="0.15">
      <c r="B36" s="215"/>
      <c r="E36" s="230" t="s">
        <v>50</v>
      </c>
      <c r="F36" s="230"/>
      <c r="J36" s="230" t="s">
        <v>50</v>
      </c>
      <c r="K36" s="230"/>
      <c r="O36" s="272" t="s">
        <v>51</v>
      </c>
      <c r="P36" s="272"/>
      <c r="Q36" s="272"/>
      <c r="R36" s="219"/>
      <c r="T36" s="220"/>
      <c r="V36" s="219"/>
      <c r="W36" s="219"/>
      <c r="X36" s="219"/>
      <c r="Z36" s="217">
        <f>SPSS!Z36</f>
        <v>-0.66666666666666874</v>
      </c>
      <c r="AA36" s="217">
        <f>SPSS!AA36</f>
        <v>3.7999999999999999E-2</v>
      </c>
      <c r="AB36" s="217">
        <f>SPSS!AB36</f>
        <v>3.7999999999999999E-2</v>
      </c>
      <c r="AC36" s="217" t="str">
        <f>SPSS!AC36</f>
        <v/>
      </c>
    </row>
    <row r="37" spans="2:29" s="218" customFormat="1" ht="83" customHeight="1" x14ac:dyDescent="0.15">
      <c r="B37" s="215"/>
      <c r="E37" s="273" t="s">
        <v>52</v>
      </c>
      <c r="F37" s="274" t="s">
        <v>53</v>
      </c>
      <c r="G37" s="274"/>
      <c r="H37" s="275" t="s">
        <v>183</v>
      </c>
      <c r="J37" s="273" t="s">
        <v>55</v>
      </c>
      <c r="K37" s="274" t="s">
        <v>56</v>
      </c>
      <c r="L37" s="274"/>
      <c r="M37" s="245" t="s">
        <v>34</v>
      </c>
      <c r="O37" s="274" t="s">
        <v>57</v>
      </c>
      <c r="P37" s="274"/>
      <c r="Q37" s="274"/>
      <c r="R37" s="276">
        <v>65.97</v>
      </c>
      <c r="T37" s="220"/>
      <c r="V37" s="219"/>
      <c r="W37" s="219"/>
      <c r="X37" s="231" t="str">
        <f>"μ" &amp; $D$19 &amp; " =  μ" &amp; $E$19</f>
        <v>μCollegeStudents =  μCDC</v>
      </c>
      <c r="Z37" s="217">
        <f>SPSS!Z37</f>
        <v>-0.50000000000000222</v>
      </c>
      <c r="AA37" s="217">
        <f>SPSS!AA37</f>
        <v>3.7999999999999999E-2</v>
      </c>
      <c r="AB37" s="217">
        <f>SPSS!AB37</f>
        <v>3.7999999999999999E-2</v>
      </c>
      <c r="AC37" s="217" t="str">
        <f>SPSS!AC37</f>
        <v/>
      </c>
    </row>
    <row r="38" spans="2:29" s="218" customFormat="1" ht="95" customHeight="1" x14ac:dyDescent="0.15">
      <c r="B38" s="215"/>
      <c r="C38" s="219"/>
      <c r="E38" s="273" t="s">
        <v>58</v>
      </c>
      <c r="F38" s="274" t="s">
        <v>59</v>
      </c>
      <c r="G38" s="274"/>
      <c r="H38" s="275" t="s">
        <v>184</v>
      </c>
      <c r="J38" s="273" t="s">
        <v>61</v>
      </c>
      <c r="K38" s="274" t="s">
        <v>62</v>
      </c>
      <c r="L38" s="274"/>
      <c r="M38" s="277" t="s">
        <v>63</v>
      </c>
      <c r="O38" s="274" t="s">
        <v>64</v>
      </c>
      <c r="P38" s="274"/>
      <c r="Q38" s="274"/>
      <c r="R38" s="276">
        <v>67.03</v>
      </c>
      <c r="T38" s="220"/>
      <c r="V38" s="219"/>
      <c r="W38" s="219"/>
      <c r="X38" s="231" t="str">
        <f>"μ" &amp; $D$19 &amp; " ≠  μ" &amp; $E$19</f>
        <v>μCollegeStudents ≠  μCDC</v>
      </c>
      <c r="Z38" s="217">
        <f>SPSS!Z38</f>
        <v>-0.33333333333333548</v>
      </c>
      <c r="AA38" s="217">
        <f>SPSS!AA38</f>
        <v>3.7999999999999999E-2</v>
      </c>
      <c r="AB38" s="217">
        <f>SPSS!AB38</f>
        <v>3.7999999999999999E-2</v>
      </c>
      <c r="AC38" s="217" t="str">
        <f>SPSS!AC38</f>
        <v/>
      </c>
    </row>
    <row r="39" spans="2:29" s="218" customFormat="1" ht="90" customHeight="1" x14ac:dyDescent="0.15">
      <c r="B39" s="215"/>
      <c r="C39" s="219"/>
      <c r="E39" s="273" t="s">
        <v>65</v>
      </c>
      <c r="F39" s="274" t="s">
        <v>66</v>
      </c>
      <c r="G39" s="274"/>
      <c r="H39" s="245" t="s">
        <v>67</v>
      </c>
      <c r="J39" s="273" t="s">
        <v>68</v>
      </c>
      <c r="K39" s="274" t="s">
        <v>69</v>
      </c>
      <c r="L39" s="274"/>
      <c r="M39" s="245" t="s">
        <v>70</v>
      </c>
      <c r="O39" s="274" t="s">
        <v>71</v>
      </c>
      <c r="P39" s="274"/>
      <c r="Q39" s="274"/>
      <c r="R39" s="278">
        <v>0.95</v>
      </c>
      <c r="T39" s="220"/>
      <c r="V39" s="219"/>
      <c r="W39" s="219"/>
      <c r="X39" s="231" t="str">
        <f>"μ" &amp; $D$19 &amp; " &lt;  μ" &amp; $E$19</f>
        <v>μCollegeStudents &lt;  μCDC</v>
      </c>
      <c r="Z39" s="217">
        <f>SPSS!Z39</f>
        <v>-0.16666666666666879</v>
      </c>
      <c r="AA39" s="217">
        <f>SPSS!AA39</f>
        <v>3.7999999999999999E-2</v>
      </c>
      <c r="AB39" s="217">
        <f>SPSS!AB39</f>
        <v>3.7999999999999999E-2</v>
      </c>
      <c r="AC39" s="217" t="str">
        <f>SPSS!AC39</f>
        <v/>
      </c>
    </row>
    <row r="40" spans="2:29" s="218" customFormat="1" ht="94" customHeight="1" x14ac:dyDescent="0.15">
      <c r="B40" s="215"/>
      <c r="C40" s="219"/>
      <c r="E40" s="215"/>
      <c r="F40" s="215"/>
      <c r="G40" s="215"/>
      <c r="H40" s="279" t="str">
        <f>_xlfn.CONCAT(H37:H39)</f>
        <v>μCollegeStudents =  μCDCμCollegeStudents ≠  μCDCσ̂(x̅) = s/√n</v>
      </c>
      <c r="I40" s="218" t="s">
        <v>72</v>
      </c>
      <c r="J40" s="280" t="s">
        <v>73</v>
      </c>
      <c r="K40" s="274" t="s">
        <v>74</v>
      </c>
      <c r="L40" s="274"/>
      <c r="M40" s="275" t="s">
        <v>75</v>
      </c>
      <c r="O40" s="274" t="s">
        <v>76</v>
      </c>
      <c r="P40" s="274"/>
      <c r="Q40" s="274"/>
      <c r="R40" s="276">
        <v>0.26</v>
      </c>
      <c r="T40" s="220"/>
      <c r="V40" s="219"/>
      <c r="W40" s="219"/>
      <c r="X40" s="231" t="str">
        <f>"μ" &amp; $D$19 &amp; " &gt;  μ" &amp; $E$19</f>
        <v>μCollegeStudents &gt;  μCDC</v>
      </c>
      <c r="Z40" s="217">
        <f>SPSS!Z40</f>
        <v>0.16666666666666449</v>
      </c>
      <c r="AA40" s="217">
        <f>SPSS!AA40</f>
        <v>3.7999999999999999E-2</v>
      </c>
      <c r="AB40" s="217">
        <f>SPSS!AB40</f>
        <v>3.7999999999999999E-2</v>
      </c>
      <c r="AC40" s="217" t="str">
        <f>SPSS!AC40</f>
        <v/>
      </c>
    </row>
    <row r="41" spans="2:29" s="218" customFormat="1" ht="99" customHeight="1" x14ac:dyDescent="0.15">
      <c r="B41" s="215"/>
      <c r="C41" s="219"/>
      <c r="J41" s="273" t="s">
        <v>77</v>
      </c>
      <c r="K41" s="274" t="s">
        <v>78</v>
      </c>
      <c r="L41" s="274"/>
      <c r="M41" s="275" t="s">
        <v>185</v>
      </c>
      <c r="O41" s="274" t="s">
        <v>186</v>
      </c>
      <c r="P41" s="274"/>
      <c r="Q41" s="274"/>
      <c r="R41" s="276">
        <v>68.03</v>
      </c>
      <c r="T41" s="220"/>
      <c r="V41" s="219"/>
      <c r="W41" s="219"/>
      <c r="X41" s="219"/>
      <c r="Z41" s="217">
        <f>SPSS!Z41</f>
        <v>0.33333333333333115</v>
      </c>
      <c r="AA41" s="217">
        <f>SPSS!AA41</f>
        <v>3.7999999999999999E-2</v>
      </c>
      <c r="AB41" s="217">
        <f>SPSS!AB41</f>
        <v>3.7999999999999999E-2</v>
      </c>
      <c r="AC41" s="217" t="str">
        <f>SPSS!AC41</f>
        <v/>
      </c>
    </row>
    <row r="42" spans="2:29" s="218" customFormat="1" ht="34" customHeight="1" x14ac:dyDescent="0.15">
      <c r="B42" s="215"/>
      <c r="C42" s="219"/>
      <c r="M42" s="279" t="str">
        <f>_xlfn.CONCAT(M37:M41)</f>
        <v>t scoretest stat  &gt;  CV+P(x̅ )  &lt;  αreject H0μCollegeStudents &gt;  μCDC</v>
      </c>
      <c r="N42" s="218" t="s">
        <v>72</v>
      </c>
      <c r="T42" s="220"/>
      <c r="V42" s="219"/>
      <c r="W42" s="219"/>
      <c r="X42" s="219"/>
      <c r="Z42" s="217">
        <f>SPSS!Z42</f>
        <v>0.49999999999999789</v>
      </c>
      <c r="AA42" s="217">
        <f>SPSS!AA42</f>
        <v>3.7999999999999999E-2</v>
      </c>
      <c r="AB42" s="217">
        <f>SPSS!AB42</f>
        <v>3.7999999999999999E-2</v>
      </c>
      <c r="AC42" s="217" t="str">
        <f>SPSS!AC42</f>
        <v/>
      </c>
    </row>
    <row r="43" spans="2:29" s="218" customFormat="1" x14ac:dyDescent="0.15">
      <c r="B43" s="215"/>
      <c r="C43" s="219"/>
      <c r="E43" s="217"/>
      <c r="J43" s="217"/>
      <c r="T43" s="220"/>
      <c r="V43" s="219"/>
      <c r="W43" s="219"/>
      <c r="X43" s="219"/>
      <c r="Z43" s="217">
        <f>SPSS!Z43</f>
        <v>0.66666666666666441</v>
      </c>
      <c r="AA43" s="217">
        <f>SPSS!AA43</f>
        <v>3.7999999999999999E-2</v>
      </c>
      <c r="AB43" s="217">
        <f>SPSS!AB43</f>
        <v>3.7999999999999999E-2</v>
      </c>
      <c r="AC43" s="217" t="str">
        <f>SPSS!AC43</f>
        <v/>
      </c>
    </row>
    <row r="44" spans="2:29" s="218" customFormat="1" x14ac:dyDescent="0.15">
      <c r="B44" s="215"/>
      <c r="C44" s="219"/>
      <c r="T44" s="220"/>
      <c r="V44" s="219"/>
      <c r="W44" s="219"/>
      <c r="X44" s="219"/>
      <c r="Z44" s="217">
        <f>SPSS!Z44</f>
        <v>0.83333333333333093</v>
      </c>
      <c r="AA44" s="217">
        <f>SPSS!AA44</f>
        <v>3.7999999999999999E-2</v>
      </c>
      <c r="AB44" s="217">
        <f>SPSS!AB44</f>
        <v>3.7999999999999999E-2</v>
      </c>
      <c r="AC44" s="217" t="str">
        <f>SPSS!AC44</f>
        <v/>
      </c>
    </row>
    <row r="45" spans="2:29" s="218" customFormat="1" x14ac:dyDescent="0.15">
      <c r="B45" s="215"/>
      <c r="C45" s="219"/>
      <c r="G45" s="219"/>
      <c r="T45" s="220"/>
      <c r="V45" s="219"/>
      <c r="W45" s="219"/>
      <c r="X45" s="219"/>
      <c r="Z45" s="217">
        <f>SPSS!Z45</f>
        <v>1.1666666666666643</v>
      </c>
      <c r="AA45" s="217">
        <f>SPSS!AA45</f>
        <v>3.7999999999999999E-2</v>
      </c>
      <c r="AB45" s="217">
        <f>SPSS!AB45</f>
        <v>3.7999999999999999E-2</v>
      </c>
      <c r="AC45" s="217" t="str">
        <f>SPSS!AC45</f>
        <v/>
      </c>
    </row>
    <row r="46" spans="2:29" s="218" customFormat="1" x14ac:dyDescent="0.15">
      <c r="B46" s="215"/>
      <c r="C46" s="219"/>
      <c r="T46" s="220"/>
      <c r="V46" s="219"/>
      <c r="W46" s="219"/>
      <c r="X46" s="219"/>
      <c r="Z46" s="217">
        <f>SPSS!Z46</f>
        <v>1.3333333333333313</v>
      </c>
      <c r="AA46" s="217">
        <f>SPSS!AA46</f>
        <v>3.7999999999999999E-2</v>
      </c>
      <c r="AB46" s="217">
        <f>SPSS!AB46</f>
        <v>3.7999999999999999E-2</v>
      </c>
      <c r="AC46" s="217" t="str">
        <f>SPSS!AC46</f>
        <v/>
      </c>
    </row>
    <row r="47" spans="2:29" s="218" customFormat="1" x14ac:dyDescent="0.15">
      <c r="B47" s="215"/>
      <c r="C47" s="219"/>
      <c r="T47" s="220"/>
      <c r="V47" s="219"/>
      <c r="W47" s="219"/>
      <c r="X47" s="219"/>
      <c r="Z47" s="217">
        <f>SPSS!Z47</f>
        <v>1.4999999999999982</v>
      </c>
      <c r="AA47" s="217">
        <f>SPSS!AA47</f>
        <v>3.7999999999999999E-2</v>
      </c>
      <c r="AB47" s="217">
        <f>SPSS!AB47</f>
        <v>3.7999999999999999E-2</v>
      </c>
      <c r="AC47" s="217" t="str">
        <f>SPSS!AC47</f>
        <v/>
      </c>
    </row>
    <row r="48" spans="2:29" s="218" customFormat="1" x14ac:dyDescent="0.15">
      <c r="B48" s="215"/>
      <c r="D48" s="219"/>
      <c r="U48" s="220"/>
      <c r="V48" s="219"/>
      <c r="W48" s="219"/>
      <c r="X48" s="219"/>
      <c r="Z48" s="217">
        <f>SPSS!Z48</f>
        <v>1.6666666666666652</v>
      </c>
      <c r="AA48" s="217">
        <f>SPSS!AA48</f>
        <v>3.7999999999999999E-2</v>
      </c>
      <c r="AB48" s="217">
        <f>SPSS!AB48</f>
        <v>3.7999999999999999E-2</v>
      </c>
      <c r="AC48" s="217" t="str">
        <f>SPSS!AC48</f>
        <v/>
      </c>
    </row>
    <row r="49" spans="3:29" x14ac:dyDescent="0.15">
      <c r="C49" s="218"/>
      <c r="D49" s="232" t="str">
        <f>SPSS!D49</f>
        <v>Admin Link</v>
      </c>
      <c r="F49" s="217"/>
      <c r="G49" s="219" t="str">
        <f>SPSS!G49</f>
        <v>shading</v>
      </c>
      <c r="H49" s="219" t="str">
        <f>SPSS!H49</f>
        <v>hypothesized mean</v>
      </c>
      <c r="I49" s="219" t="str">
        <f>SPSS!I49</f>
        <v>expected variability</v>
      </c>
      <c r="J49" s="219" t="str">
        <f>SPSS!J49</f>
        <v>raw CV &lt;&lt;</v>
      </c>
      <c r="K49" s="219" t="str">
        <f>SPSS!K49</f>
        <v>&lt;&lt; standardized CV</v>
      </c>
      <c r="L49" s="219" t="str">
        <f>SPSS!L49</f>
        <v>&lt;&lt; probability</v>
      </c>
      <c r="M49" s="218"/>
      <c r="N49" s="218" t="str">
        <f>SPSS!N49</f>
        <v>Margin of error</v>
      </c>
      <c r="O49" s="266">
        <f>SPSS!O49</f>
        <v>0</v>
      </c>
      <c r="R49" s="218"/>
      <c r="S49" s="218"/>
      <c r="T49" s="220"/>
      <c r="U49" s="218"/>
      <c r="V49" s="219" t="str">
        <f>SPSS!V49</f>
        <v>X1</v>
      </c>
      <c r="W49" s="217" t="str">
        <f>SPSS!W49</f>
        <v>X2</v>
      </c>
      <c r="X49" s="219" t="str">
        <f>SPSS!X49</f>
        <v>X3</v>
      </c>
      <c r="Y49" s="218"/>
      <c r="Z49" s="217">
        <f>SPSS!Z49</f>
        <v>1.8333333333333321</v>
      </c>
      <c r="AA49" s="217">
        <f>SPSS!AA49</f>
        <v>3.7999999999999999E-2</v>
      </c>
      <c r="AB49" s="217">
        <f>SPSS!AB49</f>
        <v>3.7999999999999999E-2</v>
      </c>
      <c r="AC49" s="217" t="str">
        <f>SPSS!AC49</f>
        <v/>
      </c>
    </row>
    <row r="50" spans="3:29" x14ac:dyDescent="0.15">
      <c r="C50" s="218"/>
      <c r="D50" s="264" t="str">
        <f>SPSS!D50</f>
        <v>n</v>
      </c>
      <c r="E50" s="265" t="str">
        <f>SPSS!E50</f>
        <v>Population</v>
      </c>
      <c r="F50" s="265" t="str">
        <f>SPSS!F50</f>
        <v>Individual</v>
      </c>
      <c r="G50" s="265" t="str">
        <f>SPSS!G50</f>
        <v>case</v>
      </c>
      <c r="H50" s="264" t="str">
        <f>SPSS!H50</f>
        <v>μ</v>
      </c>
      <c r="I50" s="221">
        <f>SPSS!I50</f>
        <v>0</v>
      </c>
      <c r="J50" s="221">
        <f>SPSS!J50</f>
        <v>0</v>
      </c>
      <c r="K50" s="264">
        <f>SPSS!K50</f>
        <v>0</v>
      </c>
      <c r="L50" s="264">
        <f>SPSS!L50</f>
        <v>0</v>
      </c>
      <c r="N50" s="218" t="str">
        <f>SPSS!N50</f>
        <v>μCollegeStudents lower</v>
      </c>
      <c r="O50" s="266">
        <f>SPSS!O50</f>
        <v>0</v>
      </c>
      <c r="R50" s="218" t="str">
        <f>SPSS!R50</f>
        <v>Y error bars on the X1, X2, X3 curves form the shading</v>
      </c>
      <c r="S50" s="218"/>
      <c r="T50" s="218"/>
      <c r="U50" s="218"/>
      <c r="V50" s="221" t="str">
        <f>SPSS!V50</f>
        <v>x</v>
      </c>
      <c r="W50" s="243" t="str">
        <f>SPSS!W50</f>
        <v>x</v>
      </c>
      <c r="X50" s="221" t="str">
        <f>SPSS!X50</f>
        <v>x</v>
      </c>
      <c r="Y50" s="218"/>
      <c r="Z50" s="217">
        <f>SPSS!Z50</f>
        <v>-1.8333333333333366</v>
      </c>
      <c r="AA50" s="217">
        <f>SPSS!AA50</f>
        <v>6.2000000000000006E-2</v>
      </c>
      <c r="AB50" s="217">
        <f>SPSS!AB50</f>
        <v>6.2000000000000006E-2</v>
      </c>
      <c r="AC50" s="217" t="str">
        <f>SPSS!AC50</f>
        <v/>
      </c>
    </row>
    <row r="51" spans="3:29" ht="10" x14ac:dyDescent="0.15">
      <c r="C51" s="218"/>
      <c r="D51" s="219">
        <f>SPSS!D51</f>
        <v>0</v>
      </c>
      <c r="E51" s="219">
        <f>SPSS!E51</f>
        <v>0</v>
      </c>
      <c r="F51" s="219">
        <f>SPSS!F51</f>
        <v>0</v>
      </c>
      <c r="G51" s="219">
        <f>SPSS!G51</f>
        <v>0</v>
      </c>
      <c r="H51" s="212">
        <f>SPSS!H51</f>
        <v>0</v>
      </c>
      <c r="I51" s="281">
        <f>SPSS!I51</f>
        <v>0</v>
      </c>
      <c r="J51" s="212">
        <f>SPSS!J51</f>
        <v>0</v>
      </c>
      <c r="K51" s="234">
        <f>SPSS!K51</f>
        <v>0</v>
      </c>
      <c r="L51" s="236">
        <f>SPSS!L51</f>
        <v>0</v>
      </c>
      <c r="N51" s="218" t="str">
        <f>SPSS!N51</f>
        <v>μCollegeStudents upper</v>
      </c>
      <c r="O51" s="266">
        <f>SPSS!O51</f>
        <v>0</v>
      </c>
      <c r="R51" s="218"/>
      <c r="S51" s="218"/>
      <c r="T51" s="221" t="str">
        <f>SPSS!T51</f>
        <v>x axis</v>
      </c>
      <c r="U51" s="233" t="str">
        <f>SPSS!U51</f>
        <v>Z or T</v>
      </c>
      <c r="V51" s="233" t="str">
        <f>SPSS!V51</f>
        <v xml:space="preserve"> X1</v>
      </c>
      <c r="W51" s="233" t="str">
        <f>SPSS!W51</f>
        <v xml:space="preserve"> X2</v>
      </c>
      <c r="X51" s="233" t="str">
        <f>SPSS!X51</f>
        <v xml:space="preserve"> X3</v>
      </c>
      <c r="Y51" s="218"/>
      <c r="Z51" s="217">
        <f>SPSS!Z51</f>
        <v>-1.6666666666666696</v>
      </c>
      <c r="AA51" s="217">
        <f>SPSS!AA51</f>
        <v>6.2000000000000006E-2</v>
      </c>
      <c r="AB51" s="217">
        <f>SPSS!AB51</f>
        <v>6.2000000000000006E-2</v>
      </c>
      <c r="AC51" s="217" t="str">
        <f>SPSS!AC51</f>
        <v/>
      </c>
    </row>
    <row r="52" spans="3:29" x14ac:dyDescent="0.15">
      <c r="C52" s="218"/>
      <c r="D52" s="219">
        <f>SPSS!D52</f>
        <v>0</v>
      </c>
      <c r="E52" s="219">
        <f>SPSS!E52</f>
        <v>0</v>
      </c>
      <c r="F52" s="219">
        <f>SPSS!F52</f>
        <v>0</v>
      </c>
      <c r="G52" s="219">
        <f>SPSS!G52</f>
        <v>0</v>
      </c>
      <c r="H52" s="212">
        <f>SPSS!H52</f>
        <v>0</v>
      </c>
      <c r="I52" s="281">
        <f>SPSS!I52</f>
        <v>0</v>
      </c>
      <c r="J52" s="212">
        <f>SPSS!J52</f>
        <v>0</v>
      </c>
      <c r="K52" s="234">
        <f>SPSS!K52</f>
        <v>0</v>
      </c>
      <c r="L52" s="236">
        <f>SPSS!L52</f>
        <v>0</v>
      </c>
      <c r="M52" s="218"/>
      <c r="R52" s="218" t="str">
        <f>SPSS!R52</f>
        <v># std deviations</v>
      </c>
      <c r="S52" s="218">
        <f>SPSS!S52</f>
        <v>6</v>
      </c>
      <c r="T52" s="234">
        <f>SPSS!T52</f>
        <v>-3</v>
      </c>
      <c r="U52" s="235">
        <f>SPSS!U52</f>
        <v>4.4318484119380075E-3</v>
      </c>
      <c r="V52" s="235" t="e">
        <f>SPSS!V52</f>
        <v>#N/A</v>
      </c>
      <c r="W52" s="235" t="e">
        <f>SPSS!W52</f>
        <v>#N/A</v>
      </c>
      <c r="X52" s="235" t="e">
        <f>SPSS!X52</f>
        <v>#VALUE!</v>
      </c>
      <c r="Y52" s="218"/>
      <c r="Z52" s="217">
        <f>SPSS!Z52</f>
        <v>-1.5000000000000027</v>
      </c>
      <c r="AA52" s="217">
        <f>SPSS!AA52</f>
        <v>6.2000000000000006E-2</v>
      </c>
      <c r="AB52" s="217">
        <f>SPSS!AB52</f>
        <v>6.2000000000000006E-2</v>
      </c>
      <c r="AC52" s="217" t="str">
        <f>SPSS!AC52</f>
        <v/>
      </c>
    </row>
    <row r="53" spans="3:29" ht="18" customHeight="1" x14ac:dyDescent="0.15">
      <c r="C53" s="218"/>
      <c r="D53" s="219"/>
      <c r="E53" s="219"/>
      <c r="F53" s="219"/>
      <c r="G53" s="219"/>
      <c r="H53" s="212"/>
      <c r="M53" s="218"/>
      <c r="R53" s="218" t="str">
        <f>SPSS!R53</f>
        <v>Number of points</v>
      </c>
      <c r="S53" s="218">
        <f>SPSS!S53</f>
        <v>144</v>
      </c>
      <c r="T53" s="234">
        <f>SPSS!T53</f>
        <v>-2.9583333333333335</v>
      </c>
      <c r="U53" s="235">
        <f>SPSS!U53</f>
        <v>5.0175847389326532E-3</v>
      </c>
      <c r="V53" s="235" t="e">
        <f>SPSS!V53</f>
        <v>#VALUE!</v>
      </c>
      <c r="W53" s="235" t="e">
        <f>SPSS!W53</f>
        <v>#N/A</v>
      </c>
      <c r="X53" s="235" t="e">
        <f>SPSS!X53</f>
        <v>#VALUE!</v>
      </c>
      <c r="Y53" s="218"/>
      <c r="Z53" s="217">
        <f>SPSS!Z53</f>
        <v>-1.3333333333333357</v>
      </c>
      <c r="AA53" s="217">
        <f>SPSS!AA53</f>
        <v>6.2000000000000006E-2</v>
      </c>
      <c r="AB53" s="217">
        <f>SPSS!AB53</f>
        <v>6.2000000000000006E-2</v>
      </c>
      <c r="AC53" s="217" t="str">
        <f>SPSS!AC53</f>
        <v/>
      </c>
    </row>
    <row r="54" spans="3:29" x14ac:dyDescent="0.15">
      <c r="C54" s="218"/>
      <c r="D54" s="219"/>
      <c r="G54" s="219" t="str">
        <f>SPSS!G54</f>
        <v>shading</v>
      </c>
      <c r="H54" s="219" t="str">
        <f>SPSS!H54</f>
        <v>hypothesized mean</v>
      </c>
      <c r="I54" s="219" t="str">
        <f>SPSS!I54</f>
        <v>expected variability</v>
      </c>
      <c r="J54" s="219" t="str">
        <f>SPSS!J54</f>
        <v>raw sample mean &gt;&gt;</v>
      </c>
      <c r="K54" s="219" t="str">
        <f>SPSS!K54</f>
        <v>standardized test stat &gt;&gt;</v>
      </c>
      <c r="L54" s="219" t="str">
        <f>SPSS!L54</f>
        <v>&gt;&gt; probability</v>
      </c>
      <c r="M54" s="219"/>
      <c r="R54" s="218" t="str">
        <f>SPSS!R54</f>
        <v>Increment</v>
      </c>
      <c r="S54" s="218">
        <f>SPSS!S54</f>
        <v>4.1666666666666664E-2</v>
      </c>
      <c r="T54" s="234">
        <f>SPSS!T54</f>
        <v>-2.916666666666667</v>
      </c>
      <c r="U54" s="235">
        <f>SPSS!U54</f>
        <v>5.6708812194458807E-3</v>
      </c>
      <c r="V54" s="235" t="e">
        <f>SPSS!V54</f>
        <v>#VALUE!</v>
      </c>
      <c r="W54" s="235" t="e">
        <f>SPSS!W54</f>
        <v>#N/A</v>
      </c>
      <c r="X54" s="235" t="e">
        <f>SPSS!X54</f>
        <v>#VALUE!</v>
      </c>
      <c r="Y54" s="218"/>
      <c r="Z54" s="217">
        <f>SPSS!Z54</f>
        <v>-1.1666666666666687</v>
      </c>
      <c r="AA54" s="217">
        <f>SPSS!AA54</f>
        <v>6.2000000000000006E-2</v>
      </c>
      <c r="AB54" s="217">
        <f>SPSS!AB54</f>
        <v>6.2000000000000006E-2</v>
      </c>
      <c r="AC54" s="217" t="str">
        <f>SPSS!AC54</f>
        <v/>
      </c>
    </row>
    <row r="55" spans="3:29" x14ac:dyDescent="0.15">
      <c r="C55" s="218"/>
      <c r="D55" s="219">
        <f>SPSS!D55</f>
        <v>0</v>
      </c>
      <c r="E55" s="219">
        <f>SPSS!E55</f>
        <v>0</v>
      </c>
      <c r="F55" s="219" t="str">
        <f>SPSS!F55</f>
        <v>CollegeStudents x̅</v>
      </c>
      <c r="G55" s="219">
        <f>SPSS!G55</f>
        <v>0</v>
      </c>
      <c r="H55" s="212">
        <f>SPSS!H55</f>
        <v>0</v>
      </c>
      <c r="I55" s="281">
        <f>SPSS!I55</f>
        <v>0</v>
      </c>
      <c r="J55" s="212">
        <f>SPSS!J55</f>
        <v>0</v>
      </c>
      <c r="K55" s="234">
        <f>SPSS!K55</f>
        <v>0</v>
      </c>
      <c r="L55" s="236">
        <f>SPSS!L55</f>
        <v>0</v>
      </c>
      <c r="M55" s="218"/>
      <c r="R55" s="218"/>
      <c r="S55" s="218"/>
      <c r="T55" s="234">
        <f>SPSS!T55</f>
        <v>-2.8750000000000004</v>
      </c>
      <c r="U55" s="235">
        <f>SPSS!U55</f>
        <v>6.3981203107235513E-3</v>
      </c>
      <c r="V55" s="235" t="e">
        <f>SPSS!V55</f>
        <v>#VALUE!</v>
      </c>
      <c r="W55" s="235" t="e">
        <f>SPSS!W55</f>
        <v>#N/A</v>
      </c>
      <c r="X55" s="235" t="e">
        <f>SPSS!X55</f>
        <v>#VALUE!</v>
      </c>
      <c r="Y55" s="218"/>
      <c r="Z55" s="217">
        <f>SPSS!Z55</f>
        <v>-0.83333333333333526</v>
      </c>
      <c r="AA55" s="217">
        <f>SPSS!AA55</f>
        <v>6.2000000000000006E-2</v>
      </c>
      <c r="AB55" s="217">
        <f>SPSS!AB55</f>
        <v>6.2000000000000006E-2</v>
      </c>
      <c r="AC55" s="217" t="str">
        <f>SPSS!AC55</f>
        <v/>
      </c>
    </row>
    <row r="56" spans="3:29" ht="15" customHeight="1" x14ac:dyDescent="0.15">
      <c r="C56" s="218"/>
      <c r="D56" s="219"/>
      <c r="E56" s="219"/>
      <c r="F56" s="219"/>
      <c r="M56" s="218"/>
      <c r="R56" s="218"/>
      <c r="S56" s="218"/>
      <c r="T56" s="234">
        <f>SPSS!T56</f>
        <v>-2.8333333333333339</v>
      </c>
      <c r="U56" s="235">
        <f>SPSS!U56</f>
        <v>7.2060997646092168E-3</v>
      </c>
      <c r="V56" s="235" t="e">
        <f>SPSS!V56</f>
        <v>#VALUE!</v>
      </c>
      <c r="W56" s="235" t="e">
        <f>SPSS!W56</f>
        <v>#N/A</v>
      </c>
      <c r="X56" s="235" t="e">
        <f>SPSS!X56</f>
        <v>#VALUE!</v>
      </c>
      <c r="Y56" s="218"/>
      <c r="Z56" s="217">
        <f>SPSS!Z56</f>
        <v>-0.66666666666666874</v>
      </c>
      <c r="AA56" s="217">
        <f>SPSS!AA56</f>
        <v>6.2000000000000006E-2</v>
      </c>
      <c r="AB56" s="217">
        <f>SPSS!AB56</f>
        <v>6.2000000000000006E-2</v>
      </c>
      <c r="AC56" s="217" t="str">
        <f>SPSS!AC56</f>
        <v/>
      </c>
    </row>
    <row r="57" spans="3:29" x14ac:dyDescent="0.15">
      <c r="C57" s="218"/>
      <c r="D57" s="219"/>
      <c r="E57" s="219"/>
      <c r="F57" s="219"/>
      <c r="G57" s="219"/>
      <c r="H57" s="212"/>
      <c r="I57" s="212"/>
      <c r="J57" s="212"/>
      <c r="K57" s="234"/>
      <c r="L57" s="236"/>
      <c r="M57" s="218"/>
      <c r="O57" s="217" t="str">
        <f>SPSS!O57</f>
        <v>x</v>
      </c>
      <c r="P57" s="217" t="str">
        <f>SPSS!P57</f>
        <v>standardized scale</v>
      </c>
      <c r="R57" s="215" t="str">
        <f>SPSS!R57</f>
        <v>symbol reference</v>
      </c>
      <c r="T57" s="234">
        <f>SPSS!T57</f>
        <v>-2.7916666666666674</v>
      </c>
      <c r="U57" s="235">
        <f>SPSS!U57</f>
        <v>8.1020357469784796E-3</v>
      </c>
      <c r="V57" s="235" t="e">
        <f>SPSS!V57</f>
        <v>#VALUE!</v>
      </c>
      <c r="W57" s="235" t="e">
        <f>SPSS!W57</f>
        <v>#N/A</v>
      </c>
      <c r="X57" s="235" t="e">
        <f>SPSS!X57</f>
        <v>#VALUE!</v>
      </c>
      <c r="Y57" s="218"/>
      <c r="Z57" s="217">
        <f>SPSS!Z57</f>
        <v>-0.50000000000000222</v>
      </c>
      <c r="AA57" s="217">
        <f>SPSS!AA57</f>
        <v>6.2000000000000006E-2</v>
      </c>
      <c r="AB57" s="217">
        <f>SPSS!AB57</f>
        <v>6.2000000000000006E-2</v>
      </c>
      <c r="AC57" s="217" t="str">
        <f>SPSS!AC57</f>
        <v/>
      </c>
    </row>
    <row r="58" spans="3:29" x14ac:dyDescent="0.15">
      <c r="C58" s="218"/>
      <c r="D58" s="232" t="str">
        <f>SPSS!D58</f>
        <v>Page Link</v>
      </c>
      <c r="F58" s="219"/>
      <c r="G58" s="219" t="str">
        <f>SPSS!G58</f>
        <v>shading</v>
      </c>
      <c r="H58" s="219" t="str">
        <f>SPSS!H58</f>
        <v>hypothesized mean</v>
      </c>
      <c r="I58" s="219" t="str">
        <f>SPSS!I58</f>
        <v>expected variability</v>
      </c>
      <c r="J58" s="219" t="str">
        <f>SPSS!J58</f>
        <v>raw CV &lt;&lt;</v>
      </c>
      <c r="K58" s="219" t="str">
        <f>SPSS!K58</f>
        <v>&lt;&lt; standardized CV</v>
      </c>
      <c r="L58" s="219" t="str">
        <f>SPSS!L58</f>
        <v>&lt;&lt; probability</v>
      </c>
      <c r="M58" s="218"/>
      <c r="O58" s="217" t="str">
        <f>SPSS!O58</f>
        <v>x</v>
      </c>
      <c r="P58" s="217" t="str">
        <f>SPSS!P58</f>
        <v xml:space="preserve">curve fill x, x̅ </v>
      </c>
      <c r="R58" s="219" t="str">
        <f>SPSS!R58</f>
        <v>x</v>
      </c>
      <c r="T58" s="234">
        <f>SPSS!T58</f>
        <v>-2.7500000000000009</v>
      </c>
      <c r="U58" s="235">
        <f>SPSS!U58</f>
        <v>9.0935625015910286E-3</v>
      </c>
      <c r="V58" s="235" t="e">
        <f>SPSS!V58</f>
        <v>#VALUE!</v>
      </c>
      <c r="W58" s="235" t="e">
        <f>SPSS!W58</f>
        <v>#N/A</v>
      </c>
      <c r="X58" s="235" t="e">
        <f>SPSS!X58</f>
        <v>#VALUE!</v>
      </c>
      <c r="Y58" s="218"/>
      <c r="Z58" s="217">
        <f>SPSS!Z58</f>
        <v>-0.33333333333333548</v>
      </c>
      <c r="AA58" s="217">
        <f>SPSS!AA58</f>
        <v>6.2000000000000006E-2</v>
      </c>
      <c r="AB58" s="217">
        <f>SPSS!AB58</f>
        <v>6.2000000000000006E-2</v>
      </c>
      <c r="AC58" s="217" t="str">
        <f>SPSS!AC58</f>
        <v/>
      </c>
    </row>
    <row r="59" spans="3:29" x14ac:dyDescent="0.15">
      <c r="C59" s="218"/>
      <c r="D59" s="221" t="str">
        <f>SPSS!D59</f>
        <v>n</v>
      </c>
      <c r="E59" s="265" t="str">
        <f>SPSS!E59</f>
        <v>Population</v>
      </c>
      <c r="F59" s="265" t="str">
        <f>SPSS!F59</f>
        <v>Individual</v>
      </c>
      <c r="G59" s="265" t="str">
        <f>SPSS!G59</f>
        <v>case</v>
      </c>
      <c r="H59" s="264" t="str">
        <f>SPSS!H59</f>
        <v>μ</v>
      </c>
      <c r="I59" s="221">
        <f>SPSS!I59</f>
        <v>0</v>
      </c>
      <c r="J59" s="264">
        <f>SPSS!J59</f>
        <v>0</v>
      </c>
      <c r="K59" s="264">
        <f>SPSS!K59</f>
        <v>0</v>
      </c>
      <c r="L59" s="264">
        <f>SPSS!L59</f>
        <v>0</v>
      </c>
      <c r="O59" s="217" t="str">
        <f>SPSS!O59</f>
        <v>x</v>
      </c>
      <c r="P59" s="217" t="str">
        <f>SPSS!P59</f>
        <v>empirical rule</v>
      </c>
      <c r="R59" s="219" t="str">
        <f>SPSS!R59</f>
        <v>x̅</v>
      </c>
      <c r="T59" s="234">
        <f>SPSS!T59</f>
        <v>-2.7083333333333344</v>
      </c>
      <c r="U59" s="235">
        <f>SPSS!U59</f>
        <v>1.0188728126088616E-2</v>
      </c>
      <c r="V59" s="235" t="e">
        <f>SPSS!V59</f>
        <v>#VALUE!</v>
      </c>
      <c r="W59" s="235" t="e">
        <f>SPSS!W59</f>
        <v>#N/A</v>
      </c>
      <c r="X59" s="235" t="e">
        <f>SPSS!X59</f>
        <v>#VALUE!</v>
      </c>
      <c r="Y59" s="218"/>
      <c r="Z59" s="217">
        <f>SPSS!Z59</f>
        <v>-0.16666666666666879</v>
      </c>
      <c r="AA59" s="217">
        <f>SPSS!AA59</f>
        <v>6.2000000000000006E-2</v>
      </c>
      <c r="AB59" s="217">
        <f>SPSS!AB59</f>
        <v>6.2000000000000006E-2</v>
      </c>
      <c r="AC59" s="217" t="str">
        <f>SPSS!AC59</f>
        <v/>
      </c>
    </row>
    <row r="60" spans="3:29" x14ac:dyDescent="0.15">
      <c r="C60" s="218"/>
      <c r="D60" s="219">
        <f>SPSS!D60</f>
        <v>0</v>
      </c>
      <c r="E60" s="219">
        <f>SPSS!E60</f>
        <v>0</v>
      </c>
      <c r="F60" s="219">
        <f>SPSS!F60</f>
        <v>0</v>
      </c>
      <c r="G60" s="219">
        <f>SPSS!G60</f>
        <v>0</v>
      </c>
      <c r="H60" s="212">
        <f>SPSS!H60</f>
        <v>0</v>
      </c>
      <c r="I60" s="281">
        <f>SPSS!I60</f>
        <v>0</v>
      </c>
      <c r="J60" s="212">
        <f>SPSS!J60</f>
        <v>0</v>
      </c>
      <c r="K60" s="282">
        <f>SPSS!K60</f>
        <v>0</v>
      </c>
      <c r="L60" s="283">
        <f>SPSS!L60</f>
        <v>0</v>
      </c>
      <c r="O60" s="217" t="str">
        <f>SPSS!O60</f>
        <v>x</v>
      </c>
      <c r="P60" s="217" t="str">
        <f>SPSS!P60</f>
        <v>cumm. %</v>
      </c>
      <c r="R60" s="219" t="str">
        <f>SPSS!R60</f>
        <v>r</v>
      </c>
      <c r="T60" s="234">
        <f>SPSS!T60</f>
        <v>-2.6666666666666679</v>
      </c>
      <c r="U60" s="235">
        <f>SPSS!U60</f>
        <v>1.1395986023797402E-2</v>
      </c>
      <c r="V60" s="235" t="e">
        <f>SPSS!V60</f>
        <v>#VALUE!</v>
      </c>
      <c r="W60" s="235" t="e">
        <f>SPSS!W60</f>
        <v>#N/A</v>
      </c>
      <c r="X60" s="235" t="e">
        <f>SPSS!X60</f>
        <v>#VALUE!</v>
      </c>
      <c r="Y60" s="218"/>
      <c r="Z60" s="217">
        <f>SPSS!Z60</f>
        <v>0.16666666666666449</v>
      </c>
      <c r="AA60" s="217">
        <f>SPSS!AA60</f>
        <v>6.2000000000000006E-2</v>
      </c>
      <c r="AB60" s="217">
        <f>SPSS!AB60</f>
        <v>6.2000000000000006E-2</v>
      </c>
      <c r="AC60" s="217" t="str">
        <f>SPSS!AC60</f>
        <v/>
      </c>
    </row>
    <row r="61" spans="3:29" ht="55" customHeight="1" x14ac:dyDescent="0.15">
      <c r="C61" s="218"/>
      <c r="D61" s="219">
        <f>SPSS!D61</f>
        <v>0</v>
      </c>
      <c r="E61" s="219">
        <f>SPSS!E61</f>
        <v>0</v>
      </c>
      <c r="F61" s="219">
        <f>SPSS!F61</f>
        <v>0</v>
      </c>
      <c r="G61" s="219">
        <f>SPSS!G61</f>
        <v>0</v>
      </c>
      <c r="H61" s="212">
        <f>SPSS!H61</f>
        <v>0</v>
      </c>
      <c r="I61" s="281">
        <f>SPSS!I61</f>
        <v>0</v>
      </c>
      <c r="J61" s="212">
        <f>SPSS!J61</f>
        <v>0</v>
      </c>
      <c r="K61" s="282">
        <f>SPSS!K61</f>
        <v>0</v>
      </c>
      <c r="L61" s="283">
        <f>SPSS!L61</f>
        <v>0</v>
      </c>
      <c r="M61" s="218"/>
      <c r="O61" s="217" t="str">
        <f>SPSS!O61</f>
        <v>x</v>
      </c>
      <c r="P61" s="217" t="str">
        <f>SPSS!P61</f>
        <v>raw scale1&amp;2</v>
      </c>
      <c r="R61" s="219" t="str">
        <f>SPSS!R61</f>
        <v>σ</v>
      </c>
      <c r="T61" s="234">
        <f>SPSS!T61</f>
        <v>-2.6250000000000013</v>
      </c>
      <c r="U61" s="235">
        <f>SPSS!U61</f>
        <v>1.2724181596831387E-2</v>
      </c>
      <c r="V61" s="235" t="e">
        <f>SPSS!V61</f>
        <v>#VALUE!</v>
      </c>
      <c r="W61" s="235" t="e">
        <f>SPSS!W61</f>
        <v>#N/A</v>
      </c>
      <c r="X61" s="235" t="e">
        <f>SPSS!X61</f>
        <v>#VALUE!</v>
      </c>
      <c r="Y61" s="218"/>
      <c r="Z61" s="217">
        <f>SPSS!Z61</f>
        <v>0.33333333333333115</v>
      </c>
      <c r="AA61" s="217">
        <f>SPSS!AA61</f>
        <v>6.2000000000000006E-2</v>
      </c>
      <c r="AB61" s="217">
        <f>SPSS!AB61</f>
        <v>6.2000000000000006E-2</v>
      </c>
      <c r="AC61" s="217" t="str">
        <f>SPSS!AC61</f>
        <v/>
      </c>
    </row>
    <row r="62" spans="3:29" x14ac:dyDescent="0.15">
      <c r="C62" s="218"/>
      <c r="D62" s="219"/>
      <c r="M62" s="218"/>
      <c r="O62" s="217" t="str">
        <f>SPSS!O62</f>
        <v>x</v>
      </c>
      <c r="P62" s="217" t="str">
        <f>SPSS!P62</f>
        <v>stdev1&amp;2</v>
      </c>
      <c r="R62" s="219" t="str">
        <f>SPSS!R62</f>
        <v>μ</v>
      </c>
      <c r="T62" s="234">
        <f>SPSS!T62</f>
        <v>-2.5833333333333348</v>
      </c>
      <c r="U62" s="235">
        <f>SPSS!U62</f>
        <v>1.4182533754437251E-2</v>
      </c>
      <c r="V62" s="235" t="e">
        <f>SPSS!V62</f>
        <v>#VALUE!</v>
      </c>
      <c r="W62" s="235" t="e">
        <f>SPSS!W62</f>
        <v>#N/A</v>
      </c>
      <c r="X62" s="235" t="e">
        <f>SPSS!X62</f>
        <v>#VALUE!</v>
      </c>
      <c r="Y62" s="218"/>
      <c r="Z62" s="217">
        <f>SPSS!Z62</f>
        <v>0.49999999999999789</v>
      </c>
      <c r="AA62" s="217">
        <f>SPSS!AA62</f>
        <v>6.2000000000000006E-2</v>
      </c>
      <c r="AB62" s="217">
        <f>SPSS!AB62</f>
        <v>6.2000000000000006E-2</v>
      </c>
      <c r="AC62" s="217" t="str">
        <f>SPSS!AC62</f>
        <v/>
      </c>
    </row>
    <row r="63" spans="3:29" x14ac:dyDescent="0.15">
      <c r="C63" s="218"/>
      <c r="D63" s="219"/>
      <c r="G63" s="219" t="str">
        <f>SPSS!G63</f>
        <v>shading</v>
      </c>
      <c r="H63" s="219" t="str">
        <f>SPSS!H63</f>
        <v>hypothesized mean</v>
      </c>
      <c r="I63" s="219" t="str">
        <f>SPSS!I63</f>
        <v>expected variability</v>
      </c>
      <c r="J63" s="219" t="str">
        <f>SPSS!J63</f>
        <v>raw sample mean &gt;&gt;</v>
      </c>
      <c r="K63" s="219" t="str">
        <f>SPSS!K63</f>
        <v>standardized test stat &gt;&gt;</v>
      </c>
      <c r="L63" s="219" t="str">
        <f>SPSS!L63</f>
        <v>&gt;&gt; probability</v>
      </c>
      <c r="M63" s="218"/>
      <c r="O63" s="217" t="str">
        <f>SPSS!O63</f>
        <v>x</v>
      </c>
      <c r="P63" s="217" t="str">
        <f>SPSS!P63</f>
        <v>pt labels</v>
      </c>
      <c r="R63" s="219" t="str">
        <f>SPSS!R63</f>
        <v>α</v>
      </c>
      <c r="T63" s="234">
        <f>SPSS!T63</f>
        <v>-2.5416666666666683</v>
      </c>
      <c r="U63" s="235">
        <f>SPSS!U63</f>
        <v>1.5780610826231802E-2</v>
      </c>
      <c r="V63" s="235" t="e">
        <f>SPSS!V63</f>
        <v>#VALUE!</v>
      </c>
      <c r="W63" s="235" t="e">
        <f>SPSS!W63</f>
        <v>#N/A</v>
      </c>
      <c r="X63" s="235" t="e">
        <f>SPSS!X63</f>
        <v>#VALUE!</v>
      </c>
      <c r="Y63" s="218"/>
      <c r="Z63" s="217">
        <f>SPSS!Z63</f>
        <v>0.66666666666666441</v>
      </c>
      <c r="AA63" s="217">
        <f>SPSS!AA63</f>
        <v>6.2000000000000006E-2</v>
      </c>
      <c r="AB63" s="217">
        <f>SPSS!AB63</f>
        <v>6.2000000000000006E-2</v>
      </c>
      <c r="AC63" s="217" t="str">
        <f>SPSS!AC63</f>
        <v/>
      </c>
    </row>
    <row r="64" spans="3:29" x14ac:dyDescent="0.15">
      <c r="C64" s="218"/>
      <c r="D64" s="219">
        <f>SPSS!D64</f>
        <v>0</v>
      </c>
      <c r="E64" s="219">
        <f>SPSS!E64</f>
        <v>0</v>
      </c>
      <c r="F64" s="219" t="str">
        <f>SPSS!F64</f>
        <v>CollegeStudents x̅</v>
      </c>
      <c r="G64" s="219">
        <f>SPSS!G64</f>
        <v>0</v>
      </c>
      <c r="H64" s="212">
        <f>SPSS!H64</f>
        <v>0</v>
      </c>
      <c r="I64" s="281">
        <f>SPSS!I64</f>
        <v>0</v>
      </c>
      <c r="J64" s="212">
        <f>SPSS!J64</f>
        <v>0</v>
      </c>
      <c r="K64" s="282">
        <f>SPSS!K64</f>
        <v>0</v>
      </c>
      <c r="L64" s="283">
        <f>SPSS!L64</f>
        <v>0</v>
      </c>
      <c r="M64" s="218"/>
      <c r="O64" s="217" t="str">
        <f>SPSS!O64</f>
        <v>x</v>
      </c>
      <c r="P64" s="217" t="str">
        <f>SPSS!P64</f>
        <v>-pt probabilities</v>
      </c>
      <c r="R64" s="219" t="str">
        <f>SPSS!R64</f>
        <v>⟵</v>
      </c>
      <c r="T64" s="234">
        <f>SPSS!T64</f>
        <v>-2.5000000000000018</v>
      </c>
      <c r="U64" s="235">
        <f>SPSS!U64</f>
        <v>1.7528300493568461E-2</v>
      </c>
      <c r="V64" s="235" t="e">
        <f>SPSS!V64</f>
        <v>#VALUE!</v>
      </c>
      <c r="W64" s="235" t="e">
        <f>SPSS!W64</f>
        <v>#N/A</v>
      </c>
      <c r="X64" s="235" t="e">
        <f>SPSS!X64</f>
        <v>#VALUE!</v>
      </c>
      <c r="Y64" s="218"/>
      <c r="Z64" s="217">
        <f>SPSS!Z64</f>
        <v>0.83333333333333093</v>
      </c>
      <c r="AA64" s="217">
        <f>SPSS!AA64</f>
        <v>6.2000000000000006E-2</v>
      </c>
      <c r="AB64" s="217">
        <f>SPSS!AB64</f>
        <v>6.2000000000000006E-2</v>
      </c>
      <c r="AC64" s="217" t="str">
        <f>SPSS!AC64</f>
        <v/>
      </c>
    </row>
    <row r="65" spans="3:29" x14ac:dyDescent="0.15">
      <c r="C65" s="218"/>
      <c r="D65" s="219"/>
      <c r="E65" s="219"/>
      <c r="F65" s="219"/>
      <c r="M65" s="218"/>
      <c r="O65" s="217" t="str">
        <f>SPSS!O65</f>
        <v>x</v>
      </c>
      <c r="P65" s="217" t="str">
        <f>SPSS!P65</f>
        <v>shading</v>
      </c>
      <c r="R65" s="219" t="str">
        <f>SPSS!R65</f>
        <v xml:space="preserve"> ⟶</v>
      </c>
      <c r="T65" s="234">
        <f>SPSS!T65</f>
        <v>-2.4583333333333353</v>
      </c>
      <c r="U65" s="235">
        <f>SPSS!U65</f>
        <v>1.9435773384264884E-2</v>
      </c>
      <c r="V65" s="235" t="e">
        <f>SPSS!V65</f>
        <v>#VALUE!</v>
      </c>
      <c r="W65" s="235" t="e">
        <f>SPSS!W65</f>
        <v>#N/A</v>
      </c>
      <c r="X65" s="235" t="e">
        <f>SPSS!X65</f>
        <v>#VALUE!</v>
      </c>
      <c r="Y65" s="218"/>
      <c r="Z65" s="217">
        <f>SPSS!Z65</f>
        <v>1.1666666666666643</v>
      </c>
      <c r="AA65" s="217">
        <f>SPSS!AA65</f>
        <v>6.2000000000000006E-2</v>
      </c>
      <c r="AB65" s="217">
        <f>SPSS!AB65</f>
        <v>6.2000000000000006E-2</v>
      </c>
      <c r="AC65" s="217" t="str">
        <f>SPSS!AC65</f>
        <v/>
      </c>
    </row>
    <row r="66" spans="3:29" x14ac:dyDescent="0.15">
      <c r="C66" s="218"/>
      <c r="D66" s="219"/>
      <c r="E66" s="219"/>
      <c r="F66" s="219"/>
      <c r="G66" s="219"/>
      <c r="H66" s="212"/>
      <c r="I66" s="212"/>
      <c r="J66" s="212"/>
      <c r="K66" s="234"/>
      <c r="L66" s="236"/>
      <c r="M66" s="218"/>
      <c r="O66" s="217" t="str">
        <f>SPSS!O66</f>
        <v>x</v>
      </c>
      <c r="P66" s="217" t="str">
        <f>SPSS!P66</f>
        <v>-pt raw values</v>
      </c>
      <c r="R66" s="217" t="str">
        <f>SPSS!R66</f>
        <v>↓</v>
      </c>
      <c r="T66" s="234">
        <f>SPSS!T66</f>
        <v>-2.4166666666666687</v>
      </c>
      <c r="U66" s="235">
        <f>SPSS!U66</f>
        <v>2.1513440016773546E-2</v>
      </c>
      <c r="V66" s="235" t="e">
        <f>SPSS!V66</f>
        <v>#VALUE!</v>
      </c>
      <c r="W66" s="235" t="e">
        <f>SPSS!W66</f>
        <v>#N/A</v>
      </c>
      <c r="X66" s="235" t="e">
        <f>SPSS!X66</f>
        <v>#VALUE!</v>
      </c>
      <c r="Y66" s="218"/>
      <c r="Z66" s="217">
        <f>SPSS!Z66</f>
        <v>1.3333333333333313</v>
      </c>
      <c r="AA66" s="217">
        <f>SPSS!AA66</f>
        <v>6.2000000000000006E-2</v>
      </c>
      <c r="AB66" s="217">
        <f>SPSS!AB66</f>
        <v>6.2000000000000006E-2</v>
      </c>
      <c r="AC66" s="217" t="str">
        <f>SPSS!AC66</f>
        <v/>
      </c>
    </row>
    <row r="67" spans="3:29" x14ac:dyDescent="0.15">
      <c r="C67" s="218"/>
      <c r="D67" s="232" t="str">
        <f>SPSS!D67</f>
        <v>Conversions</v>
      </c>
      <c r="F67" s="219"/>
      <c r="J67" s="219" t="str">
        <f>SPSS!J67</f>
        <v>x</v>
      </c>
      <c r="K67" s="219" t="str">
        <f>SPSS!K67</f>
        <v>x</v>
      </c>
      <c r="L67" s="219" t="str">
        <f>SPSS!L67</f>
        <v>x</v>
      </c>
      <c r="M67" s="218"/>
      <c r="O67" s="217" t="str">
        <f>SPSS!O67</f>
        <v>x</v>
      </c>
      <c r="P67" s="217" t="str">
        <f>SPSS!P67</f>
        <v>-pt standardized</v>
      </c>
      <c r="R67" s="217" t="str">
        <f>SPSS!R67</f>
        <v>⤷</v>
      </c>
      <c r="T67" s="234">
        <f>SPSS!T67</f>
        <v>-2.3750000000000022</v>
      </c>
      <c r="U67" s="235">
        <f>SPSS!U67</f>
        <v>2.3771900829913678E-2</v>
      </c>
      <c r="V67" s="235" t="e">
        <f>SPSS!V67</f>
        <v>#VALUE!</v>
      </c>
      <c r="W67" s="235" t="e">
        <f>SPSS!W67</f>
        <v>#N/A</v>
      </c>
      <c r="X67" s="235" t="e">
        <f>SPSS!X67</f>
        <v>#VALUE!</v>
      </c>
      <c r="Y67" s="218"/>
      <c r="Z67" s="217">
        <f>SPSS!Z67</f>
        <v>1.4999999999999982</v>
      </c>
      <c r="AA67" s="217">
        <f>SPSS!AA67</f>
        <v>6.2000000000000006E-2</v>
      </c>
      <c r="AB67" s="217">
        <f>SPSS!AB67</f>
        <v>6.2000000000000006E-2</v>
      </c>
      <c r="AC67" s="217" t="str">
        <f>SPSS!AC67</f>
        <v/>
      </c>
    </row>
    <row r="68" spans="3:29" x14ac:dyDescent="0.15">
      <c r="C68" s="218"/>
      <c r="D68" s="221" t="str">
        <f>SPSS!D68</f>
        <v>n</v>
      </c>
      <c r="E68" s="265" t="str">
        <f>SPSS!E68</f>
        <v>Population</v>
      </c>
      <c r="F68" s="265" t="str">
        <f>SPSS!F68</f>
        <v>Individual</v>
      </c>
      <c r="G68" s="265" t="str">
        <f>SPSS!G68</f>
        <v>case</v>
      </c>
      <c r="H68" s="264" t="str">
        <f>SPSS!H68</f>
        <v>μ</v>
      </c>
      <c r="I68" s="221" t="str">
        <f>SPSS!I68</f>
        <v/>
      </c>
      <c r="J68" s="221" t="str">
        <f>SPSS!J68</f>
        <v/>
      </c>
      <c r="K68" s="221" t="str">
        <f>SPSS!K68</f>
        <v/>
      </c>
      <c r="L68" s="221" t="str">
        <f>SPSS!L68</f>
        <v/>
      </c>
      <c r="O68" s="217" t="str">
        <f>SPSS!O68</f>
        <v>x</v>
      </c>
      <c r="P68" s="217" t="str">
        <f>SPSS!P68</f>
        <v>equations</v>
      </c>
      <c r="Q68" s="218"/>
      <c r="R68" s="217" t="str">
        <f>SPSS!R68</f>
        <v>⤶</v>
      </c>
      <c r="T68" s="234">
        <f>SPSS!T68</f>
        <v>-2.3333333333333357</v>
      </c>
      <c r="U68" s="235">
        <f>SPSS!U68</f>
        <v>2.6221889093709354E-2</v>
      </c>
      <c r="V68" s="235" t="e">
        <f>SPSS!V68</f>
        <v>#VALUE!</v>
      </c>
      <c r="W68" s="235" t="e">
        <f>SPSS!W68</f>
        <v>#N/A</v>
      </c>
      <c r="X68" s="235" t="e">
        <f>SPSS!X68</f>
        <v>#VALUE!</v>
      </c>
      <c r="Y68" s="218"/>
      <c r="Z68" s="217">
        <f>SPSS!Z68</f>
        <v>1.6666666666666652</v>
      </c>
      <c r="AA68" s="217">
        <f>SPSS!AA68</f>
        <v>6.2000000000000006E-2</v>
      </c>
      <c r="AB68" s="217">
        <f>SPSS!AB68</f>
        <v>6.2000000000000006E-2</v>
      </c>
      <c r="AC68" s="217" t="str">
        <f>SPSS!AC68</f>
        <v/>
      </c>
    </row>
    <row r="69" spans="3:29" x14ac:dyDescent="0.15">
      <c r="C69" s="218"/>
      <c r="D69" s="219">
        <f>SPSS!D69</f>
        <v>0</v>
      </c>
      <c r="E69" s="219" t="str">
        <f>SPSS!E69</f>
        <v/>
      </c>
      <c r="F69" s="219" t="str">
        <f>SPSS!F69</f>
        <v/>
      </c>
      <c r="G69" s="219" t="str">
        <f>SPSS!G69</f>
        <v/>
      </c>
      <c r="H69" s="284" t="str">
        <f>SPSS!H69</f>
        <v/>
      </c>
      <c r="I69" s="285" t="str">
        <f>SPSS!I69</f>
        <v/>
      </c>
      <c r="J69" s="284" t="str">
        <f>SPSS!J69</f>
        <v/>
      </c>
      <c r="K69" s="286" t="str">
        <f>SPSS!K69</f>
        <v/>
      </c>
      <c r="L69" s="287">
        <f>SPSS!L69</f>
        <v>0</v>
      </c>
      <c r="O69" s="217" t="str">
        <f>SPSS!O69</f>
        <v>x</v>
      </c>
      <c r="P69" s="217" t="str">
        <f>SPSS!P69</f>
        <v>confidence interval</v>
      </c>
      <c r="Q69" s="218"/>
      <c r="R69" s="217" t="str">
        <f>SPSS!R69</f>
        <v>≠</v>
      </c>
      <c r="S69" s="218"/>
      <c r="T69" s="234">
        <f>SPSS!T69</f>
        <v>-2.2916666666666692</v>
      </c>
      <c r="U69" s="235">
        <f>SPSS!U69</f>
        <v>2.8874206565747223E-2</v>
      </c>
      <c r="V69" s="235" t="e">
        <f>SPSS!V69</f>
        <v>#VALUE!</v>
      </c>
      <c r="W69" s="235" t="e">
        <f>SPSS!W69</f>
        <v>#N/A</v>
      </c>
      <c r="X69" s="235" t="e">
        <f>SPSS!X69</f>
        <v>#VALUE!</v>
      </c>
      <c r="Y69" s="218"/>
      <c r="Z69" s="217">
        <f>SPSS!Z69</f>
        <v>1.8333333333333321</v>
      </c>
      <c r="AA69" s="217">
        <f>SPSS!AA69</f>
        <v>6.2000000000000006E-2</v>
      </c>
      <c r="AB69" s="217">
        <f>SPSS!AB69</f>
        <v>6.2000000000000006E-2</v>
      </c>
      <c r="AC69" s="217" t="str">
        <f>SPSS!AC69</f>
        <v/>
      </c>
    </row>
    <row r="70" spans="3:29" x14ac:dyDescent="0.15">
      <c r="C70" s="218"/>
      <c r="D70" s="219">
        <f>SPSS!D70</f>
        <v>0</v>
      </c>
      <c r="E70" s="219" t="str">
        <f>SPSS!E70</f>
        <v/>
      </c>
      <c r="F70" s="219" t="str">
        <f>SPSS!F70</f>
        <v/>
      </c>
      <c r="G70" s="219" t="str">
        <f>SPSS!G70</f>
        <v/>
      </c>
      <c r="H70" s="284" t="str">
        <f>SPSS!H70</f>
        <v/>
      </c>
      <c r="I70" s="285" t="str">
        <f>SPSS!I70</f>
        <v/>
      </c>
      <c r="J70" s="284" t="str">
        <f>SPSS!J70</f>
        <v/>
      </c>
      <c r="K70" s="286" t="str">
        <f>SPSS!K70</f>
        <v/>
      </c>
      <c r="L70" s="287">
        <f>SPSS!L70</f>
        <v>0</v>
      </c>
      <c r="M70" s="218"/>
      <c r="O70" s="217">
        <f>SPSS!O70</f>
        <v>0</v>
      </c>
      <c r="P70" s="217" t="str">
        <f>SPSS!P70</f>
        <v>raw scale3</v>
      </c>
      <c r="Q70" s="218"/>
      <c r="R70" s="217" t="str">
        <f>SPSS!R70</f>
        <v>≥</v>
      </c>
      <c r="S70" s="218"/>
      <c r="T70" s="234">
        <f>SPSS!T70</f>
        <v>-2.2500000000000027</v>
      </c>
      <c r="U70" s="235">
        <f>SPSS!U70</f>
        <v>3.1739651835667224E-2</v>
      </c>
      <c r="V70" s="235" t="e">
        <f>SPSS!V70</f>
        <v>#VALUE!</v>
      </c>
      <c r="W70" s="235" t="e">
        <f>SPSS!W70</f>
        <v>#N/A</v>
      </c>
      <c r="X70" s="235" t="e">
        <f>SPSS!X70</f>
        <v>#VALUE!</v>
      </c>
      <c r="Y70" s="218"/>
      <c r="Z70" s="217">
        <f>SPSS!Z70</f>
        <v>-1.6666666666666696</v>
      </c>
      <c r="AA70" s="217">
        <f>SPSS!AA70</f>
        <v>8.6000000000000007E-2</v>
      </c>
      <c r="AB70" s="217">
        <f>SPSS!AB70</f>
        <v>8.6000000000000007E-2</v>
      </c>
      <c r="AC70" s="217" t="str">
        <f>SPSS!AC70</f>
        <v/>
      </c>
    </row>
    <row r="71" spans="3:29" x14ac:dyDescent="0.15">
      <c r="C71" s="218"/>
      <c r="D71" s="219"/>
      <c r="G71" s="217" t="str">
        <f>SPSS!G71</f>
        <v/>
      </c>
      <c r="M71" s="218"/>
      <c r="O71" s="217">
        <f>SPSS!O71</f>
        <v>0</v>
      </c>
      <c r="P71" s="217" t="str">
        <f>SPSS!P71</f>
        <v>stdev3</v>
      </c>
      <c r="Q71" s="218"/>
      <c r="R71" s="217" t="str">
        <f>SPSS!R71</f>
        <v>≤</v>
      </c>
      <c r="T71" s="234">
        <f>SPSS!T71</f>
        <v>-2.2083333333333361</v>
      </c>
      <c r="U71" s="235">
        <f>SPSS!U71</f>
        <v>3.482894138763417E-2</v>
      </c>
      <c r="V71" s="235" t="e">
        <f>SPSS!V71</f>
        <v>#VALUE!</v>
      </c>
      <c r="W71" s="235" t="e">
        <f>SPSS!W71</f>
        <v>#N/A</v>
      </c>
      <c r="X71" s="235" t="e">
        <f>SPSS!X71</f>
        <v>#VALUE!</v>
      </c>
      <c r="Y71" s="218"/>
      <c r="Z71" s="217">
        <f>SPSS!Z71</f>
        <v>-1.5000000000000027</v>
      </c>
      <c r="AA71" s="217">
        <f>SPSS!AA71</f>
        <v>8.6000000000000007E-2</v>
      </c>
      <c r="AB71" s="217">
        <f>SPSS!AB71</f>
        <v>8.6000000000000007E-2</v>
      </c>
      <c r="AC71" s="217" t="str">
        <f>SPSS!AC71</f>
        <v/>
      </c>
    </row>
    <row r="72" spans="3:29" x14ac:dyDescent="0.15">
      <c r="C72" s="218"/>
      <c r="D72" s="219"/>
      <c r="G72" s="219" t="str">
        <f>SPSS!G72</f>
        <v>x</v>
      </c>
      <c r="H72" s="219" t="str">
        <f>SPSS!H72</f>
        <v>x</v>
      </c>
      <c r="I72" s="219" t="str">
        <f>SPSS!I72</f>
        <v>x</v>
      </c>
      <c r="J72" s="219" t="str">
        <f>SPSS!J72</f>
        <v>x</v>
      </c>
      <c r="K72" s="219" t="str">
        <f>SPSS!K72</f>
        <v>x</v>
      </c>
      <c r="L72" s="219" t="str">
        <f>SPSS!L72</f>
        <v>x</v>
      </c>
      <c r="M72" s="218"/>
      <c r="O72" s="217" t="str">
        <f>SPSS!O72</f>
        <v>x</v>
      </c>
      <c r="P72" s="217" t="str">
        <f>SPSS!P72</f>
        <v>kudos!</v>
      </c>
      <c r="Q72" s="218"/>
      <c r="T72" s="234">
        <f>SPSS!T72</f>
        <v>-2.1666666666666696</v>
      </c>
      <c r="U72" s="235">
        <f>SPSS!U72</f>
        <v>3.8152623506417724E-2</v>
      </c>
      <c r="V72" s="235" t="e">
        <f>SPSS!V72</f>
        <v>#VALUE!</v>
      </c>
      <c r="W72" s="235" t="e">
        <f>SPSS!W72</f>
        <v>#N/A</v>
      </c>
      <c r="X72" s="235" t="e">
        <f>SPSS!X72</f>
        <v>#VALUE!</v>
      </c>
      <c r="Y72" s="218"/>
      <c r="Z72" s="217">
        <f>SPSS!Z72</f>
        <v>-1.3333333333333357</v>
      </c>
      <c r="AA72" s="217">
        <f>SPSS!AA72</f>
        <v>8.6000000000000007E-2</v>
      </c>
      <c r="AB72" s="217">
        <f>SPSS!AB72</f>
        <v>8.6000000000000007E-2</v>
      </c>
      <c r="AC72" s="217" t="str">
        <f>SPSS!AC72</f>
        <v/>
      </c>
    </row>
    <row r="73" spans="3:29" x14ac:dyDescent="0.15">
      <c r="C73" s="218"/>
      <c r="D73" s="219">
        <f>SPSS!D73</f>
        <v>0</v>
      </c>
      <c r="E73" s="219" t="str">
        <f>SPSS!E73</f>
        <v/>
      </c>
      <c r="F73" s="219" t="str">
        <f>SPSS!F73</f>
        <v>CollegeStudents x̅</v>
      </c>
      <c r="G73" s="219" t="str">
        <f>SPSS!G73</f>
        <v/>
      </c>
      <c r="H73" s="284" t="str">
        <f>SPSS!H73</f>
        <v/>
      </c>
      <c r="I73" s="285" t="str">
        <f>SPSS!I73</f>
        <v/>
      </c>
      <c r="J73" s="284" t="str">
        <f>SPSS!J73</f>
        <v/>
      </c>
      <c r="K73" s="286" t="str">
        <f>SPSS!K73</f>
        <v/>
      </c>
      <c r="L73" s="287" t="str">
        <f>SPSS!L73</f>
        <v/>
      </c>
      <c r="M73" s="218"/>
      <c r="O73" s="217">
        <f>SPSS!O73</f>
        <v>2</v>
      </c>
      <c r="P73" s="217" t="str">
        <f>SPSS!P73</f>
        <v># decimals raw</v>
      </c>
      <c r="Q73" s="218"/>
      <c r="T73" s="234">
        <f>SPSS!T73</f>
        <v>-2.1250000000000031</v>
      </c>
      <c r="U73" s="235">
        <f>SPSS!U73</f>
        <v>4.1720985256338335E-2</v>
      </c>
      <c r="V73" s="235" t="e">
        <f>SPSS!V73</f>
        <v>#VALUE!</v>
      </c>
      <c r="W73" s="235" t="e">
        <f>SPSS!W73</f>
        <v>#N/A</v>
      </c>
      <c r="X73" s="235" t="e">
        <f>SPSS!X73</f>
        <v>#VALUE!</v>
      </c>
      <c r="Y73" s="218"/>
      <c r="Z73" s="217">
        <f>SPSS!Z73</f>
        <v>-1.1666666666666687</v>
      </c>
      <c r="AA73" s="217">
        <f>SPSS!AA73</f>
        <v>8.6000000000000007E-2</v>
      </c>
      <c r="AB73" s="217">
        <f>SPSS!AB73</f>
        <v>8.6000000000000007E-2</v>
      </c>
      <c r="AC73" s="217" t="str">
        <f>SPSS!AC73</f>
        <v/>
      </c>
    </row>
    <row r="74" spans="3:29" x14ac:dyDescent="0.15">
      <c r="C74" s="218"/>
      <c r="D74" s="219"/>
      <c r="E74" s="219"/>
      <c r="F74" s="219"/>
      <c r="M74" s="218"/>
      <c r="P74" s="218"/>
      <c r="Q74" s="218"/>
      <c r="T74" s="234">
        <f>SPSS!T74</f>
        <v>-2.0833333333333366</v>
      </c>
      <c r="U74" s="235">
        <f>SPSS!U74</f>
        <v>4.5543952872905295E-2</v>
      </c>
      <c r="V74" s="235" t="e">
        <f>SPSS!V74</f>
        <v>#VALUE!</v>
      </c>
      <c r="W74" s="235" t="e">
        <f>SPSS!W74</f>
        <v>#N/A</v>
      </c>
      <c r="X74" s="235" t="e">
        <f>SPSS!X74</f>
        <v>#VALUE!</v>
      </c>
      <c r="Y74" s="218"/>
      <c r="Z74" s="217">
        <f>SPSS!Z74</f>
        <v>-0.83333333333333526</v>
      </c>
      <c r="AA74" s="217">
        <f>SPSS!AA74</f>
        <v>8.6000000000000007E-2</v>
      </c>
      <c r="AB74" s="217">
        <f>SPSS!AB74</f>
        <v>8.6000000000000007E-2</v>
      </c>
      <c r="AC74" s="217" t="str">
        <f>SPSS!AC74</f>
        <v/>
      </c>
    </row>
    <row r="75" spans="3:29" x14ac:dyDescent="0.15">
      <c r="C75" s="218"/>
      <c r="D75" s="219"/>
      <c r="E75" s="231"/>
      <c r="F75" s="227" t="str">
        <f>SPSS!F75</f>
        <v>animation title:</v>
      </c>
      <c r="G75" s="213" t="str">
        <f>SPSS!G75</f>
        <v>=INDEX(P6:P18, MAX(IF(O6:O18="x", ROW(O6:O18)-ROW(O6)+1)))</v>
      </c>
      <c r="H75" s="213"/>
      <c r="I75" s="212"/>
      <c r="K75" s="234"/>
      <c r="L75" s="236"/>
      <c r="M75" s="218"/>
      <c r="P75" s="218"/>
      <c r="Q75" s="218"/>
      <c r="T75" s="234">
        <f>SPSS!T75</f>
        <v>-2.0416666666666701</v>
      </c>
      <c r="U75" s="235">
        <f>SPSS!U75</f>
        <v>4.9630986023358713E-2</v>
      </c>
      <c r="V75" s="235" t="e">
        <f>SPSS!V75</f>
        <v>#VALUE!</v>
      </c>
      <c r="W75" s="235" t="e">
        <f>SPSS!W75</f>
        <v>#N/A</v>
      </c>
      <c r="X75" s="235" t="e">
        <f>SPSS!X75</f>
        <v>#VALUE!</v>
      </c>
      <c r="Y75" s="218"/>
      <c r="Z75" s="217">
        <f>SPSS!Z75</f>
        <v>-0.66666666666666874</v>
      </c>
      <c r="AA75" s="217">
        <f>SPSS!AA75</f>
        <v>8.6000000000000007E-2</v>
      </c>
      <c r="AB75" s="217">
        <f>SPSS!AB75</f>
        <v>8.6000000000000007E-2</v>
      </c>
      <c r="AC75" s="217" t="str">
        <f>SPSS!AC75</f>
        <v/>
      </c>
    </row>
    <row r="76" spans="3:29" ht="10" x14ac:dyDescent="0.15">
      <c r="C76" s="218"/>
      <c r="D76" s="233" t="str">
        <f>SPSS!D76</f>
        <v>Graph Title</v>
      </c>
      <c r="E76" s="219" t="str">
        <f>SPSS!E76</f>
        <v/>
      </c>
      <c r="F76" s="237" t="str">
        <f>SPSS!F76</f>
        <v>regular title:</v>
      </c>
      <c r="G76" s="238" t="str">
        <f>SPSS!G76</f>
        <v>=IF(L66="","",E74 &amp; G75 &amp;  G76)</v>
      </c>
      <c r="J76" s="239" t="str">
        <f>SPSS!J76</f>
        <v>μ0 on the graph</v>
      </c>
      <c r="K76" s="219" t="str">
        <f>SPSS!K76</f>
        <v>x</v>
      </c>
      <c r="L76" s="219" t="str">
        <f>SPSS!L76</f>
        <v>y</v>
      </c>
      <c r="M76" s="236" t="str">
        <f>SPSS!M76</f>
        <v>label</v>
      </c>
      <c r="P76" s="218"/>
      <c r="Q76" s="218"/>
      <c r="T76" s="234">
        <f>SPSS!T76</f>
        <v>-2.0000000000000036</v>
      </c>
      <c r="U76" s="235">
        <f>SPSS!U76</f>
        <v>5.3990966513187674E-2</v>
      </c>
      <c r="V76" s="235" t="e">
        <f>SPSS!V76</f>
        <v>#VALUE!</v>
      </c>
      <c r="W76" s="235" t="e">
        <f>SPSS!W76</f>
        <v>#N/A</v>
      </c>
      <c r="X76" s="235" t="e">
        <f>SPSS!X76</f>
        <v>#VALUE!</v>
      </c>
      <c r="Y76" s="218"/>
      <c r="Z76" s="217">
        <f>SPSS!Z76</f>
        <v>-0.50000000000000222</v>
      </c>
      <c r="AA76" s="217">
        <f>SPSS!AA76</f>
        <v>8.6000000000000007E-2</v>
      </c>
      <c r="AB76" s="217">
        <f>SPSS!AB76</f>
        <v>8.6000000000000007E-2</v>
      </c>
      <c r="AC76" s="217" t="str">
        <f>SPSS!AC76</f>
        <v/>
      </c>
    </row>
    <row r="77" spans="3:29" x14ac:dyDescent="0.15">
      <c r="C77" s="218"/>
      <c r="D77" s="219"/>
      <c r="E77" s="219" t="str">
        <f>SPSS!E77</f>
        <v>n</v>
      </c>
      <c r="F77" s="219">
        <f>SPSS!F77</f>
        <v>0</v>
      </c>
      <c r="G77" s="218" t="str">
        <f>SPSS!G77</f>
        <v/>
      </c>
      <c r="H77" s="280" t="str">
        <f>SPSS!H77</f>
        <v/>
      </c>
      <c r="J77" s="217"/>
      <c r="K77" s="217">
        <f>SPSS!K77</f>
        <v>0</v>
      </c>
      <c r="L77" s="217">
        <f>SPSS!L77</f>
        <v>0.09</v>
      </c>
      <c r="M77" s="217" t="str">
        <f>SPSS!M77</f>
        <v>μCDC (μ0)</v>
      </c>
      <c r="P77" s="218"/>
      <c r="Q77" s="218"/>
      <c r="T77" s="234">
        <f>SPSS!T77</f>
        <v>-1.9583333333333368</v>
      </c>
      <c r="U77" s="235">
        <f>SPSS!U77</f>
        <v>5.8632082139484169E-2</v>
      </c>
      <c r="V77" s="235" t="e">
        <f>SPSS!V77</f>
        <v>#VALUE!</v>
      </c>
      <c r="W77" s="235" t="e">
        <f>SPSS!W77</f>
        <v>#N/A</v>
      </c>
      <c r="X77" s="235" t="e">
        <f>SPSS!X77</f>
        <v>#VALUE!</v>
      </c>
      <c r="Y77" s="218"/>
      <c r="Z77" s="217">
        <f>SPSS!Z77</f>
        <v>-0.33333333333333548</v>
      </c>
      <c r="AA77" s="217">
        <f>SPSS!AA77</f>
        <v>8.6000000000000007E-2</v>
      </c>
      <c r="AB77" s="217">
        <f>SPSS!AB77</f>
        <v>8.6000000000000007E-2</v>
      </c>
      <c r="AC77" s="217" t="str">
        <f>SPSS!AC77</f>
        <v/>
      </c>
    </row>
    <row r="78" spans="3:29" x14ac:dyDescent="0.15">
      <c r="C78" s="218"/>
      <c r="D78" s="218"/>
      <c r="E78" s="219" t="str">
        <f>SPSS!E78</f>
        <v>α</v>
      </c>
      <c r="F78" s="240">
        <f>SPSS!F78</f>
        <v>0</v>
      </c>
      <c r="G78" s="218" t="str">
        <f>SPSS!G78</f>
        <v/>
      </c>
      <c r="H78" s="218"/>
      <c r="L78" s="217"/>
      <c r="Q78" s="218"/>
      <c r="T78" s="234">
        <f>SPSS!T78</f>
        <v>-1.9166666666666701</v>
      </c>
      <c r="U78" s="235">
        <f>SPSS!U78</f>
        <v>6.3561706516961941E-2</v>
      </c>
      <c r="V78" s="235" t="e">
        <f>SPSS!V78</f>
        <v>#VALUE!</v>
      </c>
      <c r="W78" s="235" t="e">
        <f>SPSS!W78</f>
        <v>#N/A</v>
      </c>
      <c r="X78" s="235" t="e">
        <f>SPSS!X78</f>
        <v>#VALUE!</v>
      </c>
      <c r="Y78" s="218"/>
      <c r="Z78" s="217">
        <f>SPSS!Z78</f>
        <v>-0.16666666666666879</v>
      </c>
      <c r="AA78" s="217">
        <f>SPSS!AA78</f>
        <v>8.6000000000000007E-2</v>
      </c>
      <c r="AB78" s="217">
        <f>SPSS!AB78</f>
        <v>8.6000000000000007E-2</v>
      </c>
      <c r="AC78" s="217" t="str">
        <f>SPSS!AC78</f>
        <v/>
      </c>
    </row>
    <row r="79" spans="3:29" x14ac:dyDescent="0.15">
      <c r="C79" s="218"/>
      <c r="Q79" s="218"/>
      <c r="T79" s="234">
        <f>SPSS!T79</f>
        <v>-1.8750000000000033</v>
      </c>
      <c r="U79" s="235">
        <f>SPSS!U79</f>
        <v>6.8786275826691473E-2</v>
      </c>
      <c r="V79" s="235" t="e">
        <f>SPSS!V79</f>
        <v>#VALUE!</v>
      </c>
      <c r="W79" s="235" t="e">
        <f>SPSS!W79</f>
        <v>#N/A</v>
      </c>
      <c r="X79" s="235" t="e">
        <f>SPSS!X79</f>
        <v>#VALUE!</v>
      </c>
      <c r="Y79" s="218"/>
      <c r="Z79" s="217">
        <f>SPSS!Z79</f>
        <v>0.16666666666666449</v>
      </c>
      <c r="AA79" s="217">
        <f>SPSS!AA79</f>
        <v>8.6000000000000007E-2</v>
      </c>
      <c r="AB79" s="217">
        <f>SPSS!AB79</f>
        <v>8.6000000000000007E-2</v>
      </c>
      <c r="AC79" s="217" t="str">
        <f>SPSS!AC79</f>
        <v/>
      </c>
    </row>
    <row r="80" spans="3:29" x14ac:dyDescent="0.15">
      <c r="C80" s="218"/>
      <c r="Q80" s="218"/>
      <c r="T80" s="234">
        <f>SPSS!T80</f>
        <v>-1.8333333333333366</v>
      </c>
      <c r="U80" s="235">
        <f>SPSS!U80</f>
        <v>7.4311163558992643E-2</v>
      </c>
      <c r="V80" s="235" t="e">
        <f>SPSS!V80</f>
        <v>#VALUE!</v>
      </c>
      <c r="W80" s="235" t="e">
        <f>SPSS!W80</f>
        <v>#N/A</v>
      </c>
      <c r="X80" s="235" t="e">
        <f>SPSS!X80</f>
        <v>#VALUE!</v>
      </c>
      <c r="Y80" s="218"/>
      <c r="Z80" s="217">
        <f>SPSS!Z80</f>
        <v>0.33333333333333115</v>
      </c>
      <c r="AA80" s="217">
        <f>SPSS!AA80</f>
        <v>8.6000000000000007E-2</v>
      </c>
      <c r="AB80" s="217">
        <f>SPSS!AB80</f>
        <v>8.6000000000000007E-2</v>
      </c>
      <c r="AC80" s="217" t="str">
        <f>SPSS!AC80</f>
        <v/>
      </c>
    </row>
    <row r="81" spans="3:29" x14ac:dyDescent="0.15">
      <c r="C81" s="218"/>
      <c r="D81" s="241" t="str">
        <f>SPSS!D81</f>
        <v>Equations</v>
      </c>
      <c r="E81" s="217"/>
      <c r="I81" s="219"/>
      <c r="J81" s="218"/>
      <c r="K81" s="218"/>
      <c r="L81" s="242"/>
      <c r="Q81" s="218"/>
      <c r="T81" s="234">
        <f>SPSS!T81</f>
        <v>-1.7916666666666698</v>
      </c>
      <c r="U81" s="235">
        <f>SPSS!U81</f>
        <v>8.0140554438265552E-2</v>
      </c>
      <c r="V81" s="235" t="e">
        <f>SPSS!V81</f>
        <v>#VALUE!</v>
      </c>
      <c r="W81" s="235" t="e">
        <f>SPSS!W81</f>
        <v>#N/A</v>
      </c>
      <c r="X81" s="235" t="e">
        <f>SPSS!X81</f>
        <v>#VALUE!</v>
      </c>
      <c r="Y81" s="218"/>
      <c r="Z81" s="217">
        <f>SPSS!Z81</f>
        <v>0.49999999999999789</v>
      </c>
      <c r="AA81" s="217">
        <f>SPSS!AA81</f>
        <v>8.6000000000000007E-2</v>
      </c>
      <c r="AB81" s="217">
        <f>SPSS!AB81</f>
        <v>8.6000000000000007E-2</v>
      </c>
      <c r="AC81" s="217" t="str">
        <f>SPSS!AC81</f>
        <v/>
      </c>
    </row>
    <row r="82" spans="3:29" x14ac:dyDescent="0.15">
      <c r="C82" s="218"/>
      <c r="D82" s="221" t="str">
        <f>SPSS!D82</f>
        <v>show</v>
      </c>
      <c r="E82" s="243" t="str">
        <f>SPSS!E82</f>
        <v>height</v>
      </c>
      <c r="F82" s="243" t="str">
        <f>SPSS!F82</f>
        <v>x</v>
      </c>
      <c r="G82" s="221" t="str">
        <f>SPSS!G82</f>
        <v>y</v>
      </c>
      <c r="H82" s="221" t="str">
        <f>SPSS!H82</f>
        <v>left textbox</v>
      </c>
      <c r="I82" s="244" t="str">
        <f>SPSS!I82</f>
        <v>height</v>
      </c>
      <c r="J82" s="244" t="str">
        <f>SPSS!J82</f>
        <v>x</v>
      </c>
      <c r="K82" s="244" t="str">
        <f>SPSS!K82</f>
        <v>y</v>
      </c>
      <c r="L82" s="244" t="str">
        <f>SPSS!L82</f>
        <v>right textbox</v>
      </c>
      <c r="Q82" s="218"/>
      <c r="T82" s="234">
        <f>SPSS!T82</f>
        <v>-1.7500000000000031</v>
      </c>
      <c r="U82" s="235">
        <f>SPSS!U82</f>
        <v>8.6277318826511032E-2</v>
      </c>
      <c r="V82" s="235" t="e">
        <f>SPSS!V82</f>
        <v>#VALUE!</v>
      </c>
      <c r="W82" s="235" t="e">
        <f>SPSS!W82</f>
        <v>#N/A</v>
      </c>
      <c r="X82" s="235" t="e">
        <f>SPSS!X82</f>
        <v>#VALUE!</v>
      </c>
      <c r="Y82" s="218"/>
      <c r="Z82" s="217">
        <f>SPSS!Z82</f>
        <v>0.66666666666666441</v>
      </c>
      <c r="AA82" s="217">
        <f>SPSS!AA82</f>
        <v>8.6000000000000007E-2</v>
      </c>
      <c r="AB82" s="217">
        <f>SPSS!AB82</f>
        <v>8.6000000000000007E-2</v>
      </c>
      <c r="AC82" s="217" t="str">
        <f>SPSS!AC82</f>
        <v/>
      </c>
    </row>
    <row r="83" spans="3:29" ht="100" x14ac:dyDescent="0.15">
      <c r="C83" s="218"/>
      <c r="D83" s="249" t="str">
        <f>SPSS!D83</f>
        <v>x</v>
      </c>
      <c r="E83" s="247">
        <f>SPSS!E83</f>
        <v>0.49</v>
      </c>
      <c r="F83" s="245">
        <f>SPSS!F83</f>
        <v>-3.5</v>
      </c>
      <c r="G83" s="288">
        <f>SPSS!G83</f>
        <v>0.49</v>
      </c>
      <c r="H83" s="277" t="str">
        <f>SPSS!H83</f>
        <v/>
      </c>
      <c r="I83" s="247">
        <f>SPSS!I83</f>
        <v>0.49</v>
      </c>
      <c r="J83" s="245">
        <f>SPSS!J83</f>
        <v>3.5</v>
      </c>
      <c r="K83" s="245">
        <f>SPSS!K83</f>
        <v>0.49</v>
      </c>
      <c r="L83" s="277" t="str">
        <f>SPSS!L83</f>
        <v/>
      </c>
      <c r="N83" s="218"/>
      <c r="Q83" s="218"/>
      <c r="R83" s="218"/>
      <c r="S83" s="218"/>
      <c r="T83" s="234">
        <f>SPSS!T83</f>
        <v>-1.7083333333333364</v>
      </c>
      <c r="U83" s="235">
        <f>SPSS!U83</f>
        <v>9.2722889001515207E-2</v>
      </c>
      <c r="V83" s="235" t="e">
        <f>SPSS!V83</f>
        <v>#VALUE!</v>
      </c>
      <c r="W83" s="235" t="e">
        <f>SPSS!W83</f>
        <v>#N/A</v>
      </c>
      <c r="X83" s="235" t="e">
        <f>SPSS!X83</f>
        <v>#VALUE!</v>
      </c>
      <c r="Y83" s="218"/>
      <c r="Z83" s="217">
        <f>SPSS!Z83</f>
        <v>0.83333333333333093</v>
      </c>
      <c r="AA83" s="217">
        <f>SPSS!AA83</f>
        <v>8.6000000000000007E-2</v>
      </c>
      <c r="AB83" s="217">
        <f>SPSS!AB83</f>
        <v>8.6000000000000007E-2</v>
      </c>
      <c r="AC83" s="217" t="str">
        <f>SPSS!AC83</f>
        <v/>
      </c>
    </row>
    <row r="84" spans="3:29" x14ac:dyDescent="0.15">
      <c r="C84" s="218"/>
      <c r="D84" s="245"/>
      <c r="E84" s="218"/>
      <c r="F84" s="218"/>
      <c r="G84" s="218"/>
      <c r="H84" s="218"/>
      <c r="I84" s="219"/>
      <c r="J84" s="218"/>
      <c r="K84" s="218"/>
      <c r="L84" s="218"/>
      <c r="N84" s="218"/>
      <c r="O84" s="218"/>
      <c r="P84" s="218"/>
      <c r="Q84" s="218"/>
      <c r="R84" s="218"/>
      <c r="S84" s="218"/>
      <c r="T84" s="234">
        <f>SPSS!T84</f>
        <v>-1.6666666666666696</v>
      </c>
      <c r="U84" s="235">
        <f>SPSS!U84</f>
        <v>9.9477138792748207E-2</v>
      </c>
      <c r="V84" s="235" t="e">
        <f>SPSS!V84</f>
        <v>#VALUE!</v>
      </c>
      <c r="W84" s="235" t="e">
        <f>SPSS!W84</f>
        <v>#N/A</v>
      </c>
      <c r="X84" s="235" t="e">
        <f>SPSS!X84</f>
        <v>#VALUE!</v>
      </c>
      <c r="Y84" s="218"/>
      <c r="Z84" s="217">
        <f>SPSS!Z84</f>
        <v>1.1666666666666643</v>
      </c>
      <c r="AA84" s="217">
        <f>SPSS!AA84</f>
        <v>8.6000000000000007E-2</v>
      </c>
      <c r="AB84" s="217">
        <f>SPSS!AB84</f>
        <v>8.6000000000000007E-2</v>
      </c>
      <c r="AC84" s="217" t="str">
        <f>SPSS!AC84</f>
        <v/>
      </c>
    </row>
    <row r="85" spans="3:29" ht="90" x14ac:dyDescent="0.15">
      <c r="C85" s="218"/>
      <c r="D85" s="219"/>
      <c r="E85" s="217"/>
      <c r="F85" s="217"/>
      <c r="G85" s="245" t="str">
        <f>SPSS!G85</f>
        <v>X</v>
      </c>
      <c r="H85" s="277" t="str">
        <f>SPSS!H85</f>
        <v>x to P(x)
z = (x -μ) / σ
⟵ P(x) = P(z) = norm.s.dist(z, true)
⟶ P(x) = P(z) = 1-norm.s.dist(z, true)</v>
      </c>
      <c r="I85" s="219"/>
      <c r="J85" s="218"/>
      <c r="K85" s="219"/>
      <c r="L85" s="277" t="str">
        <f>SPSS!L85</f>
        <v>P(x) to x
⟵ z = norm.s.inv(P(x))
⟶ z = norm.s.inv(1-P(x))
x = zσ + μ</v>
      </c>
      <c r="N85" s="218"/>
      <c r="O85" s="218"/>
      <c r="P85" s="218"/>
      <c r="Q85" s="218"/>
      <c r="R85" s="218"/>
      <c r="S85" s="218"/>
      <c r="T85" s="234">
        <f>SPSS!T85</f>
        <v>-1.6250000000000029</v>
      </c>
      <c r="U85" s="235">
        <f>SPSS!U85</f>
        <v>0.10653826813058456</v>
      </c>
      <c r="V85" s="235" t="e">
        <f>SPSS!V85</f>
        <v>#VALUE!</v>
      </c>
      <c r="W85" s="235" t="e">
        <f>SPSS!W85</f>
        <v>#N/A</v>
      </c>
      <c r="X85" s="235" t="e">
        <f>SPSS!X85</f>
        <v>#VALUE!</v>
      </c>
      <c r="Y85" s="218"/>
      <c r="Z85" s="217">
        <f>SPSS!Z85</f>
        <v>1.3333333333333313</v>
      </c>
      <c r="AA85" s="217">
        <f>SPSS!AA85</f>
        <v>8.6000000000000007E-2</v>
      </c>
      <c r="AB85" s="217">
        <f>SPSS!AB85</f>
        <v>8.6000000000000007E-2</v>
      </c>
      <c r="AC85" s="217" t="str">
        <f>SPSS!AC85</f>
        <v/>
      </c>
    </row>
    <row r="86" spans="3:29" ht="100" x14ac:dyDescent="0.15">
      <c r="C86" s="218"/>
      <c r="D86" s="219"/>
      <c r="E86" s="217"/>
      <c r="F86" s="217"/>
      <c r="G86" s="245" t="str">
        <f>SPSS!G86</f>
        <v>Z</v>
      </c>
      <c r="H86" s="277" t="str">
        <f>SPSS!H86</f>
        <v xml:space="preserve"> x̅ to P(x̅)
SE = σ(x̅) = σ/√n
z = (x̅ -μ) / σ(x̅)
⟵ P(x̅) = P(z) = norm.s.dist(z, true)
⟶ P(x̅) = P(z) = 1-norm.s.dist(z, true)</v>
      </c>
      <c r="I86" s="219"/>
      <c r="J86" s="218"/>
      <c r="K86" s="219"/>
      <c r="L86" s="277" t="str">
        <f>SPSS!L86</f>
        <v>P(x̅) to x̅
SE = σ(x̅) = σ/√n
⟵ z = norm.s.inv(P(x̅))
⟶ z = norm.s.inv(1-P(x̅))
 x̅ = z * σ(x̅) + μ</v>
      </c>
      <c r="N86" s="218"/>
      <c r="O86" s="218"/>
      <c r="P86" s="218"/>
      <c r="Q86" s="218"/>
      <c r="R86" s="218"/>
      <c r="S86" s="218"/>
      <c r="T86" s="234">
        <f>SPSS!T86</f>
        <v>-1.5833333333333361</v>
      </c>
      <c r="U86" s="235">
        <f>SPSS!U86</f>
        <v>0.11390269412019136</v>
      </c>
      <c r="V86" s="235" t="e">
        <f>SPSS!V86</f>
        <v>#VALUE!</v>
      </c>
      <c r="W86" s="235" t="e">
        <f>SPSS!W86</f>
        <v>#N/A</v>
      </c>
      <c r="X86" s="235" t="e">
        <f>SPSS!X86</f>
        <v>#VALUE!</v>
      </c>
      <c r="Y86" s="218"/>
      <c r="Z86" s="217">
        <f>SPSS!Z86</f>
        <v>1.4999999999999982</v>
      </c>
      <c r="AA86" s="217">
        <f>SPSS!AA86</f>
        <v>8.6000000000000007E-2</v>
      </c>
      <c r="AB86" s="217">
        <f>SPSS!AB86</f>
        <v>8.6000000000000007E-2</v>
      </c>
      <c r="AC86" s="217" t="str">
        <f>SPSS!AC86</f>
        <v/>
      </c>
    </row>
    <row r="87" spans="3:29" ht="100" x14ac:dyDescent="0.15">
      <c r="C87" s="218"/>
      <c r="D87" s="218"/>
      <c r="E87" s="218"/>
      <c r="F87" s="218"/>
      <c r="G87" s="245" t="str">
        <f>SPSS!G87</f>
        <v>T</v>
      </c>
      <c r="H87" s="277" t="str">
        <f>SPSS!H87</f>
        <v xml:space="preserve"> x̅ to P(x̅)
SE = σ̂(x̅) = s/√n
t = (x̅ -μ) / σ̂(x̅)
⟵ P(x̅) = P(t) = t.dist(t, df, true)
⟶ P(x̅) = P(t) = t.dist.rt(t, df, true)</v>
      </c>
      <c r="I87" s="218"/>
      <c r="J87" s="218"/>
      <c r="K87" s="218"/>
      <c r="L87" s="277" t="str">
        <f>SPSS!L87</f>
        <v>P(x̅) to x̅
SE = σ̂(x̅) = s/√n
⟵ t = t.inv(P(x̅), df)
⟶ t = t.inv(1-P(x̅), df)
 x̅ = t * σ̂(x̅) + μ</v>
      </c>
      <c r="N87" s="218"/>
      <c r="O87" s="218"/>
      <c r="P87" s="218"/>
      <c r="Q87" s="218"/>
      <c r="R87" s="218"/>
      <c r="S87" s="218"/>
      <c r="T87" s="234">
        <f>SPSS!T87</f>
        <v>-1.5416666666666694</v>
      </c>
      <c r="U87" s="235">
        <f>SPSS!U87</f>
        <v>0.12156495028818042</v>
      </c>
      <c r="V87" s="235" t="e">
        <f>SPSS!V87</f>
        <v>#VALUE!</v>
      </c>
      <c r="W87" s="235" t="e">
        <f>SPSS!W87</f>
        <v>#N/A</v>
      </c>
      <c r="X87" s="235" t="e">
        <f>SPSS!X87</f>
        <v>#VALUE!</v>
      </c>
      <c r="Y87" s="218"/>
      <c r="Z87" s="217">
        <f>SPSS!Z87</f>
        <v>1.6666666666666652</v>
      </c>
      <c r="AA87" s="217">
        <f>SPSS!AA87</f>
        <v>8.6000000000000007E-2</v>
      </c>
      <c r="AB87" s="217">
        <f>SPSS!AB87</f>
        <v>8.6000000000000007E-2</v>
      </c>
      <c r="AC87" s="217" t="str">
        <f>SPSS!AC87</f>
        <v/>
      </c>
    </row>
    <row r="88" spans="3:29" x14ac:dyDescent="0.15">
      <c r="C88" s="218"/>
      <c r="N88" s="218"/>
      <c r="O88" s="218"/>
      <c r="P88" s="218"/>
      <c r="Q88" s="218"/>
      <c r="R88" s="218"/>
      <c r="S88" s="218"/>
      <c r="T88" s="234">
        <f>SPSS!T88</f>
        <v>-1.5000000000000027</v>
      </c>
      <c r="U88" s="235">
        <f>SPSS!U88</f>
        <v>0.12951759566589122</v>
      </c>
      <c r="V88" s="235" t="e">
        <f>SPSS!V88</f>
        <v>#VALUE!</v>
      </c>
      <c r="W88" s="235" t="e">
        <f>SPSS!W88</f>
        <v>#N/A</v>
      </c>
      <c r="X88" s="235" t="e">
        <f>SPSS!X88</f>
        <v>#VALUE!</v>
      </c>
      <c r="Y88" s="218"/>
      <c r="Z88" s="217">
        <f>SPSS!Z88</f>
        <v>-1.5000000000000027</v>
      </c>
      <c r="AA88" s="217">
        <f>SPSS!AA88</f>
        <v>0.11</v>
      </c>
      <c r="AB88" s="217">
        <f>SPSS!AB88</f>
        <v>0.11</v>
      </c>
      <c r="AC88" s="217" t="str">
        <f>SPSS!AC88</f>
        <v/>
      </c>
    </row>
    <row r="89" spans="3:29" x14ac:dyDescent="0.15">
      <c r="C89" s="218"/>
      <c r="N89" s="218"/>
      <c r="O89" s="218"/>
      <c r="P89" s="218"/>
      <c r="Q89" s="218"/>
      <c r="R89" s="218"/>
      <c r="S89" s="218"/>
      <c r="T89" s="234">
        <f>SPSS!T89</f>
        <v>-1.4583333333333359</v>
      </c>
      <c r="U89" s="235">
        <f>SPSS!U89</f>
        <v>0.13775113536619732</v>
      </c>
      <c r="V89" s="235" t="e">
        <f>SPSS!V89</f>
        <v>#VALUE!</v>
      </c>
      <c r="W89" s="235" t="e">
        <f>SPSS!W89</f>
        <v>#N/A</v>
      </c>
      <c r="X89" s="235" t="e">
        <f>SPSS!X89</f>
        <v>#VALUE!</v>
      </c>
      <c r="Y89" s="218"/>
      <c r="Z89" s="217">
        <f>SPSS!Z89</f>
        <v>-1.3333333333333357</v>
      </c>
      <c r="AA89" s="217">
        <f>SPSS!AA89</f>
        <v>0.11</v>
      </c>
      <c r="AB89" s="217">
        <f>SPSS!AB89</f>
        <v>0.11</v>
      </c>
      <c r="AC89" s="217" t="str">
        <f>SPSS!AC89</f>
        <v/>
      </c>
    </row>
    <row r="90" spans="3:29" x14ac:dyDescent="0.15">
      <c r="C90" s="218"/>
      <c r="D90" s="241" t="str">
        <f>SPSS!D90</f>
        <v>Kudos!</v>
      </c>
      <c r="E90" s="217"/>
      <c r="I90" s="219"/>
      <c r="J90" s="218"/>
      <c r="K90" s="234"/>
      <c r="L90" s="236"/>
      <c r="M90" s="218"/>
      <c r="N90" s="218"/>
      <c r="O90" s="218"/>
      <c r="P90" s="218"/>
      <c r="Q90" s="218"/>
      <c r="R90" s="218"/>
      <c r="S90" s="218"/>
      <c r="T90" s="234">
        <f>SPSS!T90</f>
        <v>-1.4166666666666692</v>
      </c>
      <c r="U90" s="235">
        <f>SPSS!U90</f>
        <v>0.14625395427953519</v>
      </c>
      <c r="V90" s="235" t="e">
        <f>SPSS!V90</f>
        <v>#VALUE!</v>
      </c>
      <c r="W90" s="235" t="e">
        <f>SPSS!W90</f>
        <v>#N/A</v>
      </c>
      <c r="X90" s="235" t="e">
        <f>SPSS!X90</f>
        <v>#VALUE!</v>
      </c>
      <c r="Y90" s="218"/>
      <c r="Z90" s="217">
        <f>SPSS!Z90</f>
        <v>-1.1666666666666687</v>
      </c>
      <c r="AA90" s="217">
        <f>SPSS!AA90</f>
        <v>0.11</v>
      </c>
      <c r="AB90" s="217">
        <f>SPSS!AB90</f>
        <v>0.11</v>
      </c>
      <c r="AC90" s="217" t="str">
        <f>SPSS!AC90</f>
        <v/>
      </c>
    </row>
    <row r="91" spans="3:29" x14ac:dyDescent="0.15">
      <c r="C91" s="218"/>
      <c r="D91" s="221" t="str">
        <f>SPSS!D91</f>
        <v>show</v>
      </c>
      <c r="E91" s="243" t="str">
        <f>SPSS!E91</f>
        <v>height</v>
      </c>
      <c r="F91" s="243" t="str">
        <f>SPSS!F91</f>
        <v>x</v>
      </c>
      <c r="G91" s="221" t="str">
        <f>SPSS!G91</f>
        <v>y</v>
      </c>
      <c r="H91" s="244" t="str">
        <f>SPSS!H91</f>
        <v>random</v>
      </c>
      <c r="I91" s="244" t="str">
        <f>SPSS!I91</f>
        <v>possible</v>
      </c>
      <c r="J91" s="221" t="str">
        <f>SPSS!J91</f>
        <v>label</v>
      </c>
      <c r="K91" s="234"/>
      <c r="L91" s="236"/>
      <c r="M91" s="218"/>
      <c r="N91" s="218"/>
      <c r="O91" s="218"/>
      <c r="P91" s="218"/>
      <c r="Q91" s="218"/>
      <c r="R91" s="218"/>
      <c r="S91" s="218"/>
      <c r="T91" s="234">
        <f>SPSS!T91</f>
        <v>-1.3750000000000024</v>
      </c>
      <c r="U91" s="235">
        <f>SPSS!U91</f>
        <v>0.15501226545829269</v>
      </c>
      <c r="V91" s="235" t="e">
        <f>SPSS!V91</f>
        <v>#VALUE!</v>
      </c>
      <c r="W91" s="235" t="e">
        <f>SPSS!W91</f>
        <v>#N/A</v>
      </c>
      <c r="X91" s="235" t="e">
        <f>SPSS!X91</f>
        <v>#VALUE!</v>
      </c>
      <c r="Y91" s="218"/>
      <c r="Z91" s="217">
        <f>SPSS!Z91</f>
        <v>-0.83333333333333526</v>
      </c>
      <c r="AA91" s="217">
        <f>SPSS!AA91</f>
        <v>0.11</v>
      </c>
      <c r="AB91" s="217">
        <f>SPSS!AB91</f>
        <v>0.11</v>
      </c>
      <c r="AC91" s="217" t="str">
        <f>SPSS!AC91</f>
        <v/>
      </c>
    </row>
    <row r="92" spans="3:29" ht="10" x14ac:dyDescent="0.15">
      <c r="C92" s="218"/>
      <c r="D92" s="219" t="str">
        <f ca="1">SPSS!D92</f>
        <v>0</v>
      </c>
      <c r="E92" s="217">
        <f>SPSS!E92</f>
        <v>0.17</v>
      </c>
      <c r="F92" s="219">
        <f>SPSS!F92</f>
        <v>0</v>
      </c>
      <c r="G92" s="219" t="e">
        <f ca="1">SPSS!G92</f>
        <v>#N/A</v>
      </c>
      <c r="H92" s="219">
        <f ca="1">SPSS!H92</f>
        <v>4</v>
      </c>
      <c r="I92" s="277" t="str">
        <f>SPSS!I92</f>
        <v>SLAY!</v>
      </c>
      <c r="J92" s="289" t="str">
        <f ca="1">SPSS!J92</f>
        <v>HYPE!</v>
      </c>
      <c r="N92" s="218"/>
      <c r="O92" s="218"/>
      <c r="P92" s="218"/>
      <c r="Q92" s="218"/>
      <c r="R92" s="218"/>
      <c r="S92" s="218"/>
      <c r="T92" s="234">
        <f>SPSS!T92</f>
        <v>-1.3333333333333357</v>
      </c>
      <c r="U92" s="235">
        <f>SPSS!U92</f>
        <v>0.1640100746759931</v>
      </c>
      <c r="V92" s="235" t="e">
        <f>SPSS!V92</f>
        <v>#VALUE!</v>
      </c>
      <c r="W92" s="235" t="e">
        <f>SPSS!W92</f>
        <v>#N/A</v>
      </c>
      <c r="X92" s="235" t="e">
        <f>SPSS!X92</f>
        <v>#VALUE!</v>
      </c>
      <c r="Y92" s="218"/>
      <c r="Z92" s="217">
        <f>SPSS!Z92</f>
        <v>-0.66666666666666874</v>
      </c>
      <c r="AA92" s="217">
        <f>SPSS!AA92</f>
        <v>0.11</v>
      </c>
      <c r="AB92" s="217">
        <f>SPSS!AB92</f>
        <v>0.11</v>
      </c>
      <c r="AC92" s="217" t="str">
        <f>SPSS!AC92</f>
        <v/>
      </c>
    </row>
    <row r="93" spans="3:29" x14ac:dyDescent="0.15">
      <c r="C93" s="218"/>
      <c r="D93" s="219"/>
      <c r="E93" s="217"/>
      <c r="F93" s="219"/>
      <c r="G93" s="219"/>
      <c r="H93" s="218"/>
      <c r="I93" s="245" t="str">
        <f>SPSS!I93</f>
        <v>LIT!</v>
      </c>
      <c r="J93" s="218"/>
      <c r="N93" s="218"/>
      <c r="O93" s="218"/>
      <c r="P93" s="218"/>
      <c r="Q93" s="218"/>
      <c r="R93" s="218"/>
      <c r="S93" s="218"/>
      <c r="T93" s="234">
        <f>SPSS!T93</f>
        <v>-1.291666666666669</v>
      </c>
      <c r="U93" s="235">
        <f>SPSS!U93</f>
        <v>0.17322916253851786</v>
      </c>
      <c r="V93" s="235" t="e">
        <f>SPSS!V93</f>
        <v>#VALUE!</v>
      </c>
      <c r="W93" s="235" t="e">
        <f>SPSS!W93</f>
        <v>#N/A</v>
      </c>
      <c r="X93" s="235" t="e">
        <f>SPSS!X93</f>
        <v>#VALUE!</v>
      </c>
      <c r="Y93" s="218"/>
      <c r="Z93" s="217">
        <f>SPSS!Z93</f>
        <v>-0.50000000000000222</v>
      </c>
      <c r="AA93" s="217">
        <f>SPSS!AA93</f>
        <v>0.11</v>
      </c>
      <c r="AB93" s="217">
        <f>SPSS!AB93</f>
        <v>0.11</v>
      </c>
      <c r="AC93" s="217" t="str">
        <f>SPSS!AC93</f>
        <v/>
      </c>
    </row>
    <row r="94" spans="3:29" x14ac:dyDescent="0.15">
      <c r="C94" s="218"/>
      <c r="D94" s="219"/>
      <c r="F94" s="217"/>
      <c r="G94" s="219"/>
      <c r="H94" s="218"/>
      <c r="I94" s="245" t="str">
        <f>SPSS!I94</f>
        <v>CLUTCH!</v>
      </c>
      <c r="J94" s="218"/>
      <c r="N94" s="218"/>
      <c r="O94" s="218"/>
      <c r="P94" s="218"/>
      <c r="Q94" s="218"/>
      <c r="R94" s="218"/>
      <c r="S94" s="218"/>
      <c r="T94" s="234">
        <f>SPSS!T94</f>
        <v>-1.2500000000000022</v>
      </c>
      <c r="U94" s="235">
        <f>SPSS!U94</f>
        <v>0.18264908538902141</v>
      </c>
      <c r="V94" s="235" t="e">
        <f>SPSS!V94</f>
        <v>#VALUE!</v>
      </c>
      <c r="W94" s="235" t="e">
        <f>SPSS!W94</f>
        <v>#N/A</v>
      </c>
      <c r="X94" s="235" t="e">
        <f>SPSS!X94</f>
        <v>#VALUE!</v>
      </c>
      <c r="Y94" s="218"/>
      <c r="Z94" s="217">
        <f>SPSS!Z94</f>
        <v>-0.33333333333333548</v>
      </c>
      <c r="AA94" s="217">
        <f>SPSS!AA94</f>
        <v>0.11</v>
      </c>
      <c r="AB94" s="217">
        <f>SPSS!AB94</f>
        <v>0.11</v>
      </c>
      <c r="AC94" s="217" t="str">
        <f>SPSS!AC94</f>
        <v/>
      </c>
    </row>
    <row r="95" spans="3:29" x14ac:dyDescent="0.15">
      <c r="C95" s="218"/>
      <c r="D95" s="219"/>
      <c r="F95" s="217"/>
      <c r="G95" s="219"/>
      <c r="H95" s="218"/>
      <c r="I95" s="245" t="str">
        <f>SPSS!I95</f>
        <v>HYPE!</v>
      </c>
      <c r="J95" s="218"/>
      <c r="N95" s="218"/>
      <c r="O95" s="218"/>
      <c r="P95" s="218"/>
      <c r="Q95" s="218"/>
      <c r="R95" s="218"/>
      <c r="S95" s="218"/>
      <c r="T95" s="234">
        <f>SPSS!T95</f>
        <v>-1.2083333333333355</v>
      </c>
      <c r="U95" s="235">
        <f>SPSS!U95</f>
        <v>0.19224719608678109</v>
      </c>
      <c r="V95" s="235" t="e">
        <f>SPSS!V95</f>
        <v>#VALUE!</v>
      </c>
      <c r="W95" s="235" t="e">
        <f>SPSS!W95</f>
        <v>#N/A</v>
      </c>
      <c r="X95" s="235" t="e">
        <f>SPSS!X95</f>
        <v>#VALUE!</v>
      </c>
      <c r="Y95" s="218"/>
      <c r="Z95" s="217">
        <f>SPSS!Z95</f>
        <v>-0.16666666666666879</v>
      </c>
      <c r="AA95" s="217">
        <f>SPSS!AA95</f>
        <v>0.11</v>
      </c>
      <c r="AB95" s="217">
        <f>SPSS!AB95</f>
        <v>0.11</v>
      </c>
      <c r="AC95" s="217" t="str">
        <f>SPSS!AC95</f>
        <v/>
      </c>
    </row>
    <row r="96" spans="3:29" x14ac:dyDescent="0.15">
      <c r="C96" s="218"/>
      <c r="D96" s="219"/>
      <c r="F96" s="217"/>
      <c r="G96" s="219"/>
      <c r="H96" s="218"/>
      <c r="I96" s="245" t="str">
        <f>SPSS!I96</f>
        <v>WIN!</v>
      </c>
      <c r="J96" s="218"/>
      <c r="N96" s="218"/>
      <c r="O96" s="218"/>
      <c r="P96" s="218"/>
      <c r="Q96" s="218"/>
      <c r="R96" s="218"/>
      <c r="S96" s="218"/>
      <c r="T96" s="234">
        <f>SPSS!T96</f>
        <v>-1.1666666666666687</v>
      </c>
      <c r="U96" s="235">
        <f>SPSS!U96</f>
        <v>0.20199868555405839</v>
      </c>
      <c r="V96" s="235" t="e">
        <f>SPSS!V96</f>
        <v>#VALUE!</v>
      </c>
      <c r="W96" s="235" t="e">
        <f>SPSS!W96</f>
        <v>#N/A</v>
      </c>
      <c r="X96" s="235" t="e">
        <f>SPSS!X96</f>
        <v>#VALUE!</v>
      </c>
      <c r="Y96" s="218"/>
      <c r="Z96" s="217">
        <f>SPSS!Z96</f>
        <v>0.16666666666666449</v>
      </c>
      <c r="AA96" s="217">
        <f>SPSS!AA96</f>
        <v>0.11</v>
      </c>
      <c r="AB96" s="217">
        <f>SPSS!AB96</f>
        <v>0.11</v>
      </c>
      <c r="AC96" s="217" t="str">
        <f>SPSS!AC96</f>
        <v/>
      </c>
    </row>
    <row r="97" spans="3:29" x14ac:dyDescent="0.15">
      <c r="C97" s="218"/>
      <c r="D97" s="219"/>
      <c r="F97" s="217"/>
      <c r="G97" s="219"/>
      <c r="H97" s="218"/>
      <c r="I97" s="245" t="str">
        <f>SPSS!I97</f>
        <v>FLEX!</v>
      </c>
      <c r="J97" s="218"/>
      <c r="N97" s="218"/>
      <c r="O97" s="218"/>
      <c r="P97" s="218"/>
      <c r="Q97" s="218"/>
      <c r="R97" s="218"/>
      <c r="S97" s="218"/>
      <c r="T97" s="234">
        <f>SPSS!T97</f>
        <v>-1.125000000000002</v>
      </c>
      <c r="U97" s="235">
        <f>SPSS!U97</f>
        <v>0.21187664577569898</v>
      </c>
      <c r="V97" s="235" t="e">
        <f>SPSS!V97</f>
        <v>#VALUE!</v>
      </c>
      <c r="W97" s="235" t="e">
        <f>SPSS!W97</f>
        <v>#N/A</v>
      </c>
      <c r="X97" s="235" t="e">
        <f>SPSS!X97</f>
        <v>#VALUE!</v>
      </c>
      <c r="Y97" s="218"/>
      <c r="Z97" s="217">
        <f>SPSS!Z97</f>
        <v>0.33333333333333115</v>
      </c>
      <c r="AA97" s="217">
        <f>SPSS!AA97</f>
        <v>0.11</v>
      </c>
      <c r="AB97" s="217">
        <f>SPSS!AB97</f>
        <v>0.11</v>
      </c>
      <c r="AC97" s="217" t="str">
        <f>SPSS!AC97</f>
        <v/>
      </c>
    </row>
    <row r="98" spans="3:29" x14ac:dyDescent="0.15">
      <c r="C98" s="218"/>
      <c r="D98" s="219"/>
      <c r="E98" s="217"/>
      <c r="F98" s="217"/>
      <c r="G98" s="219"/>
      <c r="H98" s="218"/>
      <c r="I98" s="245" t="str">
        <f>SPSS!I98</f>
        <v>VIBE!</v>
      </c>
      <c r="J98" s="218"/>
      <c r="N98" s="218"/>
      <c r="O98" s="218"/>
      <c r="P98" s="218"/>
      <c r="Q98" s="218"/>
      <c r="R98" s="218"/>
      <c r="S98" s="218"/>
      <c r="T98" s="234">
        <f>SPSS!T98</f>
        <v>-1.0833333333333353</v>
      </c>
      <c r="U98" s="235">
        <f>SPSS!U98</f>
        <v>0.22185215470573549</v>
      </c>
      <c r="V98" s="235" t="e">
        <f>SPSS!V98</f>
        <v>#VALUE!</v>
      </c>
      <c r="W98" s="235" t="e">
        <f>SPSS!W98</f>
        <v>#N/A</v>
      </c>
      <c r="X98" s="235" t="e">
        <f>SPSS!X98</f>
        <v>#VALUE!</v>
      </c>
      <c r="Y98" s="218"/>
      <c r="Z98" s="217">
        <f>SPSS!Z98</f>
        <v>0.49999999999999789</v>
      </c>
      <c r="AA98" s="217">
        <f>SPSS!AA98</f>
        <v>0.11</v>
      </c>
      <c r="AB98" s="217">
        <f>SPSS!AB98</f>
        <v>0.11</v>
      </c>
      <c r="AC98" s="217" t="str">
        <f>SPSS!AC98</f>
        <v/>
      </c>
    </row>
    <row r="99" spans="3:29" x14ac:dyDescent="0.15">
      <c r="C99" s="218"/>
      <c r="D99" s="219"/>
      <c r="E99" s="217"/>
      <c r="F99" s="217"/>
      <c r="G99" s="219"/>
      <c r="H99" s="218"/>
      <c r="I99" s="245" t="str">
        <f>SPSS!I99</f>
        <v>SNAP!</v>
      </c>
      <c r="J99" s="218"/>
      <c r="N99" s="218"/>
      <c r="O99" s="218"/>
      <c r="P99" s="218"/>
      <c r="Q99" s="218"/>
      <c r="R99" s="218"/>
      <c r="S99" s="218"/>
      <c r="T99" s="234">
        <f>SPSS!T99</f>
        <v>-1.0416666666666685</v>
      </c>
      <c r="U99" s="235">
        <f>SPSS!U99</f>
        <v>0.23189438328624226</v>
      </c>
      <c r="V99" s="235" t="e">
        <f>SPSS!V99</f>
        <v>#VALUE!</v>
      </c>
      <c r="W99" s="235" t="e">
        <f>SPSS!W99</f>
        <v>#N/A</v>
      </c>
      <c r="X99" s="235" t="e">
        <f>SPSS!X99</f>
        <v>#VALUE!</v>
      </c>
      <c r="Y99" s="218"/>
      <c r="Z99" s="217">
        <f>SPSS!Z99</f>
        <v>0.66666666666666441</v>
      </c>
      <c r="AA99" s="217">
        <f>SPSS!AA99</f>
        <v>0.11</v>
      </c>
      <c r="AB99" s="217">
        <f>SPSS!AB99</f>
        <v>0.11</v>
      </c>
      <c r="AC99" s="217" t="str">
        <f>SPSS!AC99</f>
        <v/>
      </c>
    </row>
    <row r="100" spans="3:29" x14ac:dyDescent="0.15">
      <c r="C100" s="218"/>
      <c r="D100" s="219"/>
      <c r="E100" s="217"/>
      <c r="F100" s="217"/>
      <c r="G100" s="219"/>
      <c r="H100" s="218"/>
      <c r="I100" s="245" t="str">
        <f>SPSS!I100</f>
        <v>EPIC!</v>
      </c>
      <c r="J100" s="218"/>
      <c r="N100" s="218"/>
      <c r="O100" s="218"/>
      <c r="P100" s="218"/>
      <c r="Q100" s="218"/>
      <c r="R100" s="218"/>
      <c r="S100" s="218"/>
      <c r="T100" s="234">
        <f>SPSS!T100</f>
        <v>-1.0000000000000018</v>
      </c>
      <c r="U100" s="235">
        <f>SPSS!U100</f>
        <v>0.24197072451914292</v>
      </c>
      <c r="V100" s="235" t="e">
        <f>SPSS!V100</f>
        <v>#VALUE!</v>
      </c>
      <c r="W100" s="235" t="e">
        <f>SPSS!W100</f>
        <v>#N/A</v>
      </c>
      <c r="X100" s="235" t="e">
        <f>SPSS!X100</f>
        <v>#VALUE!</v>
      </c>
      <c r="Y100" s="218"/>
      <c r="Z100" s="217">
        <f>SPSS!Z100</f>
        <v>0.83333333333333093</v>
      </c>
      <c r="AA100" s="217">
        <f>SPSS!AA100</f>
        <v>0.11</v>
      </c>
      <c r="AB100" s="217">
        <f>SPSS!AB100</f>
        <v>0.11</v>
      </c>
      <c r="AC100" s="217" t="str">
        <f>SPSS!AC100</f>
        <v/>
      </c>
    </row>
    <row r="101" spans="3:29" x14ac:dyDescent="0.15">
      <c r="C101" s="218"/>
      <c r="D101" s="219"/>
      <c r="E101" s="217"/>
      <c r="F101" s="217"/>
      <c r="G101" s="219"/>
      <c r="H101" s="218"/>
      <c r="I101" s="245" t="str">
        <f>SPSS!I101</f>
        <v>YASS!</v>
      </c>
      <c r="J101" s="218"/>
      <c r="N101" s="218"/>
      <c r="O101" s="218"/>
      <c r="P101" s="218"/>
      <c r="Q101" s="218"/>
      <c r="R101" s="218"/>
      <c r="S101" s="218"/>
      <c r="T101" s="234">
        <f>SPSS!T101</f>
        <v>-0.95833333333333515</v>
      </c>
      <c r="U101" s="235">
        <f>SPSS!U101</f>
        <v>0.25204694425504476</v>
      </c>
      <c r="V101" s="235" t="e">
        <f>SPSS!V101</f>
        <v>#VALUE!</v>
      </c>
      <c r="W101" s="235" t="e">
        <f>SPSS!W101</f>
        <v>#N/A</v>
      </c>
      <c r="X101" s="235" t="e">
        <f>SPSS!X101</f>
        <v>#VALUE!</v>
      </c>
      <c r="Y101" s="218"/>
      <c r="Z101" s="217">
        <f>SPSS!Z101</f>
        <v>1.1666666666666643</v>
      </c>
      <c r="AA101" s="217">
        <f>SPSS!AA101</f>
        <v>0.11</v>
      </c>
      <c r="AB101" s="217">
        <f>SPSS!AB101</f>
        <v>0.11</v>
      </c>
      <c r="AC101" s="217" t="str">
        <f>SPSS!AC101</f>
        <v/>
      </c>
    </row>
    <row r="102" spans="3:29" x14ac:dyDescent="0.15">
      <c r="C102" s="218"/>
      <c r="M102" s="218"/>
      <c r="N102" s="218"/>
      <c r="O102" s="218"/>
      <c r="P102" s="218"/>
      <c r="Q102" s="218"/>
      <c r="R102" s="218"/>
      <c r="S102" s="218"/>
      <c r="T102" s="234">
        <f>SPSS!T102</f>
        <v>-0.91666666666666852</v>
      </c>
      <c r="U102" s="235">
        <f>SPSS!U102</f>
        <v>0.262087353078301</v>
      </c>
      <c r="V102" s="235" t="e">
        <f>SPSS!V102</f>
        <v>#VALUE!</v>
      </c>
      <c r="W102" s="235" t="e">
        <f>SPSS!W102</f>
        <v>#N/A</v>
      </c>
      <c r="X102" s="235" t="e">
        <f>SPSS!X102</f>
        <v>#VALUE!</v>
      </c>
      <c r="Y102" s="218"/>
      <c r="Z102" s="217">
        <f>SPSS!Z102</f>
        <v>1.3333333333333313</v>
      </c>
      <c r="AA102" s="217">
        <f>SPSS!AA102</f>
        <v>0.11</v>
      </c>
      <c r="AB102" s="217">
        <f>SPSS!AB102</f>
        <v>0.11</v>
      </c>
      <c r="AC102" s="217" t="str">
        <f>SPSS!AC102</f>
        <v/>
      </c>
    </row>
    <row r="103" spans="3:29" x14ac:dyDescent="0.15">
      <c r="C103" s="218"/>
      <c r="M103" s="218"/>
      <c r="N103" s="218"/>
      <c r="O103" s="218"/>
      <c r="P103" s="218"/>
      <c r="Q103" s="218"/>
      <c r="R103" s="218"/>
      <c r="S103" s="218"/>
      <c r="T103" s="234">
        <f>SPSS!T103</f>
        <v>-0.87500000000000189</v>
      </c>
      <c r="U103" s="235">
        <f>SPSS!U103</f>
        <v>0.27205499837854308</v>
      </c>
      <c r="V103" s="235" t="e">
        <f>SPSS!V103</f>
        <v>#VALUE!</v>
      </c>
      <c r="W103" s="235" t="e">
        <f>SPSS!W103</f>
        <v>#N/A</v>
      </c>
      <c r="X103" s="235" t="e">
        <f>SPSS!X103</f>
        <v>#VALUE!</v>
      </c>
      <c r="Y103" s="218"/>
      <c r="Z103" s="217">
        <f>SPSS!Z103</f>
        <v>1.4999999999999982</v>
      </c>
      <c r="AA103" s="217">
        <f>SPSS!AA103</f>
        <v>0.11</v>
      </c>
      <c r="AB103" s="217">
        <f>SPSS!AB103</f>
        <v>0.11</v>
      </c>
      <c r="AC103" s="217" t="str">
        <f>SPSS!AC103</f>
        <v/>
      </c>
    </row>
    <row r="104" spans="3:29" x14ac:dyDescent="0.15">
      <c r="C104" s="218"/>
      <c r="D104" s="222" t="str">
        <f>SPSS!D104</f>
        <v>DECISION BOUNDARIES</v>
      </c>
      <c r="E104" s="245"/>
      <c r="F104" s="245"/>
      <c r="G104" s="245" t="str">
        <f>SPSS!G104</f>
        <v>x</v>
      </c>
      <c r="H104" s="214"/>
      <c r="I104" s="245"/>
      <c r="J104" s="245" t="str">
        <f>SPSS!J104</f>
        <v>x</v>
      </c>
      <c r="K104" s="245" t="str">
        <f>SPSS!K104</f>
        <v>x</v>
      </c>
      <c r="L104" s="245" t="str">
        <f>SPSS!L104</f>
        <v>x</v>
      </c>
      <c r="M104" s="246"/>
      <c r="N104" s="218"/>
      <c r="O104" s="218"/>
      <c r="P104" s="218"/>
      <c r="Q104" s="218"/>
      <c r="R104" s="218"/>
      <c r="S104" s="218"/>
      <c r="T104" s="234">
        <f>SPSS!T104</f>
        <v>-0.83333333333333526</v>
      </c>
      <c r="U104" s="235">
        <f>SPSS!U104</f>
        <v>0.2819118754103021</v>
      </c>
      <c r="V104" s="235" t="e">
        <f>SPSS!V104</f>
        <v>#VALUE!</v>
      </c>
      <c r="W104" s="235" t="e">
        <f>SPSS!W104</f>
        <v>#N/A</v>
      </c>
      <c r="X104" s="235" t="e">
        <f>SPSS!X104</f>
        <v>#VALUE!</v>
      </c>
      <c r="Y104" s="218"/>
      <c r="Z104" s="217">
        <f>SPSS!Z104</f>
        <v>-1.3333333333333357</v>
      </c>
      <c r="AA104" s="217">
        <f>SPSS!AA104</f>
        <v>0.13400000000000001</v>
      </c>
      <c r="AB104" s="217">
        <f>SPSS!AB104</f>
        <v>0.13400000000000001</v>
      </c>
      <c r="AC104" s="217" t="str">
        <f>SPSS!AC104</f>
        <v/>
      </c>
    </row>
    <row r="105" spans="3:29" ht="24" customHeight="1" x14ac:dyDescent="0.15">
      <c r="C105" s="218"/>
      <c r="D105" s="245"/>
      <c r="E105" s="247"/>
      <c r="F105" s="248" t="str">
        <f>SPSS!F105</f>
        <v>x</v>
      </c>
      <c r="G105" s="244" t="str">
        <f>SPSS!G105</f>
        <v>y</v>
      </c>
      <c r="H105" s="245" t="str">
        <f>SPSS!H105</f>
        <v>sign</v>
      </c>
      <c r="I105" s="246" t="str">
        <f>SPSS!I105</f>
        <v>arrow</v>
      </c>
      <c r="J105" s="214" t="str">
        <f>SPSS!J105</f>
        <v>x</v>
      </c>
      <c r="K105" s="214" t="str">
        <f>SPSS!K105</f>
        <v/>
      </c>
      <c r="L105" s="249" t="str">
        <f>SPSS!L105</f>
        <v>%</v>
      </c>
      <c r="M105" s="244" t="str">
        <f>SPSS!M105</f>
        <v>label</v>
      </c>
      <c r="N105" s="218"/>
      <c r="O105" s="218"/>
      <c r="P105" s="218"/>
      <c r="Q105" s="218"/>
      <c r="R105" s="218"/>
      <c r="S105" s="218"/>
      <c r="T105" s="234">
        <f>SPSS!T105</f>
        <v>-0.79166666666666863</v>
      </c>
      <c r="U105" s="235">
        <f>SPSS!U105</f>
        <v>0.29161915585865517</v>
      </c>
      <c r="V105" s="235" t="e">
        <f>SPSS!V105</f>
        <v>#VALUE!</v>
      </c>
      <c r="W105" s="235" t="e">
        <f>SPSS!W105</f>
        <v>#N/A</v>
      </c>
      <c r="X105" s="235" t="e">
        <f>SPSS!X105</f>
        <v>#VALUE!</v>
      </c>
      <c r="Y105" s="218"/>
      <c r="Z105" s="217">
        <f>SPSS!Z105</f>
        <v>-1.1666666666666687</v>
      </c>
      <c r="AA105" s="217">
        <f>SPSS!AA105</f>
        <v>0.13400000000000001</v>
      </c>
      <c r="AB105" s="217">
        <f>SPSS!AB105</f>
        <v>0.13400000000000001</v>
      </c>
      <c r="AC105" s="217" t="str">
        <f>SPSS!AC105</f>
        <v/>
      </c>
    </row>
    <row r="106" spans="3:29" ht="24" customHeight="1" x14ac:dyDescent="0.15">
      <c r="C106" s="218"/>
      <c r="D106" s="239" t="str">
        <f>SPSS!D106</f>
        <v>X1 Label</v>
      </c>
      <c r="E106" s="288" t="str">
        <f>SPSS!E106</f>
        <v/>
      </c>
      <c r="F106" s="290">
        <f>SPSS!F106</f>
        <v>0</v>
      </c>
      <c r="G106" s="290" t="e">
        <f>SPSS!G106</f>
        <v>#N/A</v>
      </c>
      <c r="H106" s="291" t="e">
        <f>SPSS!H106</f>
        <v>#N/A</v>
      </c>
      <c r="I106" s="291" t="str">
        <f>SPSS!I106</f>
        <v>⟵ ? ⟶</v>
      </c>
      <c r="J106" s="247" t="str">
        <f>SPSS!J106</f>
        <v/>
      </c>
      <c r="K106" s="291" t="str">
        <f>SPSS!K106</f>
        <v/>
      </c>
      <c r="L106" s="291" t="str">
        <f>SPSS!L106</f>
        <v xml:space="preserve"> = 0.0%</v>
      </c>
      <c r="M106" s="275" t="str">
        <f>SPSS!M106</f>
        <v xml:space="preserve"> ⟵ ? ⟶
P(  ) = 0.0%</v>
      </c>
      <c r="N106" s="218"/>
      <c r="O106" s="218"/>
      <c r="P106" s="218"/>
      <c r="Q106" s="218"/>
      <c r="R106" s="218"/>
      <c r="S106" s="218"/>
      <c r="T106" s="234">
        <f>SPSS!T106</f>
        <v>-0.750000000000002</v>
      </c>
      <c r="U106" s="235">
        <f>SPSS!U106</f>
        <v>0.30113743215480399</v>
      </c>
      <c r="V106" s="235" t="e">
        <f>SPSS!V106</f>
        <v>#VALUE!</v>
      </c>
      <c r="W106" s="235" t="e">
        <f>SPSS!W106</f>
        <v>#N/A</v>
      </c>
      <c r="X106" s="235" t="e">
        <f>SPSS!X106</f>
        <v>#VALUE!</v>
      </c>
      <c r="Y106" s="218"/>
      <c r="Z106" s="217">
        <f>SPSS!Z106</f>
        <v>-0.83333333333333526</v>
      </c>
      <c r="AA106" s="217">
        <f>SPSS!AA106</f>
        <v>0.13400000000000001</v>
      </c>
      <c r="AB106" s="217">
        <f>SPSS!AB106</f>
        <v>0.13400000000000001</v>
      </c>
      <c r="AC106" s="217" t="str">
        <f>SPSS!AC106</f>
        <v/>
      </c>
    </row>
    <row r="107" spans="3:29" ht="24" customHeight="1" x14ac:dyDescent="0.15">
      <c r="C107" s="218"/>
      <c r="D107" s="239" t="str">
        <f>SPSS!D107</f>
        <v>X2 Label</v>
      </c>
      <c r="E107" s="288" t="str">
        <f>SPSS!E107</f>
        <v/>
      </c>
      <c r="F107" s="290">
        <f>SPSS!F107</f>
        <v>0</v>
      </c>
      <c r="G107" s="290" t="e">
        <f>SPSS!G107</f>
        <v>#N/A</v>
      </c>
      <c r="H107" s="291" t="e">
        <f>SPSS!H107</f>
        <v>#N/A</v>
      </c>
      <c r="I107" s="291" t="str">
        <f>SPSS!I107</f>
        <v>⟵ ? ⟶</v>
      </c>
      <c r="J107" s="247" t="str">
        <f>SPSS!J107</f>
        <v/>
      </c>
      <c r="K107" s="291" t="str">
        <f>SPSS!K107</f>
        <v/>
      </c>
      <c r="L107" s="291" t="str">
        <f>SPSS!L107</f>
        <v xml:space="preserve"> = 0.0%</v>
      </c>
      <c r="M107" s="275" t="str">
        <f>SPSS!M107</f>
        <v xml:space="preserve"> ⟵ ? ⟶
P(  ) = 0.0%</v>
      </c>
      <c r="N107" s="218"/>
      <c r="O107" s="218"/>
      <c r="P107" s="218"/>
      <c r="Q107" s="218"/>
      <c r="R107" s="218"/>
      <c r="S107" s="218"/>
      <c r="T107" s="234">
        <f>SPSS!T107</f>
        <v>-0.70833333333333537</v>
      </c>
      <c r="U107" s="235">
        <f>SPSS!U107</f>
        <v>0.31042697552584209</v>
      </c>
      <c r="V107" s="235" t="e">
        <f>SPSS!V107</f>
        <v>#VALUE!</v>
      </c>
      <c r="W107" s="235" t="e">
        <f>SPSS!W107</f>
        <v>#N/A</v>
      </c>
      <c r="X107" s="235" t="e">
        <f>SPSS!X107</f>
        <v>#VALUE!</v>
      </c>
      <c r="Y107" s="218"/>
      <c r="Z107" s="217">
        <f>SPSS!Z107</f>
        <v>-0.66666666666666874</v>
      </c>
      <c r="AA107" s="217">
        <f>SPSS!AA107</f>
        <v>0.13400000000000001</v>
      </c>
      <c r="AB107" s="217">
        <f>SPSS!AB107</f>
        <v>0.13400000000000001</v>
      </c>
      <c r="AC107" s="217" t="str">
        <f>SPSS!AC107</f>
        <v/>
      </c>
    </row>
    <row r="108" spans="3:29" x14ac:dyDescent="0.15">
      <c r="C108" s="218"/>
      <c r="D108" s="219"/>
      <c r="E108" s="219"/>
      <c r="F108" s="219"/>
      <c r="G108" s="219"/>
      <c r="H108" s="212"/>
      <c r="I108" s="212"/>
      <c r="J108" s="212"/>
      <c r="K108" s="234"/>
      <c r="L108" s="236"/>
      <c r="M108" s="218"/>
      <c r="N108" s="218"/>
      <c r="O108" s="218"/>
      <c r="P108" s="218"/>
      <c r="Q108" s="218"/>
      <c r="R108" s="218"/>
      <c r="S108" s="218"/>
      <c r="T108" s="234">
        <f>SPSS!T108</f>
        <v>-0.66666666666666874</v>
      </c>
      <c r="U108" s="235">
        <f>SPSS!U108</f>
        <v>0.31944800552235181</v>
      </c>
      <c r="V108" s="235" t="e">
        <f>SPSS!V108</f>
        <v>#VALUE!</v>
      </c>
      <c r="W108" s="235" t="e">
        <f>SPSS!W108</f>
        <v>#N/A</v>
      </c>
      <c r="X108" s="235" t="e">
        <f>SPSS!X108</f>
        <v>#VALUE!</v>
      </c>
      <c r="Y108" s="218"/>
      <c r="Z108" s="217">
        <f>SPSS!Z108</f>
        <v>-0.50000000000000222</v>
      </c>
      <c r="AA108" s="217">
        <f>SPSS!AA108</f>
        <v>0.13400000000000001</v>
      </c>
      <c r="AB108" s="217">
        <f>SPSS!AB108</f>
        <v>0.13400000000000001</v>
      </c>
      <c r="AC108" s="217" t="str">
        <f>SPSS!AC108</f>
        <v/>
      </c>
    </row>
    <row r="109" spans="3:29" x14ac:dyDescent="0.15">
      <c r="C109" s="218"/>
      <c r="D109" s="241" t="str">
        <f>SPSS!D109</f>
        <v>OBSERVED VALUE</v>
      </c>
      <c r="E109" s="219"/>
      <c r="F109" s="219"/>
      <c r="G109" s="219" t="str">
        <f>SPSS!G109</f>
        <v>x</v>
      </c>
      <c r="H109" s="212"/>
      <c r="I109" s="212"/>
      <c r="J109" s="219" t="str">
        <f>SPSS!J109</f>
        <v>x</v>
      </c>
      <c r="K109" s="219" t="str">
        <f>SPSS!K109</f>
        <v>x</v>
      </c>
      <c r="L109" s="219" t="str">
        <f>SPSS!L109</f>
        <v>x</v>
      </c>
      <c r="M109" s="218"/>
      <c r="N109" s="218"/>
      <c r="O109" s="218"/>
      <c r="P109" s="218"/>
      <c r="Q109" s="218"/>
      <c r="R109" s="218"/>
      <c r="S109" s="218"/>
      <c r="T109" s="234">
        <f>SPSS!T109</f>
        <v>-0.62500000000000211</v>
      </c>
      <c r="U109" s="235">
        <f>SPSS!U109</f>
        <v>0.32816096855037463</v>
      </c>
      <c r="V109" s="235" t="e">
        <f>SPSS!V109</f>
        <v>#VALUE!</v>
      </c>
      <c r="W109" s="235" t="e">
        <f>SPSS!W109</f>
        <v>#N/A</v>
      </c>
      <c r="X109" s="235" t="e">
        <f>SPSS!X109</f>
        <v>#VALUE!</v>
      </c>
      <c r="Y109" s="218"/>
      <c r="Z109" s="217">
        <f>SPSS!Z109</f>
        <v>-0.33333333333333548</v>
      </c>
      <c r="AA109" s="217">
        <f>SPSS!AA109</f>
        <v>0.13400000000000001</v>
      </c>
      <c r="AB109" s="217">
        <f>SPSS!AB109</f>
        <v>0.13400000000000001</v>
      </c>
      <c r="AC109" s="217" t="str">
        <f>SPSS!AC109</f>
        <v/>
      </c>
    </row>
    <row r="110" spans="3:29" x14ac:dyDescent="0.15">
      <c r="C110" s="218"/>
      <c r="D110" s="219"/>
      <c r="E110" s="219"/>
      <c r="F110" s="248" t="str">
        <f>SPSS!F110</f>
        <v>x</v>
      </c>
      <c r="G110" s="244" t="str">
        <f>SPSS!G110</f>
        <v>y</v>
      </c>
      <c r="H110" s="245" t="str">
        <f>SPSS!H110</f>
        <v>sign</v>
      </c>
      <c r="I110" s="246" t="str">
        <f>SPSS!I110</f>
        <v>arrow</v>
      </c>
      <c r="J110" s="214" t="str">
        <f>SPSS!J110</f>
        <v>x</v>
      </c>
      <c r="K110" s="214" t="str">
        <f>SPSS!K110</f>
        <v/>
      </c>
      <c r="L110" s="249" t="str">
        <f>SPSS!L110</f>
        <v>%</v>
      </c>
      <c r="M110" s="221" t="str">
        <f>SPSS!M110</f>
        <v>label</v>
      </c>
      <c r="N110" s="218"/>
      <c r="O110" s="218"/>
      <c r="P110" s="218"/>
      <c r="Q110" s="218"/>
      <c r="R110" s="218"/>
      <c r="S110" s="218"/>
      <c r="T110" s="234">
        <f>SPSS!T110</f>
        <v>-0.58333333333333548</v>
      </c>
      <c r="U110" s="235">
        <f>SPSS!U110</f>
        <v>0.33652682274495277</v>
      </c>
      <c r="V110" s="235" t="e">
        <f>SPSS!V110</f>
        <v>#VALUE!</v>
      </c>
      <c r="W110" s="235" t="e">
        <f>SPSS!W110</f>
        <v>#N/A</v>
      </c>
      <c r="X110" s="235" t="e">
        <f>SPSS!X110</f>
        <v>#VALUE!</v>
      </c>
      <c r="Y110" s="218"/>
      <c r="Z110" s="217">
        <f>SPSS!Z110</f>
        <v>-0.16666666666666879</v>
      </c>
      <c r="AA110" s="217">
        <f>SPSS!AA110</f>
        <v>0.13400000000000001</v>
      </c>
      <c r="AB110" s="217">
        <f>SPSS!AB110</f>
        <v>0.13400000000000001</v>
      </c>
      <c r="AC110" s="217" t="str">
        <f>SPSS!AC110</f>
        <v/>
      </c>
    </row>
    <row r="111" spans="3:29" ht="30" x14ac:dyDescent="0.15">
      <c r="C111" s="218"/>
      <c r="D111" s="239" t="str">
        <f>SPSS!D111</f>
        <v>X3 Label</v>
      </c>
      <c r="E111" s="280" t="str">
        <f>SPSS!E111</f>
        <v>CollegeStudents x̅</v>
      </c>
      <c r="F111" s="290">
        <f>SPSS!F111</f>
        <v>0</v>
      </c>
      <c r="G111" s="290" t="e">
        <f>SPSS!G111</f>
        <v>#N/A</v>
      </c>
      <c r="H111" s="291" t="e">
        <f>SPSS!H111</f>
        <v>#N/A</v>
      </c>
      <c r="I111" s="291" t="str">
        <f>SPSS!I111</f>
        <v>⟵ ? ⟶</v>
      </c>
      <c r="J111" s="247" t="str">
        <f>SPSS!J111</f>
        <v/>
      </c>
      <c r="K111" s="291" t="str">
        <f>SPSS!K111</f>
        <v/>
      </c>
      <c r="L111" s="291" t="str">
        <f>SPSS!L111</f>
        <v/>
      </c>
      <c r="M111" s="275" t="str">
        <f>SPSS!M111</f>
        <v>CollegeStudents x̅ ⟵ ? ⟶
P(  )</v>
      </c>
      <c r="N111" s="218"/>
      <c r="O111" s="218"/>
      <c r="P111" s="218"/>
      <c r="Q111" s="218"/>
      <c r="R111" s="218"/>
      <c r="S111" s="218"/>
      <c r="T111" s="234">
        <f>SPSS!T111</f>
        <v>-0.54166666666666885</v>
      </c>
      <c r="U111" s="235">
        <f>SPSS!U111</f>
        <v>0.34450732636471215</v>
      </c>
      <c r="V111" s="235" t="e">
        <f>SPSS!V111</f>
        <v>#VALUE!</v>
      </c>
      <c r="W111" s="235" t="e">
        <f>SPSS!W111</f>
        <v>#N/A</v>
      </c>
      <c r="X111" s="235" t="e">
        <f>SPSS!X111</f>
        <v>#VALUE!</v>
      </c>
      <c r="Y111" s="218"/>
      <c r="Z111" s="217">
        <f>SPSS!Z111</f>
        <v>0.16666666666666449</v>
      </c>
      <c r="AA111" s="217">
        <f>SPSS!AA111</f>
        <v>0.13400000000000001</v>
      </c>
      <c r="AB111" s="217">
        <f>SPSS!AB111</f>
        <v>0.13400000000000001</v>
      </c>
      <c r="AC111" s="217" t="str">
        <f>SPSS!AC111</f>
        <v/>
      </c>
    </row>
    <row r="112" spans="3:29" x14ac:dyDescent="0.15">
      <c r="C112" s="218"/>
      <c r="D112" s="219"/>
      <c r="E112" s="217"/>
      <c r="F112" s="217"/>
      <c r="G112" s="219"/>
      <c r="H112" s="219"/>
      <c r="I112" s="219"/>
      <c r="J112" s="218"/>
      <c r="K112" s="218"/>
      <c r="L112" s="218"/>
      <c r="M112" s="218"/>
      <c r="N112" s="218"/>
      <c r="O112" s="218"/>
      <c r="P112" s="218"/>
      <c r="Q112" s="218"/>
      <c r="R112" s="218"/>
      <c r="S112" s="218"/>
      <c r="T112" s="234">
        <f>SPSS!T112</f>
        <v>-0.50000000000000222</v>
      </c>
      <c r="U112" s="235">
        <f>SPSS!U112</f>
        <v>0.35206532676429914</v>
      </c>
      <c r="V112" s="235" t="e">
        <f>SPSS!V112</f>
        <v>#VALUE!</v>
      </c>
      <c r="W112" s="235" t="e">
        <f>SPSS!W112</f>
        <v>#N/A</v>
      </c>
      <c r="X112" s="235" t="e">
        <f>SPSS!X112</f>
        <v>#VALUE!</v>
      </c>
      <c r="Y112" s="218"/>
      <c r="Z112" s="217">
        <f>SPSS!Z112</f>
        <v>0.33333333333333115</v>
      </c>
      <c r="AA112" s="217">
        <f>SPSS!AA112</f>
        <v>0.13400000000000001</v>
      </c>
      <c r="AB112" s="217">
        <f>SPSS!AB112</f>
        <v>0.13400000000000001</v>
      </c>
      <c r="AC112" s="217" t="str">
        <f>SPSS!AC112</f>
        <v/>
      </c>
    </row>
    <row r="113" spans="3:29" x14ac:dyDescent="0.15">
      <c r="C113" s="218"/>
      <c r="D113" s="219"/>
      <c r="E113" s="217"/>
      <c r="F113" s="217"/>
      <c r="G113" s="219"/>
      <c r="H113" s="219"/>
      <c r="I113" s="219"/>
      <c r="J113" s="218"/>
      <c r="K113" s="218"/>
      <c r="L113" s="218"/>
      <c r="M113" s="218"/>
      <c r="N113" s="218"/>
      <c r="O113" s="218"/>
      <c r="P113" s="218"/>
      <c r="Q113" s="218"/>
      <c r="R113" s="218"/>
      <c r="S113" s="218"/>
      <c r="T113" s="234">
        <f>SPSS!T113</f>
        <v>-0.45833333333333554</v>
      </c>
      <c r="U113" s="235">
        <f>SPSS!U113</f>
        <v>0.35916504691680912</v>
      </c>
      <c r="V113" s="235" t="e">
        <f>SPSS!V113</f>
        <v>#VALUE!</v>
      </c>
      <c r="W113" s="235" t="e">
        <f>SPSS!W113</f>
        <v>#N/A</v>
      </c>
      <c r="X113" s="235" t="e">
        <f>SPSS!X113</f>
        <v>#VALUE!</v>
      </c>
      <c r="Y113" s="218"/>
      <c r="Z113" s="217">
        <f>SPSS!Z113</f>
        <v>0.49999999999999789</v>
      </c>
      <c r="AA113" s="217">
        <f>SPSS!AA113</f>
        <v>0.13400000000000001</v>
      </c>
      <c r="AB113" s="217">
        <f>SPSS!AB113</f>
        <v>0.13400000000000001</v>
      </c>
      <c r="AC113" s="217" t="str">
        <f>SPSS!AC113</f>
        <v/>
      </c>
    </row>
    <row r="114" spans="3:29" x14ac:dyDescent="0.15">
      <c r="C114" s="218"/>
      <c r="D114" s="241" t="str">
        <f>SPSS!D114</f>
        <v>Standard normal axis &amp; Standard deviation bars</v>
      </c>
      <c r="E114" s="217"/>
      <c r="F114" s="217"/>
      <c r="G114" s="219"/>
      <c r="H114" s="219"/>
      <c r="I114" s="219"/>
      <c r="J114" s="218"/>
      <c r="K114" s="226" t="str">
        <f>SPSS!K114</f>
        <v>Confidence Interval</v>
      </c>
      <c r="Q114" s="218"/>
      <c r="S114" s="218"/>
      <c r="T114" s="234">
        <f>SPSS!T114</f>
        <v>-0.41666666666666885</v>
      </c>
      <c r="U114" s="235">
        <f>SPSS!U114</f>
        <v>0.36577236641400213</v>
      </c>
      <c r="V114" s="235" t="e">
        <f>SPSS!V114</f>
        <v>#VALUE!</v>
      </c>
      <c r="W114" s="235" t="e">
        <f>SPSS!W114</f>
        <v>#N/A</v>
      </c>
      <c r="X114" s="235" t="e">
        <f>SPSS!X114</f>
        <v>#VALUE!</v>
      </c>
      <c r="Y114" s="218"/>
      <c r="Z114" s="217">
        <f>SPSS!Z114</f>
        <v>0.66666666666666441</v>
      </c>
      <c r="AA114" s="217">
        <f>SPSS!AA114</f>
        <v>0.13400000000000001</v>
      </c>
      <c r="AB114" s="217">
        <f>SPSS!AB114</f>
        <v>0.13400000000000001</v>
      </c>
      <c r="AC114" s="217" t="str">
        <f>SPSS!AC114</f>
        <v/>
      </c>
    </row>
    <row r="115" spans="3:29" x14ac:dyDescent="0.15">
      <c r="C115" s="218"/>
      <c r="D115" s="221" t="str">
        <f>SPSS!D115</f>
        <v>show</v>
      </c>
      <c r="E115" s="243" t="str">
        <f>SPSS!E115</f>
        <v>height</v>
      </c>
      <c r="F115" s="221" t="str">
        <f>SPSS!F115</f>
        <v>stdev</v>
      </c>
      <c r="G115" s="221" t="str">
        <f>SPSS!G115</f>
        <v>stdev y</v>
      </c>
      <c r="H115" s="221" t="str">
        <f>SPSS!H115</f>
        <v>stdev labels</v>
      </c>
      <c r="I115" s="221" t="str">
        <f>SPSS!I115</f>
        <v>stdev bars</v>
      </c>
      <c r="J115" s="218"/>
      <c r="K115" s="217" t="str">
        <f>SPSS!K115</f>
        <v>Margin of error</v>
      </c>
      <c r="L115" s="250">
        <f>SPSS!L115</f>
        <v>0</v>
      </c>
      <c r="M115" s="219"/>
      <c r="S115" s="218"/>
      <c r="T115" s="234">
        <f>SPSS!T115</f>
        <v>-0.37500000000000216</v>
      </c>
      <c r="U115" s="235">
        <f>SPSS!U115</f>
        <v>0.37185509386976862</v>
      </c>
      <c r="V115" s="235" t="e">
        <f>SPSS!V115</f>
        <v>#VALUE!</v>
      </c>
      <c r="W115" s="235" t="e">
        <f>SPSS!W115</f>
        <v>#N/A</v>
      </c>
      <c r="X115" s="235" t="e">
        <f>SPSS!X115</f>
        <v>#VALUE!</v>
      </c>
      <c r="Y115" s="218"/>
      <c r="Z115" s="217">
        <f>SPSS!Z115</f>
        <v>0.83333333333333093</v>
      </c>
      <c r="AA115" s="217">
        <f>SPSS!AA115</f>
        <v>0.13400000000000001</v>
      </c>
      <c r="AB115" s="217">
        <f>SPSS!AB115</f>
        <v>0.13400000000000001</v>
      </c>
      <c r="AC115" s="217" t="str">
        <f>SPSS!AC115</f>
        <v/>
      </c>
    </row>
    <row r="116" spans="3:29" ht="10" x14ac:dyDescent="0.15">
      <c r="C116" s="218"/>
      <c r="D116" s="251" t="str">
        <f>SPSS!D116</f>
        <v>x</v>
      </c>
      <c r="E116" s="217">
        <f>SPSS!E116</f>
        <v>-0.02</v>
      </c>
      <c r="F116" s="219">
        <f>SPSS!F116</f>
        <v>-4</v>
      </c>
      <c r="G116" s="219">
        <f>SPSS!G116</f>
        <v>-0.02</v>
      </c>
      <c r="H116" s="217"/>
      <c r="I116" s="221"/>
      <c r="J116" s="218"/>
      <c r="K116" s="217"/>
      <c r="L116" s="217"/>
      <c r="M116" s="221" t="str">
        <f>SPSS!M116</f>
        <v>standard score</v>
      </c>
      <c r="S116" s="218"/>
      <c r="T116" s="234">
        <f>SPSS!T116</f>
        <v>-0.33333333333333548</v>
      </c>
      <c r="U116" s="235">
        <f>SPSS!U116</f>
        <v>0.37738322769299293</v>
      </c>
      <c r="V116" s="235" t="e">
        <f>SPSS!V116</f>
        <v>#VALUE!</v>
      </c>
      <c r="W116" s="235" t="e">
        <f>SPSS!W116</f>
        <v>#N/A</v>
      </c>
      <c r="X116" s="235" t="e">
        <f>SPSS!X116</f>
        <v>#VALUE!</v>
      </c>
      <c r="Y116" s="218"/>
      <c r="Z116" s="217">
        <f>SPSS!Z116</f>
        <v>1.1666666666666643</v>
      </c>
      <c r="AA116" s="217">
        <f>SPSS!AA116</f>
        <v>0.13400000000000001</v>
      </c>
      <c r="AB116" s="217">
        <f>SPSS!AB116</f>
        <v>0.13400000000000001</v>
      </c>
      <c r="AC116" s="217" t="str">
        <f>SPSS!AC116</f>
        <v/>
      </c>
    </row>
    <row r="117" spans="3:29" x14ac:dyDescent="0.15">
      <c r="C117" s="218"/>
      <c r="D117" s="219"/>
      <c r="E117" s="217"/>
      <c r="F117" s="219">
        <f>SPSS!F117</f>
        <v>-3</v>
      </c>
      <c r="G117" s="219">
        <f>SPSS!G117</f>
        <v>-0.02</v>
      </c>
      <c r="H117" s="217" t="str">
        <f>SPSS!H117</f>
        <v>-3</v>
      </c>
      <c r="I117" s="235">
        <f>SPSS!I117</f>
        <v>4.4318484119380075E-3</v>
      </c>
      <c r="J117" s="218"/>
      <c r="K117" s="217" t="str">
        <f>SPSS!K117</f>
        <v>μCollegeStudents lower</v>
      </c>
      <c r="L117" s="250">
        <f>SPSS!L117</f>
        <v>0</v>
      </c>
      <c r="M117" s="234" t="e">
        <f>SPSS!M117</f>
        <v>#VALUE!</v>
      </c>
      <c r="S117" s="218"/>
      <c r="T117" s="234">
        <f>SPSS!T117</f>
        <v>-0.29166666666666879</v>
      </c>
      <c r="U117" s="235">
        <f>SPSS!U117</f>
        <v>0.3823292022799164</v>
      </c>
      <c r="V117" s="235" t="e">
        <f>SPSS!V117</f>
        <v>#VALUE!</v>
      </c>
      <c r="W117" s="235" t="e">
        <f>SPSS!W117</f>
        <v>#N/A</v>
      </c>
      <c r="X117" s="235" t="e">
        <f>SPSS!X117</f>
        <v>#VALUE!</v>
      </c>
      <c r="Y117" s="218"/>
      <c r="Z117" s="217">
        <f>SPSS!Z117</f>
        <v>1.3333333333333313</v>
      </c>
      <c r="AA117" s="217">
        <f>SPSS!AA117</f>
        <v>0.13400000000000001</v>
      </c>
      <c r="AB117" s="217">
        <f>SPSS!AB117</f>
        <v>0.13400000000000001</v>
      </c>
      <c r="AC117" s="217" t="str">
        <f>SPSS!AC117</f>
        <v/>
      </c>
    </row>
    <row r="118" spans="3:29" x14ac:dyDescent="0.15">
      <c r="C118" s="218"/>
      <c r="D118" s="219"/>
      <c r="E118" s="217"/>
      <c r="F118" s="219">
        <f>SPSS!F118</f>
        <v>-2</v>
      </c>
      <c r="G118" s="219">
        <f>SPSS!G118</f>
        <v>-0.02</v>
      </c>
      <c r="H118" s="217" t="str">
        <f>SPSS!H118</f>
        <v>-2</v>
      </c>
      <c r="I118" s="235">
        <f>SPSS!I118</f>
        <v>5.3990966513188063E-2</v>
      </c>
      <c r="J118" s="218"/>
      <c r="K118" s="217" t="str">
        <f>SPSS!K118</f>
        <v>μCollegeStudents upper</v>
      </c>
      <c r="L118" s="250">
        <f>SPSS!L118</f>
        <v>0</v>
      </c>
      <c r="M118" s="234" t="e">
        <f>SPSS!M118</f>
        <v>#VALUE!</v>
      </c>
      <c r="N118" s="217"/>
      <c r="O118" s="217"/>
      <c r="S118" s="218"/>
      <c r="T118" s="234">
        <f>SPSS!T118</f>
        <v>-0.25000000000000211</v>
      </c>
      <c r="U118" s="235">
        <f>SPSS!U118</f>
        <v>0.38666811680284902</v>
      </c>
      <c r="V118" s="235" t="e">
        <f>SPSS!V118</f>
        <v>#VALUE!</v>
      </c>
      <c r="W118" s="235" t="e">
        <f>SPSS!W118</f>
        <v>#N/A</v>
      </c>
      <c r="X118" s="235" t="e">
        <f>SPSS!X118</f>
        <v>#VALUE!</v>
      </c>
      <c r="Y118" s="218"/>
      <c r="Z118" s="217">
        <f>SPSS!Z118</f>
        <v>-1.1666666666666687</v>
      </c>
      <c r="AA118" s="217">
        <f>SPSS!AA118</f>
        <v>0.158</v>
      </c>
      <c r="AB118" s="217">
        <f>SPSS!AB118</f>
        <v>0.158</v>
      </c>
      <c r="AC118" s="217" t="str">
        <f>SPSS!AC118</f>
        <v/>
      </c>
    </row>
    <row r="119" spans="3:29" x14ac:dyDescent="0.15">
      <c r="C119" s="218"/>
      <c r="D119" s="219"/>
      <c r="E119" s="217"/>
      <c r="F119" s="219">
        <f>SPSS!F119</f>
        <v>-1</v>
      </c>
      <c r="G119" s="219">
        <f>SPSS!G119</f>
        <v>-0.02</v>
      </c>
      <c r="H119" s="217" t="str">
        <f>SPSS!H119</f>
        <v>-1</v>
      </c>
      <c r="I119" s="235">
        <f>SPSS!I119</f>
        <v>0.24197072451914337</v>
      </c>
      <c r="J119" s="218"/>
      <c r="K119" s="217"/>
      <c r="L119" s="217"/>
      <c r="M119" s="217"/>
      <c r="N119" s="217"/>
      <c r="O119" s="217"/>
      <c r="Q119" s="218"/>
      <c r="R119" s="218"/>
      <c r="S119" s="218"/>
      <c r="T119" s="234">
        <f>SPSS!T119</f>
        <v>-0.20833333333333545</v>
      </c>
      <c r="U119" s="235">
        <f>SPSS!U119</f>
        <v>0.39037794394036218</v>
      </c>
      <c r="V119" s="235" t="e">
        <f>SPSS!V119</f>
        <v>#VALUE!</v>
      </c>
      <c r="W119" s="235" t="e">
        <f>SPSS!W119</f>
        <v>#N/A</v>
      </c>
      <c r="X119" s="235" t="e">
        <f>SPSS!X119</f>
        <v>#VALUE!</v>
      </c>
      <c r="Y119" s="218"/>
      <c r="Z119" s="217">
        <f>SPSS!Z119</f>
        <v>-0.83333333333333526</v>
      </c>
      <c r="AA119" s="217">
        <f>SPSS!AA119</f>
        <v>0.158</v>
      </c>
      <c r="AB119" s="217">
        <f>SPSS!AB119</f>
        <v>0.158</v>
      </c>
      <c r="AC119" s="217" t="str">
        <f>SPSS!AC119</f>
        <v/>
      </c>
    </row>
    <row r="120" spans="3:29" x14ac:dyDescent="0.15">
      <c r="C120" s="218"/>
      <c r="D120" s="219"/>
      <c r="E120" s="217"/>
      <c r="F120" s="219">
        <f>SPSS!F120</f>
        <v>0</v>
      </c>
      <c r="G120" s="219">
        <f>SPSS!G120</f>
        <v>-0.02</v>
      </c>
      <c r="H120" s="217">
        <f>SPSS!H120</f>
        <v>0</v>
      </c>
      <c r="I120" s="235">
        <f>SPSS!I120</f>
        <v>0.3989422804014327</v>
      </c>
      <c r="J120" s="218"/>
      <c r="K120" s="217" t="str">
        <f>SPSS!K120</f>
        <v>show</v>
      </c>
      <c r="L120" s="217" t="str">
        <f>SPSS!L120</f>
        <v>height</v>
      </c>
      <c r="M120" s="217" t="str">
        <f>SPSS!M120</f>
        <v>x</v>
      </c>
      <c r="N120" s="217" t="str">
        <f>SPSS!N120</f>
        <v>y</v>
      </c>
      <c r="O120" s="217" t="str">
        <f>SPSS!O120</f>
        <v>label</v>
      </c>
      <c r="Q120" s="218"/>
      <c r="R120" s="218"/>
      <c r="S120" s="218"/>
      <c r="T120" s="234">
        <f>SPSS!T120</f>
        <v>-0.16666666666666879</v>
      </c>
      <c r="U120" s="235">
        <f>SPSS!U120</f>
        <v>0.39343971610193973</v>
      </c>
      <c r="V120" s="235" t="e">
        <f>SPSS!V120</f>
        <v>#VALUE!</v>
      </c>
      <c r="W120" s="235" t="e">
        <f>SPSS!W120</f>
        <v>#N/A</v>
      </c>
      <c r="X120" s="235" t="e">
        <f>SPSS!X120</f>
        <v>#VALUE!</v>
      </c>
      <c r="Y120" s="218"/>
      <c r="Z120" s="217">
        <f>SPSS!Z120</f>
        <v>-0.66666666666666874</v>
      </c>
      <c r="AA120" s="217">
        <f>SPSS!AA120</f>
        <v>0.158</v>
      </c>
      <c r="AB120" s="217">
        <f>SPSS!AB120</f>
        <v>0.158</v>
      </c>
      <c r="AC120" s="217" t="str">
        <f>SPSS!AC120</f>
        <v/>
      </c>
    </row>
    <row r="121" spans="3:29" x14ac:dyDescent="0.15">
      <c r="C121" s="218"/>
      <c r="D121" s="219"/>
      <c r="E121" s="217"/>
      <c r="F121" s="219">
        <f>SPSS!F121</f>
        <v>1</v>
      </c>
      <c r="G121" s="219">
        <f>SPSS!G121</f>
        <v>-0.02</v>
      </c>
      <c r="H121" s="217" t="str">
        <f>SPSS!H121</f>
        <v>1</v>
      </c>
      <c r="I121" s="235">
        <f>SPSS!I121</f>
        <v>0.24197072451914337</v>
      </c>
      <c r="J121" s="218"/>
      <c r="K121" s="217" t="str">
        <f>SPSS!K121</f>
        <v>x</v>
      </c>
      <c r="L121" s="217">
        <f>SPSS!L121</f>
        <v>-0.09</v>
      </c>
      <c r="M121" s="250" t="e">
        <f>SPSS!M121</f>
        <v>#VALUE!</v>
      </c>
      <c r="N121" s="217" t="e">
        <f>SPSS!N121</f>
        <v>#N/A</v>
      </c>
      <c r="O121" s="250" t="str">
        <f>SPSS!O121</f>
        <v/>
      </c>
      <c r="Q121" s="218"/>
      <c r="R121" s="218"/>
      <c r="S121" s="218"/>
      <c r="T121" s="234">
        <f>SPSS!T121</f>
        <v>-0.12500000000000214</v>
      </c>
      <c r="U121" s="235">
        <f>SPSS!U121</f>
        <v>0.39583768694474941</v>
      </c>
      <c r="V121" s="235" t="e">
        <f>SPSS!V121</f>
        <v>#VALUE!</v>
      </c>
      <c r="W121" s="235" t="e">
        <f>SPSS!W121</f>
        <v>#N/A</v>
      </c>
      <c r="X121" s="235" t="e">
        <f>SPSS!X121</f>
        <v>#VALUE!</v>
      </c>
      <c r="Y121" s="218"/>
      <c r="Z121" s="217">
        <f>SPSS!Z121</f>
        <v>-0.50000000000000222</v>
      </c>
      <c r="AA121" s="217">
        <f>SPSS!AA121</f>
        <v>0.158</v>
      </c>
      <c r="AB121" s="217">
        <f>SPSS!AB121</f>
        <v>0.158</v>
      </c>
      <c r="AC121" s="217" t="str">
        <f>SPSS!AC121</f>
        <v/>
      </c>
    </row>
    <row r="122" spans="3:29" x14ac:dyDescent="0.15">
      <c r="C122" s="218"/>
      <c r="D122" s="219"/>
      <c r="E122" s="217"/>
      <c r="F122" s="219">
        <f>SPSS!F122</f>
        <v>2</v>
      </c>
      <c r="G122" s="219">
        <f>SPSS!G122</f>
        <v>-0.02</v>
      </c>
      <c r="H122" s="217" t="str">
        <f>SPSS!H122</f>
        <v>2</v>
      </c>
      <c r="I122" s="235">
        <f>SPSS!I122</f>
        <v>5.3990966513188063E-2</v>
      </c>
      <c r="J122" s="218"/>
      <c r="K122" s="217"/>
      <c r="L122" s="217"/>
      <c r="M122" s="250" t="e">
        <f>SPSS!M122</f>
        <v>#VALUE!</v>
      </c>
      <c r="N122" s="217" t="e">
        <f>SPSS!N122</f>
        <v>#N/A</v>
      </c>
      <c r="O122" s="252" t="str">
        <f>SPSS!O122</f>
        <v/>
      </c>
      <c r="Q122" s="218"/>
      <c r="R122" s="218"/>
      <c r="S122" s="218"/>
      <c r="T122" s="234">
        <f>SPSS!T122</f>
        <v>-8.333333333333548E-2</v>
      </c>
      <c r="U122" s="235">
        <f>SPSS!U122</f>
        <v>0.39755946625834188</v>
      </c>
      <c r="V122" s="235" t="e">
        <f>SPSS!V122</f>
        <v>#VALUE!</v>
      </c>
      <c r="W122" s="235" t="e">
        <f>SPSS!W122</f>
        <v>#N/A</v>
      </c>
      <c r="X122" s="235" t="e">
        <f>SPSS!X122</f>
        <v>#VALUE!</v>
      </c>
      <c r="Y122" s="218"/>
      <c r="Z122" s="217">
        <f>SPSS!Z122</f>
        <v>-0.33333333333333548</v>
      </c>
      <c r="AA122" s="217">
        <f>SPSS!AA122</f>
        <v>0.158</v>
      </c>
      <c r="AB122" s="217">
        <f>SPSS!AB122</f>
        <v>0.158</v>
      </c>
      <c r="AC122" s="217" t="str">
        <f>SPSS!AC122</f>
        <v/>
      </c>
    </row>
    <row r="123" spans="3:29" x14ac:dyDescent="0.15">
      <c r="C123" s="218"/>
      <c r="D123" s="219"/>
      <c r="E123" s="217"/>
      <c r="F123" s="219">
        <f>SPSS!F123</f>
        <v>3</v>
      </c>
      <c r="G123" s="219">
        <f>SPSS!G123</f>
        <v>-0.02</v>
      </c>
      <c r="H123" s="217" t="str">
        <f>SPSS!H123</f>
        <v>3</v>
      </c>
      <c r="I123" s="235">
        <f>SPSS!I123</f>
        <v>4.4318484119380075E-3</v>
      </c>
      <c r="J123" s="218"/>
      <c r="Q123" s="218"/>
      <c r="R123" s="218"/>
      <c r="S123" s="218"/>
      <c r="T123" s="234">
        <f>SPSS!T123</f>
        <v>-4.1666666666668815E-2</v>
      </c>
      <c r="U123" s="235">
        <f>SPSS!U123</f>
        <v>0.39859612660068527</v>
      </c>
      <c r="V123" s="235" t="e">
        <f>SPSS!V123</f>
        <v>#VALUE!</v>
      </c>
      <c r="W123" s="235" t="e">
        <f>SPSS!W123</f>
        <v>#N/A</v>
      </c>
      <c r="X123" s="235" t="e">
        <f>SPSS!X123</f>
        <v>#VALUE!</v>
      </c>
      <c r="Y123" s="218"/>
      <c r="Z123" s="217">
        <f>SPSS!Z123</f>
        <v>-0.16666666666666879</v>
      </c>
      <c r="AA123" s="217">
        <f>SPSS!AA123</f>
        <v>0.158</v>
      </c>
      <c r="AB123" s="217">
        <f>SPSS!AB123</f>
        <v>0.158</v>
      </c>
      <c r="AC123" s="217" t="str">
        <f>SPSS!AC123</f>
        <v/>
      </c>
    </row>
    <row r="124" spans="3:29" x14ac:dyDescent="0.15">
      <c r="C124" s="218"/>
      <c r="D124" s="219"/>
      <c r="E124" s="217"/>
      <c r="F124" s="217"/>
      <c r="G124" s="219"/>
      <c r="H124" s="219"/>
      <c r="I124" s="219"/>
      <c r="J124" s="218"/>
      <c r="R124" s="218"/>
      <c r="S124" s="218"/>
      <c r="T124" s="234">
        <f>SPSS!T124</f>
        <v>-2.1510571102112408E-15</v>
      </c>
      <c r="U124" s="235">
        <f>SPSS!U124</f>
        <v>0.3989422804014327</v>
      </c>
      <c r="V124" s="235" t="e">
        <f>SPSS!V124</f>
        <v>#VALUE!</v>
      </c>
      <c r="W124" s="235" t="e">
        <f>SPSS!W124</f>
        <v>#N/A</v>
      </c>
      <c r="X124" s="235" t="e">
        <f>SPSS!X124</f>
        <v>#VALUE!</v>
      </c>
      <c r="Y124" s="218"/>
      <c r="Z124" s="217">
        <f>SPSS!Z124</f>
        <v>0.16666666666666449</v>
      </c>
      <c r="AA124" s="217">
        <f>SPSS!AA124</f>
        <v>0.158</v>
      </c>
      <c r="AB124" s="217">
        <f>SPSS!AB124</f>
        <v>0.158</v>
      </c>
      <c r="AC124" s="217" t="str">
        <f>SPSS!AC124</f>
        <v/>
      </c>
    </row>
    <row r="125" spans="3:29" x14ac:dyDescent="0.15">
      <c r="C125" s="218"/>
      <c r="D125" s="241" t="str">
        <f>SPSS!D125</f>
        <v>Empirical Rule</v>
      </c>
      <c r="E125" s="217"/>
      <c r="F125" s="217"/>
      <c r="G125" s="219"/>
      <c r="H125" s="219"/>
      <c r="I125" s="219"/>
      <c r="J125" s="218"/>
      <c r="R125" s="218"/>
      <c r="S125" s="218"/>
      <c r="T125" s="234">
        <f>SPSS!T125</f>
        <v>4.1666666666664513E-2</v>
      </c>
      <c r="U125" s="235">
        <f>SPSS!U125</f>
        <v>0.39859612660068539</v>
      </c>
      <c r="V125" s="235" t="e">
        <f>SPSS!V125</f>
        <v>#VALUE!</v>
      </c>
      <c r="W125" s="235" t="e">
        <f>SPSS!W125</f>
        <v>#N/A</v>
      </c>
      <c r="X125" s="235" t="e">
        <f>SPSS!X125</f>
        <v>#VALUE!</v>
      </c>
      <c r="Y125" s="218"/>
      <c r="Z125" s="217">
        <f>SPSS!Z125</f>
        <v>0.33333333333333115</v>
      </c>
      <c r="AA125" s="217">
        <f>SPSS!AA125</f>
        <v>0.158</v>
      </c>
      <c r="AB125" s="217">
        <f>SPSS!AB125</f>
        <v>0.158</v>
      </c>
      <c r="AC125" s="217" t="str">
        <f>SPSS!AC125</f>
        <v/>
      </c>
    </row>
    <row r="126" spans="3:29" ht="10" x14ac:dyDescent="0.15">
      <c r="C126" s="218"/>
      <c r="D126" s="221" t="str">
        <f>SPSS!D126</f>
        <v>show</v>
      </c>
      <c r="E126" s="243" t="str">
        <f>SPSS!E126</f>
        <v>height</v>
      </c>
      <c r="F126" s="233" t="str">
        <f>SPSS!F126</f>
        <v>emp rule</v>
      </c>
      <c r="G126" s="221" t="str">
        <f>SPSS!G126</f>
        <v>emp rule y</v>
      </c>
      <c r="H126" s="233" t="str">
        <f>SPSS!H126</f>
        <v>emp rule labels</v>
      </c>
      <c r="I126" s="219"/>
      <c r="J126" s="218"/>
      <c r="K126" s="218"/>
      <c r="L126" s="218"/>
      <c r="M126" s="218"/>
      <c r="N126" s="218"/>
      <c r="O126" s="218"/>
      <c r="P126" s="218"/>
      <c r="R126" s="218"/>
      <c r="S126" s="218"/>
      <c r="T126" s="234">
        <f>SPSS!T126</f>
        <v>8.3333333333331178E-2</v>
      </c>
      <c r="U126" s="235">
        <f>SPSS!U126</f>
        <v>0.39755946625834204</v>
      </c>
      <c r="V126" s="235" t="e">
        <f>SPSS!V126</f>
        <v>#VALUE!</v>
      </c>
      <c r="W126" s="235" t="e">
        <f>SPSS!W126</f>
        <v>#N/A</v>
      </c>
      <c r="X126" s="235" t="e">
        <f>SPSS!X126</f>
        <v>#VALUE!</v>
      </c>
      <c r="Y126" s="218"/>
      <c r="Z126" s="217">
        <f>SPSS!Z126</f>
        <v>0.49999999999999789</v>
      </c>
      <c r="AA126" s="217">
        <f>SPSS!AA126</f>
        <v>0.158</v>
      </c>
      <c r="AB126" s="217">
        <f>SPSS!AB126</f>
        <v>0.158</v>
      </c>
      <c r="AC126" s="217" t="str">
        <f>SPSS!AC126</f>
        <v/>
      </c>
    </row>
    <row r="127" spans="3:29" x14ac:dyDescent="0.15">
      <c r="C127" s="218"/>
      <c r="D127" s="219" t="str">
        <f>SPSS!D127</f>
        <v>x</v>
      </c>
      <c r="E127" s="217">
        <f>SPSS!E127</f>
        <v>-0.02</v>
      </c>
      <c r="F127" s="219">
        <f>SPSS!F127</f>
        <v>-3.5</v>
      </c>
      <c r="G127" s="219">
        <f>SPSS!G127</f>
        <v>-0.02</v>
      </c>
      <c r="H127" s="236">
        <f>SPSS!H127</f>
        <v>5.0000000000000001E-3</v>
      </c>
      <c r="I127" s="219"/>
      <c r="J127" s="218"/>
      <c r="K127" s="218"/>
      <c r="L127" s="218"/>
      <c r="M127" s="218"/>
      <c r="N127" s="218"/>
      <c r="O127" s="218"/>
      <c r="P127" s="218"/>
      <c r="R127" s="218"/>
      <c r="S127" s="218"/>
      <c r="T127" s="234">
        <f>SPSS!T127</f>
        <v>0.12499999999999784</v>
      </c>
      <c r="U127" s="235">
        <f>SPSS!U127</f>
        <v>0.39583768694474958</v>
      </c>
      <c r="V127" s="235" t="e">
        <f>SPSS!V127</f>
        <v>#VALUE!</v>
      </c>
      <c r="W127" s="235" t="e">
        <f>SPSS!W127</f>
        <v>#N/A</v>
      </c>
      <c r="X127" s="235" t="e">
        <f>SPSS!X127</f>
        <v>#VALUE!</v>
      </c>
      <c r="Y127" s="218"/>
      <c r="Z127" s="217">
        <f>SPSS!Z127</f>
        <v>0.66666666666666441</v>
      </c>
      <c r="AA127" s="217">
        <f>SPSS!AA127</f>
        <v>0.158</v>
      </c>
      <c r="AB127" s="217">
        <f>SPSS!AB127</f>
        <v>0.158</v>
      </c>
      <c r="AC127" s="217" t="str">
        <f>SPSS!AC127</f>
        <v/>
      </c>
    </row>
    <row r="128" spans="3:29" x14ac:dyDescent="0.15">
      <c r="C128" s="218"/>
      <c r="D128" s="219"/>
      <c r="E128" s="217"/>
      <c r="F128" s="219">
        <f>SPSS!F128</f>
        <v>-2.5</v>
      </c>
      <c r="G128" s="219">
        <f>SPSS!G128</f>
        <v>-0.02</v>
      </c>
      <c r="H128" s="236">
        <f>SPSS!H128</f>
        <v>0.02</v>
      </c>
      <c r="I128" s="219"/>
      <c r="J128" s="218"/>
      <c r="K128" s="218"/>
      <c r="L128" s="218"/>
      <c r="M128" s="218"/>
      <c r="N128" s="218"/>
      <c r="O128" s="218"/>
      <c r="P128" s="218"/>
      <c r="R128" s="218"/>
      <c r="S128" s="218"/>
      <c r="T128" s="234">
        <f>SPSS!T128</f>
        <v>0.16666666666666449</v>
      </c>
      <c r="U128" s="235">
        <f>SPSS!U128</f>
        <v>0.39343971610194006</v>
      </c>
      <c r="V128" s="235" t="e">
        <f>SPSS!V128</f>
        <v>#VALUE!</v>
      </c>
      <c r="W128" s="235" t="e">
        <f>SPSS!W128</f>
        <v>#N/A</v>
      </c>
      <c r="X128" s="235" t="e">
        <f>SPSS!X128</f>
        <v>#VALUE!</v>
      </c>
      <c r="Y128" s="218"/>
      <c r="Z128" s="217">
        <f>SPSS!Z128</f>
        <v>0.83333333333333093</v>
      </c>
      <c r="AA128" s="217">
        <f>SPSS!AA128</f>
        <v>0.158</v>
      </c>
      <c r="AB128" s="217">
        <f>SPSS!AB128</f>
        <v>0.158</v>
      </c>
      <c r="AC128" s="217" t="str">
        <f>SPSS!AC128</f>
        <v/>
      </c>
    </row>
    <row r="129" spans="3:29" x14ac:dyDescent="0.15">
      <c r="C129" s="218"/>
      <c r="D129" s="219"/>
      <c r="E129" s="217"/>
      <c r="F129" s="219">
        <f>SPSS!F129</f>
        <v>-1.5</v>
      </c>
      <c r="G129" s="219">
        <f>SPSS!G129</f>
        <v>-0.02</v>
      </c>
      <c r="H129" s="236">
        <f>SPSS!H129</f>
        <v>0.13500000000000001</v>
      </c>
      <c r="I129" s="219"/>
      <c r="J129" s="218"/>
      <c r="K129" s="218"/>
      <c r="L129" s="218"/>
      <c r="M129" s="218"/>
      <c r="N129" s="218"/>
      <c r="O129" s="218"/>
      <c r="P129" s="218"/>
      <c r="R129" s="218"/>
      <c r="S129" s="218"/>
      <c r="T129" s="234">
        <f>SPSS!T129</f>
        <v>0.20833333333333115</v>
      </c>
      <c r="U129" s="235">
        <f>SPSS!U129</f>
        <v>0.39037794394036252</v>
      </c>
      <c r="V129" s="235" t="e">
        <f>SPSS!V129</f>
        <v>#VALUE!</v>
      </c>
      <c r="W129" s="235" t="e">
        <f>SPSS!W129</f>
        <v>#N/A</v>
      </c>
      <c r="X129" s="235" t="e">
        <f>SPSS!X129</f>
        <v>#VALUE!</v>
      </c>
      <c r="Y129" s="218"/>
      <c r="Z129" s="217">
        <f>SPSS!Z129</f>
        <v>1.1666666666666643</v>
      </c>
      <c r="AA129" s="217">
        <f>SPSS!AA129</f>
        <v>0.158</v>
      </c>
      <c r="AB129" s="217">
        <f>SPSS!AB129</f>
        <v>0.158</v>
      </c>
      <c r="AC129" s="217" t="str">
        <f>SPSS!AC129</f>
        <v/>
      </c>
    </row>
    <row r="130" spans="3:29" x14ac:dyDescent="0.15">
      <c r="C130" s="218"/>
      <c r="D130" s="219"/>
      <c r="E130" s="217"/>
      <c r="F130" s="219">
        <f>SPSS!F130</f>
        <v>-0.5</v>
      </c>
      <c r="G130" s="219">
        <f>SPSS!G130</f>
        <v>-0.02</v>
      </c>
      <c r="H130" s="236">
        <f>SPSS!H130</f>
        <v>0.34</v>
      </c>
      <c r="I130" s="219"/>
      <c r="J130" s="218"/>
      <c r="K130" s="218"/>
      <c r="L130" s="218"/>
      <c r="M130" s="218"/>
      <c r="N130" s="218"/>
      <c r="O130" s="218"/>
      <c r="P130" s="218"/>
      <c r="R130" s="218"/>
      <c r="S130" s="218"/>
      <c r="T130" s="234">
        <f>SPSS!T130</f>
        <v>0.24999999999999781</v>
      </c>
      <c r="U130" s="235">
        <f>SPSS!U130</f>
        <v>0.3866681168028494</v>
      </c>
      <c r="V130" s="235" t="e">
        <f>SPSS!V130</f>
        <v>#VALUE!</v>
      </c>
      <c r="W130" s="235" t="e">
        <f>SPSS!W130</f>
        <v>#N/A</v>
      </c>
      <c r="X130" s="235" t="e">
        <f>SPSS!X130</f>
        <v>#VALUE!</v>
      </c>
      <c r="Y130" s="218"/>
      <c r="Z130" s="217">
        <f>SPSS!Z130</f>
        <v>-1.1666666666666687</v>
      </c>
      <c r="AA130" s="217">
        <f>SPSS!AA130</f>
        <v>0.182</v>
      </c>
      <c r="AB130" s="217">
        <f>SPSS!AB130</f>
        <v>0.182</v>
      </c>
      <c r="AC130" s="217" t="str">
        <f>SPSS!AC130</f>
        <v/>
      </c>
    </row>
    <row r="131" spans="3:29" x14ac:dyDescent="0.15">
      <c r="C131" s="218"/>
      <c r="D131" s="219"/>
      <c r="E131" s="217"/>
      <c r="F131" s="219">
        <f>SPSS!F131</f>
        <v>0.5</v>
      </c>
      <c r="G131" s="219">
        <f>SPSS!G131</f>
        <v>-0.02</v>
      </c>
      <c r="H131" s="236">
        <f>SPSS!H131</f>
        <v>0.34</v>
      </c>
      <c r="I131" s="219"/>
      <c r="J131" s="218"/>
      <c r="K131" s="218"/>
      <c r="L131" s="218"/>
      <c r="M131" s="218"/>
      <c r="N131" s="218"/>
      <c r="O131" s="218"/>
      <c r="P131" s="218"/>
      <c r="R131" s="218"/>
      <c r="S131" s="218"/>
      <c r="T131" s="234">
        <f>SPSS!T131</f>
        <v>0.29166666666666446</v>
      </c>
      <c r="U131" s="235">
        <f>SPSS!U131</f>
        <v>0.3823292022799169</v>
      </c>
      <c r="V131" s="235" t="e">
        <f>SPSS!V131</f>
        <v>#VALUE!</v>
      </c>
      <c r="W131" s="235" t="e">
        <f>SPSS!W131</f>
        <v>#N/A</v>
      </c>
      <c r="X131" s="235" t="e">
        <f>SPSS!X131</f>
        <v>#VALUE!</v>
      </c>
      <c r="Y131" s="218"/>
      <c r="Z131" s="217">
        <f>SPSS!Z131</f>
        <v>-0.83333333333333526</v>
      </c>
      <c r="AA131" s="217">
        <f>SPSS!AA131</f>
        <v>0.182</v>
      </c>
      <c r="AB131" s="217">
        <f>SPSS!AB131</f>
        <v>0.182</v>
      </c>
      <c r="AC131" s="217" t="str">
        <f>SPSS!AC131</f>
        <v/>
      </c>
    </row>
    <row r="132" spans="3:29" x14ac:dyDescent="0.15">
      <c r="C132" s="218"/>
      <c r="D132" s="219"/>
      <c r="E132" s="217"/>
      <c r="F132" s="219">
        <f>SPSS!F132</f>
        <v>1.5</v>
      </c>
      <c r="G132" s="219">
        <f>SPSS!G132</f>
        <v>-0.02</v>
      </c>
      <c r="H132" s="236">
        <f>SPSS!H132</f>
        <v>0.13500000000000001</v>
      </c>
      <c r="I132" s="219"/>
      <c r="J132" s="218"/>
      <c r="K132" s="218"/>
      <c r="L132" s="218"/>
      <c r="M132" s="218"/>
      <c r="N132" s="218"/>
      <c r="O132" s="218"/>
      <c r="P132" s="218"/>
      <c r="R132" s="218"/>
      <c r="S132" s="218"/>
      <c r="T132" s="234">
        <f>SPSS!T132</f>
        <v>0.33333333333333115</v>
      </c>
      <c r="U132" s="235">
        <f>SPSS!U132</f>
        <v>0.37738322769299348</v>
      </c>
      <c r="V132" s="235" t="e">
        <f>SPSS!V132</f>
        <v>#VALUE!</v>
      </c>
      <c r="W132" s="235" t="e">
        <f>SPSS!W132</f>
        <v>#N/A</v>
      </c>
      <c r="X132" s="235" t="e">
        <f>SPSS!X132</f>
        <v>#VALUE!</v>
      </c>
      <c r="Y132" s="218"/>
      <c r="Z132" s="217">
        <f>SPSS!Z132</f>
        <v>-0.66666666666666874</v>
      </c>
      <c r="AA132" s="217">
        <f>SPSS!AA132</f>
        <v>0.182</v>
      </c>
      <c r="AB132" s="217">
        <f>SPSS!AB132</f>
        <v>0.182</v>
      </c>
      <c r="AC132" s="217" t="str">
        <f>SPSS!AC132</f>
        <v/>
      </c>
    </row>
    <row r="133" spans="3:29" x14ac:dyDescent="0.15">
      <c r="C133" s="218"/>
      <c r="D133" s="219"/>
      <c r="E133" s="217"/>
      <c r="F133" s="219">
        <f>SPSS!F133</f>
        <v>2.5</v>
      </c>
      <c r="G133" s="219">
        <f>SPSS!G133</f>
        <v>-0.02</v>
      </c>
      <c r="H133" s="236">
        <f>SPSS!H133</f>
        <v>0.02</v>
      </c>
      <c r="I133" s="219"/>
      <c r="J133" s="218"/>
      <c r="K133" s="218"/>
      <c r="L133" s="218"/>
      <c r="M133" s="218"/>
      <c r="N133" s="218"/>
      <c r="O133" s="218"/>
      <c r="P133" s="218"/>
      <c r="R133" s="218"/>
      <c r="S133" s="218"/>
      <c r="T133" s="234">
        <f>SPSS!T133</f>
        <v>0.37499999999999784</v>
      </c>
      <c r="U133" s="235">
        <f>SPSS!U133</f>
        <v>0.37185509386976923</v>
      </c>
      <c r="V133" s="235" t="e">
        <f>SPSS!V133</f>
        <v>#VALUE!</v>
      </c>
      <c r="W133" s="235" t="e">
        <f>SPSS!W133</f>
        <v>#N/A</v>
      </c>
      <c r="X133" s="235" t="e">
        <f>SPSS!X133</f>
        <v>#VALUE!</v>
      </c>
      <c r="Y133" s="218"/>
      <c r="Z133" s="217">
        <f>SPSS!Z133</f>
        <v>-0.50000000000000222</v>
      </c>
      <c r="AA133" s="217">
        <f>SPSS!AA133</f>
        <v>0.182</v>
      </c>
      <c r="AB133" s="217">
        <f>SPSS!AB133</f>
        <v>0.182</v>
      </c>
      <c r="AC133" s="217" t="str">
        <f>SPSS!AC133</f>
        <v/>
      </c>
    </row>
    <row r="134" spans="3:29" x14ac:dyDescent="0.15">
      <c r="C134" s="218"/>
      <c r="D134" s="219"/>
      <c r="E134" s="217"/>
      <c r="F134" s="219">
        <f>SPSS!F134</f>
        <v>3.5</v>
      </c>
      <c r="G134" s="219">
        <f>SPSS!G134</f>
        <v>-0.02</v>
      </c>
      <c r="H134" s="236">
        <f>SPSS!H134</f>
        <v>5.0000000000000001E-3</v>
      </c>
      <c r="I134" s="219"/>
      <c r="J134" s="218"/>
      <c r="K134" s="218"/>
      <c r="L134" s="218"/>
      <c r="M134" s="218"/>
      <c r="N134" s="218"/>
      <c r="O134" s="218"/>
      <c r="P134" s="218"/>
      <c r="R134" s="218"/>
      <c r="S134" s="218"/>
      <c r="T134" s="234">
        <f>SPSS!T134</f>
        <v>0.41666666666666452</v>
      </c>
      <c r="U134" s="235">
        <f>SPSS!U134</f>
        <v>0.36577236641400274</v>
      </c>
      <c r="V134" s="235" t="e">
        <f>SPSS!V134</f>
        <v>#VALUE!</v>
      </c>
      <c r="W134" s="235" t="e">
        <f>SPSS!W134</f>
        <v>#N/A</v>
      </c>
      <c r="X134" s="235" t="e">
        <f>SPSS!X134</f>
        <v>#VALUE!</v>
      </c>
      <c r="Y134" s="218"/>
      <c r="Z134" s="217">
        <f>SPSS!Z134</f>
        <v>-0.33333333333333548</v>
      </c>
      <c r="AA134" s="217">
        <f>SPSS!AA134</f>
        <v>0.182</v>
      </c>
      <c r="AB134" s="217">
        <f>SPSS!AB134</f>
        <v>0.182</v>
      </c>
      <c r="AC134" s="217" t="str">
        <f>SPSS!AC134</f>
        <v/>
      </c>
    </row>
    <row r="135" spans="3:29" x14ac:dyDescent="0.15">
      <c r="C135" s="218"/>
      <c r="D135" s="219"/>
      <c r="E135" s="217"/>
      <c r="F135" s="217"/>
      <c r="G135" s="219"/>
      <c r="H135" s="219"/>
      <c r="I135" s="219"/>
      <c r="J135" s="218"/>
      <c r="K135" s="218"/>
      <c r="L135" s="218"/>
      <c r="M135" s="218"/>
      <c r="N135" s="218"/>
      <c r="O135" s="218"/>
      <c r="P135" s="218"/>
      <c r="R135" s="218"/>
      <c r="S135" s="218"/>
      <c r="T135" s="234">
        <f>SPSS!T135</f>
        <v>0.45833333333333121</v>
      </c>
      <c r="U135" s="235">
        <f>SPSS!U135</f>
        <v>0.35916504691680978</v>
      </c>
      <c r="V135" s="235" t="e">
        <f>SPSS!V135</f>
        <v>#VALUE!</v>
      </c>
      <c r="W135" s="235" t="e">
        <f>SPSS!W135</f>
        <v>#N/A</v>
      </c>
      <c r="X135" s="235" t="e">
        <f>SPSS!X135</f>
        <v>#VALUE!</v>
      </c>
      <c r="Y135" s="218"/>
      <c r="Z135" s="217">
        <f>SPSS!Z135</f>
        <v>-0.16666666666666879</v>
      </c>
      <c r="AA135" s="217">
        <f>SPSS!AA135</f>
        <v>0.182</v>
      </c>
      <c r="AB135" s="217">
        <f>SPSS!AB135</f>
        <v>0.182</v>
      </c>
      <c r="AC135" s="217" t="str">
        <f>SPSS!AC135</f>
        <v/>
      </c>
    </row>
    <row r="136" spans="3:29" x14ac:dyDescent="0.15">
      <c r="C136" s="218"/>
      <c r="D136" s="241" t="str">
        <f>SPSS!D136</f>
        <v>Cummulative Percent</v>
      </c>
      <c r="E136" s="217"/>
      <c r="F136" s="217"/>
      <c r="G136" s="219"/>
      <c r="H136" s="219"/>
      <c r="I136" s="219"/>
      <c r="J136" s="218"/>
      <c r="K136" s="218"/>
      <c r="L136" s="218"/>
      <c r="M136" s="218"/>
      <c r="N136" s="218"/>
      <c r="O136" s="218"/>
      <c r="P136" s="218"/>
      <c r="Q136" s="218"/>
      <c r="R136" s="218"/>
      <c r="S136" s="218"/>
      <c r="T136" s="234">
        <f>SPSS!T136</f>
        <v>0.49999999999999789</v>
      </c>
      <c r="U136" s="235">
        <f>SPSS!U136</f>
        <v>0.35206532676429986</v>
      </c>
      <c r="V136" s="235" t="e">
        <f>SPSS!V136</f>
        <v>#VALUE!</v>
      </c>
      <c r="W136" s="235" t="e">
        <f>SPSS!W136</f>
        <v>#N/A</v>
      </c>
      <c r="X136" s="235" t="e">
        <f>SPSS!X136</f>
        <v>#VALUE!</v>
      </c>
      <c r="Y136" s="218"/>
      <c r="Z136" s="217">
        <f>SPSS!Z136</f>
        <v>0.16666666666666449</v>
      </c>
      <c r="AA136" s="217">
        <f>SPSS!AA136</f>
        <v>0.182</v>
      </c>
      <c r="AB136" s="217">
        <f>SPSS!AB136</f>
        <v>0.182</v>
      </c>
      <c r="AC136" s="217" t="str">
        <f>SPSS!AC136</f>
        <v/>
      </c>
    </row>
    <row r="137" spans="3:29" ht="10" x14ac:dyDescent="0.15">
      <c r="C137" s="218"/>
      <c r="D137" s="221" t="str">
        <f>SPSS!D137</f>
        <v>show</v>
      </c>
      <c r="E137" s="243" t="str">
        <f>SPSS!E137</f>
        <v>height</v>
      </c>
      <c r="F137" s="221" t="str">
        <f>SPSS!F137</f>
        <v>cumm prob</v>
      </c>
      <c r="G137" s="233" t="str">
        <f>SPSS!G137</f>
        <v>cumm prob y</v>
      </c>
      <c r="H137" s="221" t="str">
        <f>SPSS!H137</f>
        <v>cumm prob values</v>
      </c>
      <c r="I137" s="221" t="str">
        <f>SPSS!I137</f>
        <v>cumm prob labels</v>
      </c>
      <c r="J137" s="218"/>
      <c r="K137" s="218"/>
      <c r="L137" s="218"/>
      <c r="M137" s="218"/>
      <c r="N137" s="218"/>
      <c r="O137" s="218"/>
      <c r="P137" s="218"/>
      <c r="Q137" s="218"/>
      <c r="R137" s="218"/>
      <c r="S137" s="218"/>
      <c r="T137" s="234">
        <f>SPSS!T137</f>
        <v>0.54166666666666452</v>
      </c>
      <c r="U137" s="235">
        <f>SPSS!U137</f>
        <v>0.34450732636471298</v>
      </c>
      <c r="V137" s="235" t="e">
        <f>SPSS!V137</f>
        <v>#VALUE!</v>
      </c>
      <c r="W137" s="235" t="e">
        <f>SPSS!W137</f>
        <v>#N/A</v>
      </c>
      <c r="X137" s="235" t="e">
        <f>SPSS!X137</f>
        <v>#VALUE!</v>
      </c>
      <c r="Y137" s="218"/>
      <c r="Z137" s="217">
        <f>SPSS!Z137</f>
        <v>0.33333333333333115</v>
      </c>
      <c r="AA137" s="217">
        <f>SPSS!AA137</f>
        <v>0.182</v>
      </c>
      <c r="AB137" s="217">
        <f>SPSS!AB137</f>
        <v>0.182</v>
      </c>
      <c r="AC137" s="217" t="str">
        <f>SPSS!AC137</f>
        <v/>
      </c>
    </row>
    <row r="138" spans="3:29" x14ac:dyDescent="0.15">
      <c r="C138" s="218"/>
      <c r="D138" s="253" t="str">
        <f>SPSS!D138</f>
        <v>x</v>
      </c>
      <c r="E138" s="217">
        <f>SPSS!E138</f>
        <v>-0.05</v>
      </c>
      <c r="F138" s="219">
        <f>SPSS!F138</f>
        <v>-3</v>
      </c>
      <c r="G138" s="219">
        <f>SPSS!G138</f>
        <v>-0.05</v>
      </c>
      <c r="H138" s="254" t="e">
        <f>SPSS!H138</f>
        <v>#N/A</v>
      </c>
      <c r="I138" s="255" t="str">
        <f>SPSS!I138</f>
        <v/>
      </c>
      <c r="J138" s="218"/>
      <c r="K138" s="218"/>
      <c r="L138" s="218"/>
      <c r="M138" s="218"/>
      <c r="N138" s="218"/>
      <c r="O138" s="218"/>
      <c r="P138" s="218"/>
      <c r="Q138" s="218"/>
      <c r="R138" s="218"/>
      <c r="S138" s="218"/>
      <c r="T138" s="234">
        <f>SPSS!T138</f>
        <v>0.58333333333333115</v>
      </c>
      <c r="U138" s="235">
        <f>SPSS!U138</f>
        <v>0.3365268227449536</v>
      </c>
      <c r="V138" s="235" t="e">
        <f>SPSS!V138</f>
        <v>#VALUE!</v>
      </c>
      <c r="W138" s="235" t="e">
        <f>SPSS!W138</f>
        <v>#N/A</v>
      </c>
      <c r="X138" s="235" t="e">
        <f>SPSS!X138</f>
        <v>#VALUE!</v>
      </c>
      <c r="Y138" s="218"/>
      <c r="Z138" s="217">
        <f>SPSS!Z138</f>
        <v>0.49999999999999789</v>
      </c>
      <c r="AA138" s="217">
        <f>SPSS!AA138</f>
        <v>0.182</v>
      </c>
      <c r="AB138" s="217">
        <f>SPSS!AB138</f>
        <v>0.182</v>
      </c>
      <c r="AC138" s="217" t="str">
        <f>SPSS!AC138</f>
        <v/>
      </c>
    </row>
    <row r="139" spans="3:29" x14ac:dyDescent="0.15">
      <c r="C139" s="218"/>
      <c r="D139" s="219"/>
      <c r="E139" s="217"/>
      <c r="F139" s="219">
        <f>SPSS!F139</f>
        <v>-2</v>
      </c>
      <c r="G139" s="219">
        <f>SPSS!G139</f>
        <v>-0.05</v>
      </c>
      <c r="H139" s="254" t="e">
        <f>SPSS!H139</f>
        <v>#N/A</v>
      </c>
      <c r="I139" s="255" t="str">
        <f>SPSS!I139</f>
        <v/>
      </c>
      <c r="J139" s="218"/>
      <c r="K139" s="218"/>
      <c r="L139" s="218"/>
      <c r="M139" s="218"/>
      <c r="N139" s="218"/>
      <c r="O139" s="218"/>
      <c r="P139" s="218"/>
      <c r="Q139" s="218"/>
      <c r="R139" s="218"/>
      <c r="S139" s="218"/>
      <c r="T139" s="234">
        <f>SPSS!T139</f>
        <v>0.62499999999999778</v>
      </c>
      <c r="U139" s="235">
        <f>SPSS!U139</f>
        <v>0.32816096855037552</v>
      </c>
      <c r="V139" s="235" t="e">
        <f>SPSS!V139</f>
        <v>#VALUE!</v>
      </c>
      <c r="W139" s="235" t="e">
        <f>SPSS!W139</f>
        <v>#N/A</v>
      </c>
      <c r="X139" s="235" t="e">
        <f>SPSS!X139</f>
        <v>#VALUE!</v>
      </c>
      <c r="Y139" s="218"/>
      <c r="Z139" s="217">
        <f>SPSS!Z139</f>
        <v>0.66666666666666441</v>
      </c>
      <c r="AA139" s="217">
        <f>SPSS!AA139</f>
        <v>0.182</v>
      </c>
      <c r="AB139" s="217">
        <f>SPSS!AB139</f>
        <v>0.182</v>
      </c>
      <c r="AC139" s="217" t="str">
        <f>SPSS!AC139</f>
        <v/>
      </c>
    </row>
    <row r="140" spans="3:29" x14ac:dyDescent="0.15">
      <c r="C140" s="218"/>
      <c r="D140" s="219"/>
      <c r="E140" s="217"/>
      <c r="F140" s="219">
        <f>SPSS!F140</f>
        <v>-1</v>
      </c>
      <c r="G140" s="219">
        <f>SPSS!G140</f>
        <v>-0.05</v>
      </c>
      <c r="H140" s="254" t="e">
        <f>SPSS!H140</f>
        <v>#N/A</v>
      </c>
      <c r="I140" s="255" t="str">
        <f>SPSS!I140</f>
        <v/>
      </c>
      <c r="J140" s="218"/>
      <c r="K140" s="218"/>
      <c r="L140" s="218"/>
      <c r="M140" s="218"/>
      <c r="N140" s="218"/>
      <c r="O140" s="218"/>
      <c r="P140" s="218"/>
      <c r="Q140" s="218"/>
      <c r="R140" s="218"/>
      <c r="S140" s="218"/>
      <c r="T140" s="234">
        <f>SPSS!T140</f>
        <v>0.66666666666666441</v>
      </c>
      <c r="U140" s="235">
        <f>SPSS!U140</f>
        <v>0.31944800552235275</v>
      </c>
      <c r="V140" s="235" t="e">
        <f>SPSS!V140</f>
        <v>#VALUE!</v>
      </c>
      <c r="W140" s="235" t="e">
        <f>SPSS!W140</f>
        <v>#N/A</v>
      </c>
      <c r="X140" s="235" t="e">
        <f>SPSS!X140</f>
        <v>#VALUE!</v>
      </c>
      <c r="Y140" s="218"/>
      <c r="Z140" s="217">
        <f>SPSS!Z140</f>
        <v>0.83333333333333093</v>
      </c>
      <c r="AA140" s="217">
        <f>SPSS!AA140</f>
        <v>0.182</v>
      </c>
      <c r="AB140" s="217">
        <f>SPSS!AB140</f>
        <v>0.182</v>
      </c>
      <c r="AC140" s="217" t="str">
        <f>SPSS!AC140</f>
        <v/>
      </c>
    </row>
    <row r="141" spans="3:29" x14ac:dyDescent="0.15">
      <c r="C141" s="218"/>
      <c r="D141" s="219"/>
      <c r="E141" s="217"/>
      <c r="F141" s="219">
        <f>SPSS!F141</f>
        <v>0</v>
      </c>
      <c r="G141" s="219">
        <f>SPSS!G141</f>
        <v>-0.05</v>
      </c>
      <c r="H141" s="254" t="e">
        <f>SPSS!H141</f>
        <v>#N/A</v>
      </c>
      <c r="I141" s="255" t="str">
        <f>SPSS!I141</f>
        <v/>
      </c>
      <c r="J141" s="218"/>
      <c r="K141" s="218"/>
      <c r="L141" s="218"/>
      <c r="M141" s="218"/>
      <c r="N141" s="218"/>
      <c r="O141" s="218"/>
      <c r="P141" s="218"/>
      <c r="Q141" s="218"/>
      <c r="R141" s="218"/>
      <c r="S141" s="218"/>
      <c r="T141" s="234">
        <f>SPSS!T141</f>
        <v>0.70833333333333104</v>
      </c>
      <c r="U141" s="235">
        <f>SPSS!U141</f>
        <v>0.31042697552584309</v>
      </c>
      <c r="V141" s="235" t="e">
        <f>SPSS!V141</f>
        <v>#VALUE!</v>
      </c>
      <c r="W141" s="235" t="e">
        <f>SPSS!W141</f>
        <v>#N/A</v>
      </c>
      <c r="X141" s="235" t="e">
        <f>SPSS!X141</f>
        <v>#VALUE!</v>
      </c>
      <c r="Y141" s="218"/>
      <c r="Z141" s="217">
        <f>SPSS!Z141</f>
        <v>1.1666666666666643</v>
      </c>
      <c r="AA141" s="217">
        <f>SPSS!AA141</f>
        <v>0.182</v>
      </c>
      <c r="AB141" s="217">
        <f>SPSS!AB141</f>
        <v>0.182</v>
      </c>
      <c r="AC141" s="217" t="str">
        <f>SPSS!AC141</f>
        <v/>
      </c>
    </row>
    <row r="142" spans="3:29" x14ac:dyDescent="0.15">
      <c r="C142" s="218"/>
      <c r="D142" s="219"/>
      <c r="E142" s="217"/>
      <c r="F142" s="219">
        <f>SPSS!F142</f>
        <v>1</v>
      </c>
      <c r="G142" s="219">
        <f>SPSS!G142</f>
        <v>-0.05</v>
      </c>
      <c r="H142" s="254" t="e">
        <f>SPSS!H142</f>
        <v>#N/A</v>
      </c>
      <c r="I142" s="255" t="str">
        <f>SPSS!I142</f>
        <v/>
      </c>
      <c r="J142" s="218"/>
      <c r="K142" s="218"/>
      <c r="L142" s="218"/>
      <c r="M142" s="218"/>
      <c r="N142" s="218"/>
      <c r="O142" s="218"/>
      <c r="P142" s="218"/>
      <c r="Q142" s="218"/>
      <c r="R142" s="218"/>
      <c r="S142" s="218"/>
      <c r="T142" s="234">
        <f>SPSS!T142</f>
        <v>0.74999999999999767</v>
      </c>
      <c r="U142" s="235">
        <f>SPSS!U142</f>
        <v>0.30113743215480498</v>
      </c>
      <c r="V142" s="235" t="e">
        <f>SPSS!V142</f>
        <v>#VALUE!</v>
      </c>
      <c r="W142" s="235" t="e">
        <f>SPSS!W142</f>
        <v>#N/A</v>
      </c>
      <c r="X142" s="235" t="e">
        <f>SPSS!X142</f>
        <v>#VALUE!</v>
      </c>
      <c r="Y142" s="218"/>
      <c r="Z142" s="217">
        <f>SPSS!Z142</f>
        <v>-0.83333333333333526</v>
      </c>
      <c r="AA142" s="217">
        <f>SPSS!AA142</f>
        <v>0.20599999999999999</v>
      </c>
      <c r="AB142" s="217">
        <f>SPSS!AB142</f>
        <v>0.20599999999999999</v>
      </c>
      <c r="AC142" s="217" t="str">
        <f>SPSS!AC142</f>
        <v/>
      </c>
    </row>
    <row r="143" spans="3:29" x14ac:dyDescent="0.15">
      <c r="C143" s="218"/>
      <c r="D143" s="219"/>
      <c r="E143" s="217"/>
      <c r="F143" s="219">
        <f>SPSS!F143</f>
        <v>2</v>
      </c>
      <c r="G143" s="219">
        <f>SPSS!G143</f>
        <v>-0.05</v>
      </c>
      <c r="H143" s="254" t="e">
        <f>SPSS!H143</f>
        <v>#N/A</v>
      </c>
      <c r="I143" s="255" t="str">
        <f>SPSS!I143</f>
        <v/>
      </c>
      <c r="J143" s="218"/>
      <c r="K143" s="218"/>
      <c r="L143" s="218"/>
      <c r="M143" s="218"/>
      <c r="N143" s="218"/>
      <c r="O143" s="218"/>
      <c r="P143" s="218"/>
      <c r="Q143" s="218"/>
      <c r="R143" s="218"/>
      <c r="S143" s="218"/>
      <c r="T143" s="234">
        <f>SPSS!T143</f>
        <v>0.7916666666666643</v>
      </c>
      <c r="U143" s="235">
        <f>SPSS!U143</f>
        <v>0.29161915585865616</v>
      </c>
      <c r="V143" s="235" t="e">
        <f>SPSS!V143</f>
        <v>#VALUE!</v>
      </c>
      <c r="W143" s="235" t="e">
        <f>SPSS!W143</f>
        <v>#N/A</v>
      </c>
      <c r="X143" s="235" t="e">
        <f>SPSS!X143</f>
        <v>#VALUE!</v>
      </c>
      <c r="Y143" s="218"/>
      <c r="Z143" s="217">
        <f>SPSS!Z143</f>
        <v>-0.66666666666666874</v>
      </c>
      <c r="AA143" s="217">
        <f>SPSS!AA143</f>
        <v>0.20599999999999999</v>
      </c>
      <c r="AB143" s="217">
        <f>SPSS!AB143</f>
        <v>0.20599999999999999</v>
      </c>
      <c r="AC143" s="217" t="str">
        <f>SPSS!AC143</f>
        <v/>
      </c>
    </row>
    <row r="144" spans="3:29" x14ac:dyDescent="0.15">
      <c r="C144" s="218"/>
      <c r="D144" s="219"/>
      <c r="E144" s="217"/>
      <c r="F144" s="219">
        <f>SPSS!F144</f>
        <v>3</v>
      </c>
      <c r="G144" s="219">
        <f>SPSS!G144</f>
        <v>-0.05</v>
      </c>
      <c r="H144" s="254" t="e">
        <f>SPSS!H144</f>
        <v>#N/A</v>
      </c>
      <c r="I144" s="255" t="str">
        <f>SPSS!I144</f>
        <v/>
      </c>
      <c r="J144" s="218"/>
      <c r="K144" s="218"/>
      <c r="L144" s="218"/>
      <c r="M144" s="218"/>
      <c r="N144" s="218"/>
      <c r="O144" s="218"/>
      <c r="P144" s="218"/>
      <c r="Q144" s="218"/>
      <c r="R144" s="218"/>
      <c r="S144" s="218"/>
      <c r="T144" s="234">
        <f>SPSS!T144</f>
        <v>0.83333333333333093</v>
      </c>
      <c r="U144" s="235">
        <f>SPSS!U144</f>
        <v>0.2819118754103031</v>
      </c>
      <c r="V144" s="235" t="e">
        <f>SPSS!V144</f>
        <v>#VALUE!</v>
      </c>
      <c r="W144" s="235" t="e">
        <f>SPSS!W144</f>
        <v>#N/A</v>
      </c>
      <c r="X144" s="235" t="e">
        <f>SPSS!X144</f>
        <v>#VALUE!</v>
      </c>
      <c r="Y144" s="218"/>
      <c r="Z144" s="217">
        <f>SPSS!Z144</f>
        <v>-0.50000000000000222</v>
      </c>
      <c r="AA144" s="217">
        <f>SPSS!AA144</f>
        <v>0.20599999999999999</v>
      </c>
      <c r="AB144" s="217">
        <f>SPSS!AB144</f>
        <v>0.20599999999999999</v>
      </c>
      <c r="AC144" s="217" t="str">
        <f>SPSS!AC144</f>
        <v/>
      </c>
    </row>
    <row r="145" spans="3:29" x14ac:dyDescent="0.15">
      <c r="C145" s="218"/>
      <c r="D145" s="219"/>
      <c r="E145" s="217"/>
      <c r="F145" s="217"/>
      <c r="G145" s="219"/>
      <c r="H145" s="219"/>
      <c r="I145" s="219"/>
      <c r="J145" s="218"/>
      <c r="K145" s="218"/>
      <c r="L145" s="218"/>
      <c r="M145" s="218"/>
      <c r="N145" s="218"/>
      <c r="O145" s="218"/>
      <c r="P145" s="218"/>
      <c r="Q145" s="218"/>
      <c r="R145" s="218"/>
      <c r="S145" s="218"/>
      <c r="T145" s="234">
        <f>SPSS!T145</f>
        <v>0.87499999999999756</v>
      </c>
      <c r="U145" s="235">
        <f>SPSS!U145</f>
        <v>0.27205499837854408</v>
      </c>
      <c r="V145" s="235" t="e">
        <f>SPSS!V145</f>
        <v>#VALUE!</v>
      </c>
      <c r="W145" s="235" t="e">
        <f>SPSS!W145</f>
        <v>#N/A</v>
      </c>
      <c r="X145" s="235" t="e">
        <f>SPSS!X145</f>
        <v>#VALUE!</v>
      </c>
      <c r="Y145" s="218"/>
      <c r="Z145" s="217">
        <f>SPSS!Z145</f>
        <v>-0.33333333333333548</v>
      </c>
      <c r="AA145" s="217">
        <f>SPSS!AA145</f>
        <v>0.20599999999999999</v>
      </c>
      <c r="AB145" s="217">
        <f>SPSS!AB145</f>
        <v>0.20599999999999999</v>
      </c>
      <c r="AC145" s="217" t="str">
        <f>SPSS!AC145</f>
        <v/>
      </c>
    </row>
    <row r="146" spans="3:29" x14ac:dyDescent="0.15">
      <c r="C146" s="218"/>
      <c r="D146" s="241" t="str">
        <f>SPSS!D146</f>
        <v>X1 raw axis</v>
      </c>
      <c r="E146" s="217"/>
      <c r="F146" s="217"/>
      <c r="G146" s="219"/>
      <c r="H146" s="219"/>
      <c r="I146" s="219"/>
      <c r="J146" s="218"/>
      <c r="K146" s="218"/>
      <c r="L146" s="218"/>
      <c r="M146" s="218"/>
      <c r="N146" s="218"/>
      <c r="O146" s="218"/>
      <c r="P146" s="218"/>
      <c r="Q146" s="218"/>
      <c r="R146" s="218"/>
      <c r="S146" s="218"/>
      <c r="T146" s="234">
        <f>SPSS!T146</f>
        <v>0.91666666666666419</v>
      </c>
      <c r="U146" s="235">
        <f>SPSS!U146</f>
        <v>0.262087353078302</v>
      </c>
      <c r="V146" s="235" t="e">
        <f>SPSS!V146</f>
        <v>#VALUE!</v>
      </c>
      <c r="W146" s="235" t="e">
        <f>SPSS!W146</f>
        <v>#N/A</v>
      </c>
      <c r="X146" s="235" t="e">
        <f>SPSS!X146</f>
        <v>#VALUE!</v>
      </c>
      <c r="Y146" s="218"/>
      <c r="Z146" s="217">
        <f>SPSS!Z146</f>
        <v>-0.16666666666666879</v>
      </c>
      <c r="AA146" s="217">
        <f>SPSS!AA146</f>
        <v>0.20599999999999999</v>
      </c>
      <c r="AB146" s="217">
        <f>SPSS!AB146</f>
        <v>0.20599999999999999</v>
      </c>
      <c r="AC146" s="217" t="str">
        <f>SPSS!AC146</f>
        <v/>
      </c>
    </row>
    <row r="147" spans="3:29" ht="10" x14ac:dyDescent="0.15">
      <c r="C147" s="218"/>
      <c r="D147" s="221" t="str">
        <f>SPSS!D147</f>
        <v>show</v>
      </c>
      <c r="E147" s="243" t="str">
        <f>SPSS!E147</f>
        <v>height</v>
      </c>
      <c r="F147" s="233" t="str">
        <f>SPSS!F147</f>
        <v>X1 raw  axis</v>
      </c>
      <c r="G147" s="233" t="str">
        <f>SPSS!G147</f>
        <v xml:space="preserve"> y</v>
      </c>
      <c r="H147" s="233" t="str">
        <f>SPSS!H147</f>
        <v xml:space="preserve"> raw labels</v>
      </c>
      <c r="I147" s="219"/>
      <c r="J147" s="218"/>
      <c r="K147" s="218"/>
      <c r="L147" s="218"/>
      <c r="M147" s="218"/>
      <c r="N147" s="218"/>
      <c r="O147" s="218"/>
      <c r="P147" s="218"/>
      <c r="Q147" s="218"/>
      <c r="R147" s="218"/>
      <c r="S147" s="218"/>
      <c r="T147" s="234">
        <f>SPSS!T147</f>
        <v>0.95833333333333082</v>
      </c>
      <c r="U147" s="235">
        <f>SPSS!U147</f>
        <v>0.25204694425504581</v>
      </c>
      <c r="V147" s="235" t="e">
        <f>SPSS!V147</f>
        <v>#VALUE!</v>
      </c>
      <c r="W147" s="235" t="e">
        <f>SPSS!W147</f>
        <v>#N/A</v>
      </c>
      <c r="X147" s="235" t="e">
        <f>SPSS!X147</f>
        <v>#VALUE!</v>
      </c>
      <c r="Y147" s="218"/>
      <c r="Z147" s="217">
        <f>SPSS!Z147</f>
        <v>0.16666666666666449</v>
      </c>
      <c r="AA147" s="217">
        <f>SPSS!AA147</f>
        <v>0.20599999999999999</v>
      </c>
      <c r="AB147" s="217">
        <f>SPSS!AB147</f>
        <v>0.20599999999999999</v>
      </c>
      <c r="AC147" s="217" t="str">
        <f>SPSS!AC147</f>
        <v/>
      </c>
    </row>
    <row r="148" spans="3:29" ht="10" x14ac:dyDescent="0.15">
      <c r="C148" s="218"/>
      <c r="D148" s="219" t="str">
        <f>SPSS!D148</f>
        <v>x</v>
      </c>
      <c r="E148" s="217">
        <f>SPSS!E148</f>
        <v>-0.12</v>
      </c>
      <c r="F148" s="219">
        <f>SPSS!F148</f>
        <v>-4</v>
      </c>
      <c r="G148" s="219">
        <f>SPSS!G148</f>
        <v>-0.12</v>
      </c>
      <c r="H148" s="251" t="str">
        <f>SPSS!H148</f>
        <v/>
      </c>
      <c r="I148" s="219"/>
      <c r="J148" s="218"/>
      <c r="K148" s="218"/>
      <c r="L148" s="218"/>
      <c r="M148" s="218"/>
      <c r="N148" s="218"/>
      <c r="O148" s="218"/>
      <c r="P148" s="218"/>
      <c r="Q148" s="218"/>
      <c r="R148" s="218"/>
      <c r="S148" s="218"/>
      <c r="T148" s="234">
        <f>SPSS!T148</f>
        <v>0.99999999999999745</v>
      </c>
      <c r="U148" s="235">
        <f>SPSS!U148</f>
        <v>0.24197072451914398</v>
      </c>
      <c r="V148" s="235" t="e">
        <f>SPSS!V148</f>
        <v>#VALUE!</v>
      </c>
      <c r="W148" s="235" t="e">
        <f>SPSS!W148</f>
        <v>#N/A</v>
      </c>
      <c r="X148" s="235" t="e">
        <f>SPSS!X148</f>
        <v>#VALUE!</v>
      </c>
      <c r="Y148" s="218"/>
      <c r="Z148" s="217">
        <f>SPSS!Z148</f>
        <v>0.33333333333333115</v>
      </c>
      <c r="AA148" s="217">
        <f>SPSS!AA148</f>
        <v>0.20599999999999999</v>
      </c>
      <c r="AB148" s="217">
        <f>SPSS!AB148</f>
        <v>0.20599999999999999</v>
      </c>
      <c r="AC148" s="217" t="str">
        <f>SPSS!AC148</f>
        <v/>
      </c>
    </row>
    <row r="149" spans="3:29" x14ac:dyDescent="0.15">
      <c r="C149" s="218"/>
      <c r="D149" s="219"/>
      <c r="E149" s="217"/>
      <c r="F149" s="219">
        <f>SPSS!F149</f>
        <v>-3</v>
      </c>
      <c r="G149" s="219">
        <f>SPSS!G149</f>
        <v>-0.12</v>
      </c>
      <c r="H149" s="256" t="str">
        <f>SPSS!H149</f>
        <v/>
      </c>
      <c r="I149" s="219"/>
      <c r="J149" s="218"/>
      <c r="K149" s="218"/>
      <c r="L149" s="218"/>
      <c r="M149" s="218"/>
      <c r="N149" s="218"/>
      <c r="O149" s="218"/>
      <c r="P149" s="218"/>
      <c r="Q149" s="218"/>
      <c r="R149" s="218"/>
      <c r="S149" s="218"/>
      <c r="T149" s="234">
        <f>SPSS!T149</f>
        <v>1.0416666666666641</v>
      </c>
      <c r="U149" s="235">
        <f>SPSS!U149</f>
        <v>0.23189438328624334</v>
      </c>
      <c r="V149" s="235" t="e">
        <f>SPSS!V149</f>
        <v>#VALUE!</v>
      </c>
      <c r="W149" s="235" t="e">
        <f>SPSS!W149</f>
        <v>#N/A</v>
      </c>
      <c r="X149" s="235" t="e">
        <f>SPSS!X149</f>
        <v>#VALUE!</v>
      </c>
      <c r="Y149" s="218"/>
      <c r="Z149" s="217">
        <f>SPSS!Z149</f>
        <v>0.49999999999999789</v>
      </c>
      <c r="AA149" s="217">
        <f>SPSS!AA149</f>
        <v>0.20599999999999999</v>
      </c>
      <c r="AB149" s="217">
        <f>SPSS!AB149</f>
        <v>0.20599999999999999</v>
      </c>
      <c r="AC149" s="217" t="str">
        <f>SPSS!AC149</f>
        <v/>
      </c>
    </row>
    <row r="150" spans="3:29" x14ac:dyDescent="0.15">
      <c r="C150" s="218"/>
      <c r="D150" s="219"/>
      <c r="E150" s="217"/>
      <c r="F150" s="219">
        <f>SPSS!F150</f>
        <v>-2</v>
      </c>
      <c r="G150" s="219">
        <f>SPSS!G150</f>
        <v>-0.12</v>
      </c>
      <c r="H150" s="256" t="str">
        <f>SPSS!H150</f>
        <v/>
      </c>
      <c r="I150" s="219"/>
      <c r="J150" s="218"/>
      <c r="K150" s="218"/>
      <c r="L150" s="218"/>
      <c r="M150" s="218"/>
      <c r="N150" s="218"/>
      <c r="O150" s="218"/>
      <c r="P150" s="218"/>
      <c r="Q150" s="218"/>
      <c r="R150" s="218"/>
      <c r="S150" s="218"/>
      <c r="T150" s="234">
        <f>SPSS!T150</f>
        <v>1.0833333333333308</v>
      </c>
      <c r="U150" s="235">
        <f>SPSS!U150</f>
        <v>0.22185215470573658</v>
      </c>
      <c r="V150" s="235" t="e">
        <f>SPSS!V150</f>
        <v>#VALUE!</v>
      </c>
      <c r="W150" s="235" t="e">
        <f>SPSS!W150</f>
        <v>#N/A</v>
      </c>
      <c r="X150" s="235" t="e">
        <f>SPSS!X150</f>
        <v>#VALUE!</v>
      </c>
      <c r="Y150" s="218"/>
      <c r="Z150" s="217">
        <f>SPSS!Z150</f>
        <v>0.66666666666666441</v>
      </c>
      <c r="AA150" s="217">
        <f>SPSS!AA150</f>
        <v>0.20599999999999999</v>
      </c>
      <c r="AB150" s="217">
        <f>SPSS!AB150</f>
        <v>0.20599999999999999</v>
      </c>
      <c r="AC150" s="217" t="str">
        <f>SPSS!AC150</f>
        <v/>
      </c>
    </row>
    <row r="151" spans="3:29" x14ac:dyDescent="0.15">
      <c r="C151" s="218"/>
      <c r="D151" s="219"/>
      <c r="E151" s="217"/>
      <c r="F151" s="219">
        <f>SPSS!F151</f>
        <v>-1</v>
      </c>
      <c r="G151" s="219">
        <f>SPSS!G151</f>
        <v>-0.12</v>
      </c>
      <c r="H151" s="256" t="str">
        <f>SPSS!H151</f>
        <v/>
      </c>
      <c r="I151" s="219"/>
      <c r="J151" s="218"/>
      <c r="K151" s="218"/>
      <c r="L151" s="218"/>
      <c r="M151" s="218"/>
      <c r="N151" s="218"/>
      <c r="O151" s="218"/>
      <c r="P151" s="218"/>
      <c r="Q151" s="218"/>
      <c r="R151" s="218"/>
      <c r="S151" s="218"/>
      <c r="T151" s="234">
        <f>SPSS!T151</f>
        <v>1.1249999999999976</v>
      </c>
      <c r="U151" s="235">
        <f>SPSS!U151</f>
        <v>0.21187664577570006</v>
      </c>
      <c r="V151" s="235" t="e">
        <f>SPSS!V151</f>
        <v>#VALUE!</v>
      </c>
      <c r="W151" s="235" t="e">
        <f>SPSS!W151</f>
        <v>#N/A</v>
      </c>
      <c r="X151" s="235" t="e">
        <f>SPSS!X151</f>
        <v>#VALUE!</v>
      </c>
      <c r="Y151" s="218"/>
      <c r="Z151" s="217">
        <f>SPSS!Z151</f>
        <v>0.83333333333333093</v>
      </c>
      <c r="AA151" s="217">
        <f>SPSS!AA151</f>
        <v>0.20599999999999999</v>
      </c>
      <c r="AB151" s="217">
        <f>SPSS!AB151</f>
        <v>0.20599999999999999</v>
      </c>
      <c r="AC151" s="217" t="str">
        <f>SPSS!AC151</f>
        <v/>
      </c>
    </row>
    <row r="152" spans="3:29" x14ac:dyDescent="0.15">
      <c r="C152" s="218"/>
      <c r="D152" s="219"/>
      <c r="E152" s="217"/>
      <c r="F152" s="219">
        <f>SPSS!F152</f>
        <v>0</v>
      </c>
      <c r="G152" s="219">
        <f>SPSS!G152</f>
        <v>-0.12</v>
      </c>
      <c r="H152" s="256" t="str">
        <f>SPSS!H152</f>
        <v/>
      </c>
      <c r="I152" s="219"/>
      <c r="J152" s="218"/>
      <c r="K152" s="218"/>
      <c r="L152" s="218"/>
      <c r="M152" s="218"/>
      <c r="N152" s="218"/>
      <c r="O152" s="218"/>
      <c r="P152" s="218"/>
      <c r="Q152" s="218"/>
      <c r="R152" s="218"/>
      <c r="S152" s="218"/>
      <c r="T152" s="234">
        <f>SPSS!T152</f>
        <v>1.1666666666666643</v>
      </c>
      <c r="U152" s="235">
        <f>SPSS!U152</f>
        <v>0.20199868555405945</v>
      </c>
      <c r="V152" s="235" t="e">
        <f>SPSS!V152</f>
        <v>#VALUE!</v>
      </c>
      <c r="W152" s="235" t="e">
        <f>SPSS!W152</f>
        <v>#N/A</v>
      </c>
      <c r="X152" s="235" t="e">
        <f>SPSS!X152</f>
        <v>#VALUE!</v>
      </c>
      <c r="Y152" s="218"/>
      <c r="Z152" s="217">
        <f>SPSS!Z152</f>
        <v>-0.83333333333333526</v>
      </c>
      <c r="AA152" s="217">
        <f>SPSS!AA152</f>
        <v>0.22999999999999998</v>
      </c>
      <c r="AB152" s="217">
        <f>SPSS!AB152</f>
        <v>0.22999999999999998</v>
      </c>
      <c r="AC152" s="217" t="str">
        <f>SPSS!AC152</f>
        <v/>
      </c>
    </row>
    <row r="153" spans="3:29" x14ac:dyDescent="0.15">
      <c r="C153" s="218"/>
      <c r="D153" s="219"/>
      <c r="E153" s="217"/>
      <c r="F153" s="219">
        <f>SPSS!F153</f>
        <v>1</v>
      </c>
      <c r="G153" s="219">
        <f>SPSS!G153</f>
        <v>-0.12</v>
      </c>
      <c r="H153" s="256" t="str">
        <f>SPSS!H153</f>
        <v/>
      </c>
      <c r="I153" s="219"/>
      <c r="J153" s="218"/>
      <c r="K153" s="218"/>
      <c r="L153" s="218"/>
      <c r="M153" s="218"/>
      <c r="N153" s="218"/>
      <c r="O153" s="218"/>
      <c r="P153" s="218"/>
      <c r="Q153" s="218"/>
      <c r="R153" s="218"/>
      <c r="S153" s="218"/>
      <c r="T153" s="234">
        <f>SPSS!T153</f>
        <v>1.208333333333331</v>
      </c>
      <c r="U153" s="235">
        <f>SPSS!U153</f>
        <v>0.19224719608678212</v>
      </c>
      <c r="V153" s="235" t="e">
        <f>SPSS!V153</f>
        <v>#VALUE!</v>
      </c>
      <c r="W153" s="235" t="e">
        <f>SPSS!W153</f>
        <v>#N/A</v>
      </c>
      <c r="X153" s="235" t="e">
        <f>SPSS!X153</f>
        <v>#VALUE!</v>
      </c>
      <c r="Y153" s="218"/>
      <c r="Z153" s="217">
        <f>SPSS!Z153</f>
        <v>-0.66666666666666874</v>
      </c>
      <c r="AA153" s="217">
        <f>SPSS!AA153</f>
        <v>0.22999999999999998</v>
      </c>
      <c r="AB153" s="217">
        <f>SPSS!AB153</f>
        <v>0.22999999999999998</v>
      </c>
      <c r="AC153" s="217" t="str">
        <f>SPSS!AC153</f>
        <v/>
      </c>
    </row>
    <row r="154" spans="3:29" x14ac:dyDescent="0.15">
      <c r="C154" s="218"/>
      <c r="D154" s="219"/>
      <c r="E154" s="217"/>
      <c r="F154" s="219">
        <f>SPSS!F154</f>
        <v>2</v>
      </c>
      <c r="G154" s="219">
        <f>SPSS!G154</f>
        <v>-0.12</v>
      </c>
      <c r="H154" s="256" t="str">
        <f>SPSS!H154</f>
        <v/>
      </c>
      <c r="I154" s="219"/>
      <c r="J154" s="218"/>
      <c r="K154" s="218"/>
      <c r="L154" s="218"/>
      <c r="M154" s="218"/>
      <c r="N154" s="218"/>
      <c r="O154" s="218"/>
      <c r="P154" s="218"/>
      <c r="Q154" s="218"/>
      <c r="R154" s="218"/>
      <c r="S154" s="218"/>
      <c r="T154" s="234">
        <f>SPSS!T154</f>
        <v>1.2499999999999978</v>
      </c>
      <c r="U154" s="235">
        <f>SPSS!U154</f>
        <v>0.18264908538902244</v>
      </c>
      <c r="V154" s="235" t="e">
        <f>SPSS!V154</f>
        <v>#VALUE!</v>
      </c>
      <c r="W154" s="235" t="e">
        <f>SPSS!W154</f>
        <v>#N/A</v>
      </c>
      <c r="X154" s="235" t="e">
        <f>SPSS!X154</f>
        <v>#VALUE!</v>
      </c>
      <c r="Y154" s="218"/>
      <c r="Z154" s="217">
        <f>SPSS!Z154</f>
        <v>-0.50000000000000222</v>
      </c>
      <c r="AA154" s="217">
        <f>SPSS!AA154</f>
        <v>0.22999999999999998</v>
      </c>
      <c r="AB154" s="217">
        <f>SPSS!AB154</f>
        <v>0.22999999999999998</v>
      </c>
      <c r="AC154" s="217" t="str">
        <f>SPSS!AC154</f>
        <v/>
      </c>
    </row>
    <row r="155" spans="3:29" x14ac:dyDescent="0.15">
      <c r="C155" s="218"/>
      <c r="D155" s="219"/>
      <c r="E155" s="217"/>
      <c r="F155" s="219">
        <f>SPSS!F155</f>
        <v>3</v>
      </c>
      <c r="G155" s="219">
        <f>SPSS!G155</f>
        <v>-0.12</v>
      </c>
      <c r="H155" s="256" t="str">
        <f>SPSS!H155</f>
        <v/>
      </c>
      <c r="I155" s="219"/>
      <c r="J155" s="218"/>
      <c r="K155" s="218"/>
      <c r="L155" s="218"/>
      <c r="M155" s="218"/>
      <c r="N155" s="218"/>
      <c r="O155" s="218"/>
      <c r="P155" s="218"/>
      <c r="Q155" s="218"/>
      <c r="R155" s="218"/>
      <c r="S155" s="218"/>
      <c r="T155" s="234">
        <f>SPSS!T155</f>
        <v>1.2916666666666645</v>
      </c>
      <c r="U155" s="235">
        <f>SPSS!U155</f>
        <v>0.17322916253851886</v>
      </c>
      <c r="V155" s="235" t="e">
        <f>SPSS!V155</f>
        <v>#VALUE!</v>
      </c>
      <c r="W155" s="235" t="e">
        <f>SPSS!W155</f>
        <v>#N/A</v>
      </c>
      <c r="X155" s="235" t="e">
        <f>SPSS!X155</f>
        <v>#VALUE!</v>
      </c>
      <c r="Y155" s="218"/>
      <c r="Z155" s="217">
        <f>SPSS!Z155</f>
        <v>-0.33333333333333548</v>
      </c>
      <c r="AA155" s="217">
        <f>SPSS!AA155</f>
        <v>0.22999999999999998</v>
      </c>
      <c r="AB155" s="217">
        <f>SPSS!AB155</f>
        <v>0.22999999999999998</v>
      </c>
      <c r="AC155" s="217" t="str">
        <f>SPSS!AC155</f>
        <v/>
      </c>
    </row>
    <row r="156" spans="3:29" x14ac:dyDescent="0.15">
      <c r="C156" s="218"/>
      <c r="D156" s="219"/>
      <c r="E156" s="217"/>
      <c r="F156" s="217"/>
      <c r="G156" s="219"/>
      <c r="H156" s="219"/>
      <c r="I156" s="219"/>
      <c r="J156" s="218"/>
      <c r="K156" s="218"/>
      <c r="L156" s="218"/>
      <c r="M156" s="218"/>
      <c r="N156" s="218"/>
      <c r="O156" s="218"/>
      <c r="P156" s="218"/>
      <c r="Q156" s="218"/>
      <c r="R156" s="218"/>
      <c r="S156" s="218"/>
      <c r="T156" s="234">
        <f>SPSS!T156</f>
        <v>1.3333333333333313</v>
      </c>
      <c r="U156" s="235">
        <f>SPSS!U156</f>
        <v>0.16401007467599407</v>
      </c>
      <c r="V156" s="235" t="e">
        <f>SPSS!V156</f>
        <v>#VALUE!</v>
      </c>
      <c r="W156" s="235" t="e">
        <f>SPSS!W156</f>
        <v>#N/A</v>
      </c>
      <c r="X156" s="235" t="e">
        <f>SPSS!X156</f>
        <v>#VALUE!</v>
      </c>
      <c r="Y156" s="218"/>
      <c r="Z156" s="217">
        <f>SPSS!Z156</f>
        <v>-0.16666666666666879</v>
      </c>
      <c r="AA156" s="217">
        <f>SPSS!AA156</f>
        <v>0.22999999999999998</v>
      </c>
      <c r="AB156" s="217">
        <f>SPSS!AB156</f>
        <v>0.22999999999999998</v>
      </c>
      <c r="AC156" s="217" t="str">
        <f>SPSS!AC156</f>
        <v/>
      </c>
    </row>
    <row r="157" spans="3:29" x14ac:dyDescent="0.15">
      <c r="C157" s="218"/>
      <c r="D157" s="241" t="str">
        <f>SPSS!D157</f>
        <v>X1 stdev axis</v>
      </c>
      <c r="E157" s="217"/>
      <c r="F157" s="243" t="str">
        <f>SPSS!F157</f>
        <v/>
      </c>
      <c r="G157" s="234" t="str">
        <f>SPSS!G157</f>
        <v/>
      </c>
      <c r="H157" s="219"/>
      <c r="I157" s="219"/>
      <c r="J157" s="218"/>
      <c r="K157" s="218"/>
      <c r="L157" s="218"/>
      <c r="M157" s="218"/>
      <c r="N157" s="218"/>
      <c r="O157" s="218"/>
      <c r="P157" s="218"/>
      <c r="Q157" s="218"/>
      <c r="R157" s="218"/>
      <c r="S157" s="218"/>
      <c r="T157" s="234">
        <f>SPSS!T157</f>
        <v>1.374999999999998</v>
      </c>
      <c r="U157" s="235">
        <f>SPSS!U157</f>
        <v>0.15501226545829364</v>
      </c>
      <c r="V157" s="235" t="e">
        <f>SPSS!V157</f>
        <v>#VALUE!</v>
      </c>
      <c r="W157" s="235" t="e">
        <f>SPSS!W157</f>
        <v>#N/A</v>
      </c>
      <c r="X157" s="235" t="e">
        <f>SPSS!X157</f>
        <v>#VALUE!</v>
      </c>
      <c r="Y157" s="218"/>
      <c r="Z157" s="217">
        <f>SPSS!Z157</f>
        <v>0.16666666666666449</v>
      </c>
      <c r="AA157" s="217">
        <f>SPSS!AA157</f>
        <v>0.22999999999999998</v>
      </c>
      <c r="AB157" s="217">
        <f>SPSS!AB157</f>
        <v>0.22999999999999998</v>
      </c>
      <c r="AC157" s="217" t="str">
        <f>SPSS!AC157</f>
        <v/>
      </c>
    </row>
    <row r="158" spans="3:29" ht="10" x14ac:dyDescent="0.15">
      <c r="C158" s="218"/>
      <c r="D158" s="221" t="str">
        <f>SPSS!D158</f>
        <v>show</v>
      </c>
      <c r="E158" s="243" t="str">
        <f>SPSS!E158</f>
        <v>height</v>
      </c>
      <c r="F158" s="233" t="str">
        <f>SPSS!F158</f>
        <v>X1 std  axis</v>
      </c>
      <c r="G158" s="233" t="str">
        <f>SPSS!G158</f>
        <v xml:space="preserve"> stdev y</v>
      </c>
      <c r="H158" s="217"/>
      <c r="I158" s="217"/>
      <c r="J158" s="233" t="str">
        <f>SPSS!J158</f>
        <v xml:space="preserve"> stdev labels</v>
      </c>
      <c r="L158" s="218"/>
      <c r="M158" s="218"/>
      <c r="N158" s="218"/>
      <c r="O158" s="218"/>
      <c r="P158" s="218"/>
      <c r="Q158" s="218"/>
      <c r="R158" s="218"/>
      <c r="S158" s="218"/>
      <c r="T158" s="234">
        <f>SPSS!T158</f>
        <v>1.4166666666666647</v>
      </c>
      <c r="U158" s="235">
        <f>SPSS!U158</f>
        <v>0.14625395427953614</v>
      </c>
      <c r="V158" s="235" t="e">
        <f>SPSS!V158</f>
        <v>#VALUE!</v>
      </c>
      <c r="W158" s="235" t="e">
        <f>SPSS!W158</f>
        <v>#N/A</v>
      </c>
      <c r="X158" s="235" t="e">
        <f>SPSS!X158</f>
        <v>#VALUE!</v>
      </c>
      <c r="Y158" s="218"/>
      <c r="Z158" s="217">
        <f>SPSS!Z158</f>
        <v>0.33333333333333115</v>
      </c>
      <c r="AA158" s="217">
        <f>SPSS!AA158</f>
        <v>0.22999999999999998</v>
      </c>
      <c r="AB158" s="217">
        <f>SPSS!AB158</f>
        <v>0.22999999999999998</v>
      </c>
      <c r="AC158" s="217" t="str">
        <f>SPSS!AC158</f>
        <v/>
      </c>
    </row>
    <row r="159" spans="3:29" x14ac:dyDescent="0.15">
      <c r="C159" s="218"/>
      <c r="D159" s="219" t="str">
        <f>SPSS!D159</f>
        <v>x</v>
      </c>
      <c r="E159" s="217">
        <f>SPSS!E159</f>
        <v>-0.09</v>
      </c>
      <c r="F159" s="219">
        <f>SPSS!F159</f>
        <v>-4</v>
      </c>
      <c r="G159" s="219">
        <f>SPSS!G159</f>
        <v>-0.09</v>
      </c>
      <c r="I159" s="257" t="str">
        <f>SPSS!I159</f>
        <v/>
      </c>
      <c r="J159" s="256" t="str">
        <f>SPSS!J159</f>
        <v/>
      </c>
      <c r="L159" s="218"/>
      <c r="M159" s="218"/>
      <c r="N159" s="218"/>
      <c r="O159" s="218"/>
      <c r="P159" s="218"/>
      <c r="Q159" s="218"/>
      <c r="R159" s="218"/>
      <c r="S159" s="218"/>
      <c r="T159" s="234">
        <f>SPSS!T159</f>
        <v>1.4583333333333315</v>
      </c>
      <c r="U159" s="235">
        <f>SPSS!U159</f>
        <v>0.13775113536619821</v>
      </c>
      <c r="V159" s="235" t="e">
        <f>SPSS!V159</f>
        <v>#VALUE!</v>
      </c>
      <c r="W159" s="235" t="e">
        <f>SPSS!W159</f>
        <v>#N/A</v>
      </c>
      <c r="X159" s="235" t="e">
        <f>SPSS!X159</f>
        <v>#VALUE!</v>
      </c>
      <c r="Y159" s="218"/>
      <c r="Z159" s="217">
        <f>SPSS!Z159</f>
        <v>0.49999999999999789</v>
      </c>
      <c r="AA159" s="217">
        <f>SPSS!AA159</f>
        <v>0.22999999999999998</v>
      </c>
      <c r="AB159" s="217">
        <f>SPSS!AB159</f>
        <v>0.22999999999999998</v>
      </c>
      <c r="AC159" s="217" t="str">
        <f>SPSS!AC159</f>
        <v/>
      </c>
    </row>
    <row r="160" spans="3:29" x14ac:dyDescent="0.15">
      <c r="C160" s="218"/>
      <c r="D160" s="219"/>
      <c r="E160" s="217"/>
      <c r="F160" s="219">
        <f>SPSS!F160</f>
        <v>-3</v>
      </c>
      <c r="G160" s="219">
        <f>SPSS!G160</f>
        <v>-0.09</v>
      </c>
      <c r="H160" s="217">
        <f>SPSS!H160</f>
        <v>-3</v>
      </c>
      <c r="I160" s="250" t="e">
        <f>SPSS!I160</f>
        <v>#VALUE!</v>
      </c>
      <c r="J160" s="256" t="str">
        <f>SPSS!J160</f>
        <v/>
      </c>
      <c r="L160" s="218"/>
      <c r="M160" s="218"/>
      <c r="N160" s="218"/>
      <c r="O160" s="218"/>
      <c r="P160" s="218"/>
      <c r="Q160" s="218"/>
      <c r="R160" s="218"/>
      <c r="S160" s="218"/>
      <c r="T160" s="234">
        <f>SPSS!T160</f>
        <v>1.4999999999999982</v>
      </c>
      <c r="U160" s="235">
        <f>SPSS!U160</f>
        <v>0.12951759566589208</v>
      </c>
      <c r="V160" s="235" t="e">
        <f>SPSS!V160</f>
        <v>#VALUE!</v>
      </c>
      <c r="W160" s="235" t="e">
        <f>SPSS!W160</f>
        <v>#N/A</v>
      </c>
      <c r="X160" s="235" t="e">
        <f>SPSS!X160</f>
        <v>#VALUE!</v>
      </c>
      <c r="Y160" s="218"/>
      <c r="Z160" s="217">
        <f>SPSS!Z160</f>
        <v>0.66666666666666441</v>
      </c>
      <c r="AA160" s="217">
        <f>SPSS!AA160</f>
        <v>0.22999999999999998</v>
      </c>
      <c r="AB160" s="217">
        <f>SPSS!AB160</f>
        <v>0.22999999999999998</v>
      </c>
      <c r="AC160" s="217" t="str">
        <f>SPSS!AC160</f>
        <v/>
      </c>
    </row>
    <row r="161" spans="3:29" x14ac:dyDescent="0.15">
      <c r="C161" s="218"/>
      <c r="D161" s="219"/>
      <c r="E161" s="217"/>
      <c r="F161" s="219">
        <f>SPSS!F161</f>
        <v>-2</v>
      </c>
      <c r="G161" s="219">
        <f>SPSS!G161</f>
        <v>-0.09</v>
      </c>
      <c r="H161" s="217">
        <f>SPSS!H161</f>
        <v>-2</v>
      </c>
      <c r="I161" s="250" t="e">
        <f>SPSS!I161</f>
        <v>#VALUE!</v>
      </c>
      <c r="J161" s="256" t="str">
        <f>SPSS!J161</f>
        <v/>
      </c>
      <c r="L161" s="218"/>
      <c r="M161" s="218"/>
      <c r="N161" s="218"/>
      <c r="O161" s="218"/>
      <c r="P161" s="218"/>
      <c r="Q161" s="218"/>
      <c r="R161" s="218"/>
      <c r="S161" s="218"/>
      <c r="T161" s="234">
        <f>SPSS!T161</f>
        <v>1.541666666666665</v>
      </c>
      <c r="U161" s="235">
        <f>SPSS!U161</f>
        <v>0.12156495028818123</v>
      </c>
      <c r="V161" s="235" t="e">
        <f>SPSS!V161</f>
        <v>#VALUE!</v>
      </c>
      <c r="W161" s="235" t="e">
        <f>SPSS!W161</f>
        <v>#N/A</v>
      </c>
      <c r="X161" s="235" t="e">
        <f>SPSS!X161</f>
        <v>#VALUE!</v>
      </c>
      <c r="Y161" s="218"/>
      <c r="Z161" s="217">
        <f>SPSS!Z161</f>
        <v>0.83333333333333093</v>
      </c>
      <c r="AA161" s="217">
        <f>SPSS!AA161</f>
        <v>0.22999999999999998</v>
      </c>
      <c r="AB161" s="217">
        <f>SPSS!AB161</f>
        <v>0.22999999999999998</v>
      </c>
      <c r="AC161" s="217" t="str">
        <f>SPSS!AC161</f>
        <v/>
      </c>
    </row>
    <row r="162" spans="3:29" x14ac:dyDescent="0.15">
      <c r="C162" s="218"/>
      <c r="D162" s="219"/>
      <c r="E162" s="217"/>
      <c r="F162" s="219">
        <f>SPSS!F162</f>
        <v>-1</v>
      </c>
      <c r="G162" s="219">
        <f>SPSS!G162</f>
        <v>-0.09</v>
      </c>
      <c r="H162" s="217">
        <f>SPSS!H162</f>
        <v>-1</v>
      </c>
      <c r="I162" s="250" t="e">
        <f>SPSS!I162</f>
        <v>#VALUE!</v>
      </c>
      <c r="J162" s="256" t="str">
        <f>SPSS!J162</f>
        <v/>
      </c>
      <c r="L162" s="218"/>
      <c r="M162" s="218"/>
      <c r="N162" s="218"/>
      <c r="O162" s="218"/>
      <c r="P162" s="218"/>
      <c r="Q162" s="218"/>
      <c r="R162" s="218"/>
      <c r="S162" s="218"/>
      <c r="T162" s="234">
        <f>SPSS!T162</f>
        <v>1.5833333333333317</v>
      </c>
      <c r="U162" s="235">
        <f>SPSS!U162</f>
        <v>0.11390269412019215</v>
      </c>
      <c r="V162" s="235" t="e">
        <f>SPSS!V162</f>
        <v>#VALUE!</v>
      </c>
      <c r="W162" s="235" t="e">
        <f>SPSS!W162</f>
        <v>#N/A</v>
      </c>
      <c r="X162" s="235" t="e">
        <f>SPSS!X162</f>
        <v>#VALUE!</v>
      </c>
      <c r="Y162" s="218"/>
      <c r="Z162" s="217">
        <f>SPSS!Z162</f>
        <v>-0.83333333333333526</v>
      </c>
      <c r="AA162" s="217">
        <f>SPSS!AA162</f>
        <v>0.254</v>
      </c>
      <c r="AB162" s="217">
        <f>SPSS!AB162</f>
        <v>0.254</v>
      </c>
      <c r="AC162" s="217" t="str">
        <f>SPSS!AC162</f>
        <v/>
      </c>
    </row>
    <row r="163" spans="3:29" x14ac:dyDescent="0.15">
      <c r="C163" s="218"/>
      <c r="D163" s="219"/>
      <c r="E163" s="217"/>
      <c r="F163" s="219">
        <f>SPSS!F163</f>
        <v>0</v>
      </c>
      <c r="G163" s="219">
        <f>SPSS!G163</f>
        <v>-0.09</v>
      </c>
      <c r="H163" s="217">
        <f>SPSS!H163</f>
        <v>0</v>
      </c>
      <c r="I163" s="250" t="e">
        <f>SPSS!I163</f>
        <v>#VALUE!</v>
      </c>
      <c r="J163" s="256" t="str">
        <f>SPSS!J163</f>
        <v/>
      </c>
      <c r="L163" s="218"/>
      <c r="M163" s="218"/>
      <c r="N163" s="218"/>
      <c r="O163" s="218"/>
      <c r="P163" s="218"/>
      <c r="Q163" s="218"/>
      <c r="R163" s="218"/>
      <c r="S163" s="218"/>
      <c r="T163" s="234">
        <f>SPSS!T163</f>
        <v>1.6249999999999984</v>
      </c>
      <c r="U163" s="235">
        <f>SPSS!U163</f>
        <v>0.10653826813058534</v>
      </c>
      <c r="V163" s="235" t="e">
        <f>SPSS!V163</f>
        <v>#VALUE!</v>
      </c>
      <c r="W163" s="235" t="e">
        <f>SPSS!W163</f>
        <v>#N/A</v>
      </c>
      <c r="X163" s="235" t="e">
        <f>SPSS!X163</f>
        <v>#VALUE!</v>
      </c>
      <c r="Y163" s="218"/>
      <c r="Z163" s="217">
        <f>SPSS!Z163</f>
        <v>-0.66666666666666874</v>
      </c>
      <c r="AA163" s="217">
        <f>SPSS!AA163</f>
        <v>0.254</v>
      </c>
      <c r="AB163" s="217">
        <f>SPSS!AB163</f>
        <v>0.254</v>
      </c>
      <c r="AC163" s="217" t="str">
        <f>SPSS!AC163</f>
        <v/>
      </c>
    </row>
    <row r="164" spans="3:29" x14ac:dyDescent="0.15">
      <c r="C164" s="218"/>
      <c r="D164" s="219"/>
      <c r="E164" s="217"/>
      <c r="F164" s="219">
        <f>SPSS!F164</f>
        <v>1</v>
      </c>
      <c r="G164" s="219">
        <f>SPSS!G164</f>
        <v>-0.09</v>
      </c>
      <c r="H164" s="217">
        <f>SPSS!H164</f>
        <v>1</v>
      </c>
      <c r="I164" s="250" t="e">
        <f>SPSS!I164</f>
        <v>#VALUE!</v>
      </c>
      <c r="J164" s="256" t="str">
        <f>SPSS!J164</f>
        <v/>
      </c>
      <c r="L164" s="218"/>
      <c r="M164" s="218"/>
      <c r="N164" s="218"/>
      <c r="O164" s="218"/>
      <c r="P164" s="218"/>
      <c r="Q164" s="218"/>
      <c r="R164" s="218"/>
      <c r="S164" s="218"/>
      <c r="T164" s="234">
        <f>SPSS!T164</f>
        <v>1.6666666666666652</v>
      </c>
      <c r="U164" s="235">
        <f>SPSS!U164</f>
        <v>9.9477138792748943E-2</v>
      </c>
      <c r="V164" s="235" t="e">
        <f>SPSS!V164</f>
        <v>#VALUE!</v>
      </c>
      <c r="W164" s="235" t="e">
        <f>SPSS!W164</f>
        <v>#N/A</v>
      </c>
      <c r="X164" s="235" t="e">
        <f>SPSS!X164</f>
        <v>#VALUE!</v>
      </c>
      <c r="Y164" s="218"/>
      <c r="Z164" s="217">
        <f>SPSS!Z164</f>
        <v>-0.50000000000000222</v>
      </c>
      <c r="AA164" s="217">
        <f>SPSS!AA164</f>
        <v>0.254</v>
      </c>
      <c r="AB164" s="217">
        <f>SPSS!AB164</f>
        <v>0.254</v>
      </c>
      <c r="AC164" s="217" t="str">
        <f>SPSS!AC164</f>
        <v/>
      </c>
    </row>
    <row r="165" spans="3:29" x14ac:dyDescent="0.15">
      <c r="C165" s="218"/>
      <c r="D165" s="219"/>
      <c r="E165" s="217"/>
      <c r="F165" s="219">
        <f>SPSS!F165</f>
        <v>2</v>
      </c>
      <c r="G165" s="219">
        <f>SPSS!G165</f>
        <v>-0.09</v>
      </c>
      <c r="H165" s="217">
        <f>SPSS!H165</f>
        <v>2</v>
      </c>
      <c r="I165" s="250" t="e">
        <f>SPSS!I165</f>
        <v>#VALUE!</v>
      </c>
      <c r="J165" s="256" t="str">
        <f>SPSS!J165</f>
        <v/>
      </c>
      <c r="L165" s="218"/>
      <c r="M165" s="218"/>
      <c r="N165" s="218"/>
      <c r="O165" s="218"/>
      <c r="P165" s="218"/>
      <c r="Q165" s="218"/>
      <c r="R165" s="218"/>
      <c r="S165" s="218"/>
      <c r="T165" s="234">
        <f>SPSS!T165</f>
        <v>1.7083333333333319</v>
      </c>
      <c r="U165" s="235">
        <f>SPSS!U165</f>
        <v>9.2722889001515929E-2</v>
      </c>
      <c r="V165" s="235" t="e">
        <f>SPSS!V165</f>
        <v>#VALUE!</v>
      </c>
      <c r="W165" s="235" t="e">
        <f>SPSS!W165</f>
        <v>#N/A</v>
      </c>
      <c r="X165" s="235" t="e">
        <f>SPSS!X165</f>
        <v>#VALUE!</v>
      </c>
      <c r="Y165" s="218"/>
      <c r="Z165" s="217">
        <f>SPSS!Z165</f>
        <v>-0.33333333333333548</v>
      </c>
      <c r="AA165" s="217">
        <f>SPSS!AA165</f>
        <v>0.254</v>
      </c>
      <c r="AB165" s="217">
        <f>SPSS!AB165</f>
        <v>0.254</v>
      </c>
      <c r="AC165" s="217" t="str">
        <f>SPSS!AC165</f>
        <v/>
      </c>
    </row>
    <row r="166" spans="3:29" x14ac:dyDescent="0.15">
      <c r="C166" s="218"/>
      <c r="D166" s="219"/>
      <c r="E166" s="217"/>
      <c r="F166" s="219">
        <f>SPSS!F166</f>
        <v>3</v>
      </c>
      <c r="G166" s="219">
        <f>SPSS!G166</f>
        <v>-0.09</v>
      </c>
      <c r="H166" s="217">
        <f>SPSS!H166</f>
        <v>3</v>
      </c>
      <c r="I166" s="250" t="e">
        <f>SPSS!I166</f>
        <v>#VALUE!</v>
      </c>
      <c r="J166" s="256" t="str">
        <f>SPSS!J166</f>
        <v/>
      </c>
      <c r="K166" s="218"/>
      <c r="L166" s="218"/>
      <c r="M166" s="218"/>
      <c r="N166" s="218"/>
      <c r="O166" s="218"/>
      <c r="P166" s="218"/>
      <c r="Q166" s="218"/>
      <c r="R166" s="218"/>
      <c r="S166" s="218"/>
      <c r="T166" s="234">
        <f>SPSS!T166</f>
        <v>1.7499999999999987</v>
      </c>
      <c r="U166" s="235">
        <f>SPSS!U166</f>
        <v>8.6277318826511712E-2</v>
      </c>
      <c r="V166" s="235" t="e">
        <f>SPSS!V166</f>
        <v>#VALUE!</v>
      </c>
      <c r="W166" s="235" t="e">
        <f>SPSS!W166</f>
        <v>#N/A</v>
      </c>
      <c r="X166" s="235" t="e">
        <f>SPSS!X166</f>
        <v>#VALUE!</v>
      </c>
      <c r="Y166" s="218"/>
      <c r="Z166" s="217">
        <f>SPSS!Z166</f>
        <v>-0.16666666666666879</v>
      </c>
      <c r="AA166" s="217">
        <f>SPSS!AA166</f>
        <v>0.254</v>
      </c>
      <c r="AB166" s="217">
        <f>SPSS!AB166</f>
        <v>0.254</v>
      </c>
      <c r="AC166" s="217" t="str">
        <f>SPSS!AC166</f>
        <v/>
      </c>
    </row>
    <row r="167" spans="3:29" x14ac:dyDescent="0.15">
      <c r="C167" s="218"/>
      <c r="D167" s="241" t="str">
        <f>SPSS!D167</f>
        <v>X3 raw axis</v>
      </c>
      <c r="E167" s="217"/>
      <c r="F167" s="217"/>
      <c r="G167" s="219"/>
      <c r="H167" s="219"/>
      <c r="I167" s="219"/>
      <c r="J167" s="218"/>
      <c r="K167" s="218"/>
      <c r="L167" s="218"/>
      <c r="M167" s="218"/>
      <c r="N167" s="218"/>
      <c r="O167" s="218"/>
      <c r="P167" s="218"/>
      <c r="Q167" s="218"/>
      <c r="R167" s="218"/>
      <c r="S167" s="218"/>
      <c r="T167" s="234">
        <f>SPSS!T167</f>
        <v>1.7916666666666654</v>
      </c>
      <c r="U167" s="235">
        <f>SPSS!U167</f>
        <v>8.014055443826619E-2</v>
      </c>
      <c r="V167" s="235" t="e">
        <f>SPSS!V167</f>
        <v>#VALUE!</v>
      </c>
      <c r="W167" s="235" t="e">
        <f>SPSS!W167</f>
        <v>#N/A</v>
      </c>
      <c r="X167" s="235" t="e">
        <f>SPSS!X167</f>
        <v>#VALUE!</v>
      </c>
      <c r="Y167" s="218"/>
      <c r="Z167" s="217">
        <f>SPSS!Z167</f>
        <v>0.16666666666666449</v>
      </c>
      <c r="AA167" s="217">
        <f>SPSS!AA167</f>
        <v>0.254</v>
      </c>
      <c r="AB167" s="217">
        <f>SPSS!AB167</f>
        <v>0.254</v>
      </c>
      <c r="AC167" s="217" t="str">
        <f>SPSS!AC167</f>
        <v/>
      </c>
    </row>
    <row r="168" spans="3:29" ht="10" x14ac:dyDescent="0.15">
      <c r="C168" s="218"/>
      <c r="D168" s="221" t="str">
        <f>SPSS!D168</f>
        <v>show</v>
      </c>
      <c r="E168" s="243" t="str">
        <f>SPSS!E168</f>
        <v>height</v>
      </c>
      <c r="F168" s="233" t="str">
        <f>SPSS!F168</f>
        <v>X3 raw  axis</v>
      </c>
      <c r="G168" s="233" t="str">
        <f>SPSS!G168</f>
        <v>0 y</v>
      </c>
      <c r="H168" s="221" t="str">
        <f>SPSS!H168</f>
        <v>0 raw labels</v>
      </c>
      <c r="I168" s="219"/>
      <c r="J168" s="218"/>
      <c r="K168" s="218"/>
      <c r="L168" s="218"/>
      <c r="M168" s="218"/>
      <c r="N168" s="218"/>
      <c r="O168" s="218"/>
      <c r="P168" s="218"/>
      <c r="Q168" s="218"/>
      <c r="R168" s="218"/>
      <c r="S168" s="218"/>
      <c r="T168" s="234">
        <f>SPSS!T168</f>
        <v>1.8333333333333321</v>
      </c>
      <c r="U168" s="235">
        <f>SPSS!U168</f>
        <v>7.4311163558993254E-2</v>
      </c>
      <c r="V168" s="235" t="e">
        <f>SPSS!V168</f>
        <v>#VALUE!</v>
      </c>
      <c r="W168" s="235" t="e">
        <f>SPSS!W168</f>
        <v>#N/A</v>
      </c>
      <c r="X168" s="235" t="e">
        <f>SPSS!X168</f>
        <v>#VALUE!</v>
      </c>
      <c r="Y168" s="218"/>
      <c r="Z168" s="217">
        <f>SPSS!Z168</f>
        <v>0.33333333333333115</v>
      </c>
      <c r="AA168" s="217">
        <f>SPSS!AA168</f>
        <v>0.254</v>
      </c>
      <c r="AB168" s="217">
        <f>SPSS!AB168</f>
        <v>0.254</v>
      </c>
      <c r="AC168" s="217" t="str">
        <f>SPSS!AC168</f>
        <v/>
      </c>
    </row>
    <row r="169" spans="3:29" ht="10" x14ac:dyDescent="0.15">
      <c r="C169" s="218"/>
      <c r="D169" s="219">
        <f>SPSS!D169</f>
        <v>0</v>
      </c>
      <c r="E169" s="217">
        <f>SPSS!E169</f>
        <v>-0.2</v>
      </c>
      <c r="F169" s="219">
        <f>SPSS!F169</f>
        <v>-4</v>
      </c>
      <c r="G169" s="219" t="e">
        <f>SPSS!G169</f>
        <v>#N/A</v>
      </c>
      <c r="H169" s="251" t="str">
        <f>SPSS!H169</f>
        <v/>
      </c>
      <c r="I169" s="219"/>
      <c r="J169" s="218"/>
      <c r="K169" s="218"/>
      <c r="L169" s="218"/>
      <c r="M169" s="218"/>
      <c r="N169" s="218"/>
      <c r="O169" s="218"/>
      <c r="P169" s="218"/>
      <c r="Q169" s="218"/>
      <c r="R169" s="218"/>
      <c r="S169" s="218"/>
      <c r="T169" s="234">
        <f>SPSS!T169</f>
        <v>1.8749999999999989</v>
      </c>
      <c r="U169" s="235">
        <f>SPSS!U169</f>
        <v>6.8786275826692042E-2</v>
      </c>
      <c r="V169" s="235" t="e">
        <f>SPSS!V169</f>
        <v>#VALUE!</v>
      </c>
      <c r="W169" s="235" t="e">
        <f>SPSS!W169</f>
        <v>#N/A</v>
      </c>
      <c r="X169" s="235" t="e">
        <f>SPSS!X169</f>
        <v>#VALUE!</v>
      </c>
      <c r="Y169" s="218"/>
      <c r="Z169" s="217">
        <f>SPSS!Z169</f>
        <v>0.49999999999999789</v>
      </c>
      <c r="AA169" s="217">
        <f>SPSS!AA169</f>
        <v>0.254</v>
      </c>
      <c r="AB169" s="217">
        <f>SPSS!AB169</f>
        <v>0.254</v>
      </c>
      <c r="AC169" s="217" t="str">
        <f>SPSS!AC169</f>
        <v/>
      </c>
    </row>
    <row r="170" spans="3:29" x14ac:dyDescent="0.15">
      <c r="C170" s="218"/>
      <c r="D170" s="219"/>
      <c r="E170" s="217"/>
      <c r="F170" s="219">
        <f>SPSS!F170</f>
        <v>-3</v>
      </c>
      <c r="G170" s="219" t="e">
        <f>SPSS!G170</f>
        <v>#N/A</v>
      </c>
      <c r="H170" s="256" t="str">
        <f>SPSS!H170</f>
        <v/>
      </c>
      <c r="I170" s="219"/>
      <c r="J170" s="218"/>
      <c r="K170" s="218"/>
      <c r="L170" s="218"/>
      <c r="M170" s="218"/>
      <c r="N170" s="218"/>
      <c r="O170" s="218"/>
      <c r="P170" s="218"/>
      <c r="Q170" s="218"/>
      <c r="R170" s="218"/>
      <c r="S170" s="218"/>
      <c r="T170" s="234">
        <f>SPSS!T170</f>
        <v>1.9166666666666656</v>
      </c>
      <c r="U170" s="235">
        <f>SPSS!U170</f>
        <v>6.3561706516962482E-2</v>
      </c>
      <c r="V170" s="235" t="e">
        <f>SPSS!V170</f>
        <v>#VALUE!</v>
      </c>
      <c r="W170" s="235" t="e">
        <f>SPSS!W170</f>
        <v>#N/A</v>
      </c>
      <c r="X170" s="235" t="e">
        <f>SPSS!X170</f>
        <v>#VALUE!</v>
      </c>
      <c r="Y170" s="218"/>
      <c r="Z170" s="217">
        <f>SPSS!Z170</f>
        <v>0.66666666666666441</v>
      </c>
      <c r="AA170" s="217">
        <f>SPSS!AA170</f>
        <v>0.254</v>
      </c>
      <c r="AB170" s="217">
        <f>SPSS!AB170</f>
        <v>0.254</v>
      </c>
      <c r="AC170" s="217" t="str">
        <f>SPSS!AC170</f>
        <v/>
      </c>
    </row>
    <row r="171" spans="3:29" x14ac:dyDescent="0.15">
      <c r="C171" s="218"/>
      <c r="D171" s="219"/>
      <c r="E171" s="217"/>
      <c r="F171" s="219">
        <f>SPSS!F171</f>
        <v>-2</v>
      </c>
      <c r="G171" s="219" t="e">
        <f>SPSS!G171</f>
        <v>#N/A</v>
      </c>
      <c r="H171" s="256" t="str">
        <f>SPSS!H171</f>
        <v/>
      </c>
      <c r="I171" s="219"/>
      <c r="J171" s="218"/>
      <c r="K171" s="218"/>
      <c r="L171" s="218"/>
      <c r="M171" s="218"/>
      <c r="N171" s="218"/>
      <c r="O171" s="218"/>
      <c r="P171" s="218"/>
      <c r="Q171" s="218"/>
      <c r="R171" s="218"/>
      <c r="S171" s="218"/>
      <c r="T171" s="234">
        <f>SPSS!T171</f>
        <v>1.9583333333333324</v>
      </c>
      <c r="U171" s="235">
        <f>SPSS!U171</f>
        <v>5.8632082139484676E-2</v>
      </c>
      <c r="V171" s="235" t="e">
        <f>SPSS!V171</f>
        <v>#VALUE!</v>
      </c>
      <c r="W171" s="235" t="e">
        <f>SPSS!W171</f>
        <v>#N/A</v>
      </c>
      <c r="X171" s="235" t="e">
        <f>SPSS!X171</f>
        <v>#VALUE!</v>
      </c>
      <c r="Y171" s="218"/>
      <c r="Z171" s="217">
        <f>SPSS!Z171</f>
        <v>0.83333333333333093</v>
      </c>
      <c r="AA171" s="217">
        <f>SPSS!AA171</f>
        <v>0.254</v>
      </c>
      <c r="AB171" s="217">
        <f>SPSS!AB171</f>
        <v>0.254</v>
      </c>
      <c r="AC171" s="217" t="str">
        <f>SPSS!AC171</f>
        <v/>
      </c>
    </row>
    <row r="172" spans="3:29" x14ac:dyDescent="0.15">
      <c r="C172" s="218"/>
      <c r="D172" s="219"/>
      <c r="E172" s="217"/>
      <c r="F172" s="219">
        <f>SPSS!F172</f>
        <v>-1</v>
      </c>
      <c r="G172" s="219" t="e">
        <f>SPSS!G172</f>
        <v>#N/A</v>
      </c>
      <c r="H172" s="256" t="str">
        <f>SPSS!H172</f>
        <v/>
      </c>
      <c r="I172" s="219"/>
      <c r="J172" s="218"/>
      <c r="K172" s="218"/>
      <c r="L172" s="218"/>
      <c r="M172" s="218"/>
      <c r="N172" s="218"/>
      <c r="O172" s="218"/>
      <c r="P172" s="218"/>
      <c r="Q172" s="218"/>
      <c r="R172" s="218"/>
      <c r="S172" s="218"/>
      <c r="T172" s="234">
        <f>SPSS!T172</f>
        <v>1.9999999999999991</v>
      </c>
      <c r="U172" s="235">
        <f>SPSS!U172</f>
        <v>5.3990966513188146E-2</v>
      </c>
      <c r="V172" s="235" t="e">
        <f>SPSS!V172</f>
        <v>#VALUE!</v>
      </c>
      <c r="W172" s="235" t="e">
        <f>SPSS!W172</f>
        <v>#N/A</v>
      </c>
      <c r="X172" s="235" t="e">
        <f>SPSS!X172</f>
        <v>#VALUE!</v>
      </c>
      <c r="Y172" s="218"/>
      <c r="Z172" s="217">
        <f>SPSS!Z172</f>
        <v>-0.66666666666666874</v>
      </c>
      <c r="AA172" s="217">
        <f>SPSS!AA172</f>
        <v>0.27800000000000002</v>
      </c>
      <c r="AB172" s="217">
        <f>SPSS!AB172</f>
        <v>0.27800000000000002</v>
      </c>
      <c r="AC172" s="217" t="str">
        <f>SPSS!AC172</f>
        <v/>
      </c>
    </row>
    <row r="173" spans="3:29" x14ac:dyDescent="0.15">
      <c r="C173" s="218"/>
      <c r="D173" s="219"/>
      <c r="E173" s="217"/>
      <c r="F173" s="219">
        <f>SPSS!F173</f>
        <v>0</v>
      </c>
      <c r="G173" s="219" t="e">
        <f>SPSS!G173</f>
        <v>#N/A</v>
      </c>
      <c r="H173" s="256" t="str">
        <f>SPSS!H173</f>
        <v/>
      </c>
      <c r="I173" s="219"/>
      <c r="J173" s="218"/>
      <c r="K173" s="218"/>
      <c r="L173" s="218"/>
      <c r="M173" s="218"/>
      <c r="N173" s="218"/>
      <c r="O173" s="218"/>
      <c r="P173" s="218"/>
      <c r="Q173" s="218"/>
      <c r="R173" s="218"/>
      <c r="S173" s="218"/>
      <c r="T173" s="234">
        <f>SPSS!T173</f>
        <v>2.0416666666666656</v>
      </c>
      <c r="U173" s="235">
        <f>SPSS!U173</f>
        <v>4.9630986023359178E-2</v>
      </c>
      <c r="V173" s="235" t="e">
        <f>SPSS!V173</f>
        <v>#VALUE!</v>
      </c>
      <c r="W173" s="235" t="e">
        <f>SPSS!W173</f>
        <v>#N/A</v>
      </c>
      <c r="X173" s="235" t="e">
        <f>SPSS!X173</f>
        <v>#VALUE!</v>
      </c>
      <c r="Y173" s="218"/>
      <c r="Z173" s="217">
        <f>SPSS!Z173</f>
        <v>-0.50000000000000222</v>
      </c>
      <c r="AA173" s="217">
        <f>SPSS!AA173</f>
        <v>0.27800000000000002</v>
      </c>
      <c r="AB173" s="217">
        <f>SPSS!AB173</f>
        <v>0.27800000000000002</v>
      </c>
      <c r="AC173" s="217" t="str">
        <f>SPSS!AC173</f>
        <v/>
      </c>
    </row>
    <row r="174" spans="3:29" x14ac:dyDescent="0.15">
      <c r="C174" s="218"/>
      <c r="D174" s="219"/>
      <c r="E174" s="217"/>
      <c r="F174" s="219">
        <f>SPSS!F174</f>
        <v>1</v>
      </c>
      <c r="G174" s="219" t="e">
        <f>SPSS!G174</f>
        <v>#N/A</v>
      </c>
      <c r="H174" s="256" t="str">
        <f>SPSS!H174</f>
        <v/>
      </c>
      <c r="I174" s="219"/>
      <c r="J174" s="218"/>
      <c r="K174" s="218"/>
      <c r="L174" s="218"/>
      <c r="M174" s="218"/>
      <c r="N174" s="218"/>
      <c r="O174" s="218"/>
      <c r="P174" s="218"/>
      <c r="Q174" s="218"/>
      <c r="R174" s="218"/>
      <c r="S174" s="218"/>
      <c r="T174" s="234">
        <f>SPSS!T174</f>
        <v>2.0833333333333321</v>
      </c>
      <c r="U174" s="235">
        <f>SPSS!U174</f>
        <v>4.5543952872905698E-2</v>
      </c>
      <c r="V174" s="235" t="e">
        <f>SPSS!V174</f>
        <v>#VALUE!</v>
      </c>
      <c r="W174" s="235" t="e">
        <f>SPSS!W174</f>
        <v>#N/A</v>
      </c>
      <c r="X174" s="235" t="e">
        <f>SPSS!X174</f>
        <v>#VALUE!</v>
      </c>
      <c r="Y174" s="218"/>
      <c r="Z174" s="217">
        <f>SPSS!Z174</f>
        <v>-0.33333333333333548</v>
      </c>
      <c r="AA174" s="217">
        <f>SPSS!AA174</f>
        <v>0.27800000000000002</v>
      </c>
      <c r="AB174" s="217">
        <f>SPSS!AB174</f>
        <v>0.27800000000000002</v>
      </c>
      <c r="AC174" s="217" t="str">
        <f>SPSS!AC174</f>
        <v/>
      </c>
    </row>
    <row r="175" spans="3:29" x14ac:dyDescent="0.15">
      <c r="C175" s="218"/>
      <c r="D175" s="219"/>
      <c r="E175" s="217"/>
      <c r="F175" s="219">
        <f>SPSS!F175</f>
        <v>2</v>
      </c>
      <c r="G175" s="219" t="e">
        <f>SPSS!G175</f>
        <v>#N/A</v>
      </c>
      <c r="H175" s="256" t="str">
        <f>SPSS!H175</f>
        <v/>
      </c>
      <c r="I175" s="219"/>
      <c r="J175" s="218"/>
      <c r="K175" s="218"/>
      <c r="L175" s="218"/>
      <c r="M175" s="218"/>
      <c r="N175" s="218"/>
      <c r="O175" s="218"/>
      <c r="P175" s="218"/>
      <c r="Q175" s="218"/>
      <c r="R175" s="218"/>
      <c r="S175" s="218"/>
      <c r="T175" s="234">
        <f>SPSS!T175</f>
        <v>2.1249999999999987</v>
      </c>
      <c r="U175" s="235">
        <f>SPSS!U175</f>
        <v>4.1720985256338723E-2</v>
      </c>
      <c r="V175" s="235" t="e">
        <f>SPSS!V175</f>
        <v>#VALUE!</v>
      </c>
      <c r="W175" s="235" t="e">
        <f>SPSS!W175</f>
        <v>#N/A</v>
      </c>
      <c r="X175" s="235" t="e">
        <f>SPSS!X175</f>
        <v>#VALUE!</v>
      </c>
      <c r="Y175" s="218"/>
      <c r="Z175" s="217">
        <f>SPSS!Z175</f>
        <v>-0.16666666666666879</v>
      </c>
      <c r="AA175" s="217">
        <f>SPSS!AA175</f>
        <v>0.27800000000000002</v>
      </c>
      <c r="AB175" s="217">
        <f>SPSS!AB175</f>
        <v>0.27800000000000002</v>
      </c>
      <c r="AC175" s="217" t="str">
        <f>SPSS!AC175</f>
        <v/>
      </c>
    </row>
    <row r="176" spans="3:29" x14ac:dyDescent="0.15">
      <c r="C176" s="218"/>
      <c r="D176" s="219"/>
      <c r="E176" s="217"/>
      <c r="F176" s="219">
        <f>SPSS!F176</f>
        <v>3</v>
      </c>
      <c r="G176" s="219" t="e">
        <f>SPSS!G176</f>
        <v>#N/A</v>
      </c>
      <c r="H176" s="256" t="str">
        <f>SPSS!H176</f>
        <v/>
      </c>
      <c r="I176" s="219"/>
      <c r="J176" s="218"/>
      <c r="K176" s="218"/>
      <c r="L176" s="218"/>
      <c r="M176" s="218"/>
      <c r="N176" s="218"/>
      <c r="O176" s="218"/>
      <c r="P176" s="218"/>
      <c r="Q176" s="218"/>
      <c r="R176" s="218"/>
      <c r="S176" s="218"/>
      <c r="T176" s="234">
        <f>SPSS!T176</f>
        <v>2.1666666666666652</v>
      </c>
      <c r="U176" s="235">
        <f>SPSS!U176</f>
        <v>3.8152623506418078E-2</v>
      </c>
      <c r="V176" s="235" t="e">
        <f>SPSS!V176</f>
        <v>#VALUE!</v>
      </c>
      <c r="W176" s="235" t="e">
        <f>SPSS!W176</f>
        <v>#N/A</v>
      </c>
      <c r="X176" s="235" t="e">
        <f>SPSS!X176</f>
        <v>#VALUE!</v>
      </c>
      <c r="Y176" s="218"/>
      <c r="Z176" s="217">
        <f>SPSS!Z176</f>
        <v>0.16666666666666449</v>
      </c>
      <c r="AA176" s="217">
        <f>SPSS!AA176</f>
        <v>0.27800000000000002</v>
      </c>
      <c r="AB176" s="217">
        <f>SPSS!AB176</f>
        <v>0.27800000000000002</v>
      </c>
      <c r="AC176" s="217" t="str">
        <f>SPSS!AC176</f>
        <v/>
      </c>
    </row>
    <row r="177" spans="3:29" x14ac:dyDescent="0.15">
      <c r="C177" s="218"/>
      <c r="D177" s="219"/>
      <c r="E177" s="217"/>
      <c r="F177" s="217"/>
      <c r="G177" s="219"/>
      <c r="H177" s="219"/>
      <c r="I177" s="219"/>
      <c r="J177" s="218"/>
      <c r="K177" s="218"/>
      <c r="L177" s="218"/>
      <c r="M177" s="218"/>
      <c r="N177" s="218"/>
      <c r="O177" s="218"/>
      <c r="P177" s="218"/>
      <c r="Q177" s="218"/>
      <c r="R177" s="218"/>
      <c r="S177" s="218"/>
      <c r="T177" s="234">
        <f>SPSS!T177</f>
        <v>2.2083333333333317</v>
      </c>
      <c r="U177" s="235">
        <f>SPSS!U177</f>
        <v>3.4828941387634517E-2</v>
      </c>
      <c r="V177" s="235" t="e">
        <f>SPSS!V177</f>
        <v>#VALUE!</v>
      </c>
      <c r="W177" s="235" t="e">
        <f>SPSS!W177</f>
        <v>#N/A</v>
      </c>
      <c r="X177" s="235" t="e">
        <f>SPSS!X177</f>
        <v>#VALUE!</v>
      </c>
      <c r="Y177" s="218"/>
      <c r="Z177" s="217">
        <f>SPSS!Z177</f>
        <v>0.33333333333333115</v>
      </c>
      <c r="AA177" s="217">
        <f>SPSS!AA177</f>
        <v>0.27800000000000002</v>
      </c>
      <c r="AB177" s="217">
        <f>SPSS!AB177</f>
        <v>0.27800000000000002</v>
      </c>
      <c r="AC177" s="217" t="str">
        <f>SPSS!AC177</f>
        <v/>
      </c>
    </row>
    <row r="178" spans="3:29" x14ac:dyDescent="0.15">
      <c r="C178" s="218"/>
      <c r="D178" s="241" t="str">
        <f>SPSS!D178</f>
        <v>X3 stdev axis</v>
      </c>
      <c r="E178" s="217"/>
      <c r="F178" s="243" t="str">
        <f>SPSS!F178</f>
        <v/>
      </c>
      <c r="G178" s="229" t="str">
        <f>SPSS!G178</f>
        <v/>
      </c>
      <c r="H178" s="219"/>
      <c r="I178" s="219"/>
      <c r="J178" s="218"/>
      <c r="K178" s="218"/>
      <c r="L178" s="218"/>
      <c r="M178" s="218"/>
      <c r="N178" s="218"/>
      <c r="O178" s="218"/>
      <c r="P178" s="218"/>
      <c r="Q178" s="218"/>
      <c r="R178" s="218"/>
      <c r="S178" s="218"/>
      <c r="T178" s="234">
        <f>SPSS!T178</f>
        <v>2.2499999999999982</v>
      </c>
      <c r="U178" s="235">
        <f>SPSS!U178</f>
        <v>3.173965183566755E-2</v>
      </c>
      <c r="V178" s="235" t="e">
        <f>SPSS!V178</f>
        <v>#VALUE!</v>
      </c>
      <c r="W178" s="235" t="e">
        <f>SPSS!W178</f>
        <v>#N/A</v>
      </c>
      <c r="X178" s="235" t="e">
        <f>SPSS!X178</f>
        <v>#VALUE!</v>
      </c>
      <c r="Y178" s="218"/>
      <c r="Z178" s="217">
        <f>SPSS!Z178</f>
        <v>0.49999999999999789</v>
      </c>
      <c r="AA178" s="217">
        <f>SPSS!AA178</f>
        <v>0.27800000000000002</v>
      </c>
      <c r="AB178" s="217">
        <f>SPSS!AB178</f>
        <v>0.27800000000000002</v>
      </c>
      <c r="AC178" s="217" t="str">
        <f>SPSS!AC178</f>
        <v/>
      </c>
    </row>
    <row r="179" spans="3:29" ht="10" x14ac:dyDescent="0.15">
      <c r="C179" s="218"/>
      <c r="D179" s="221" t="str">
        <f>SPSS!D179</f>
        <v>show</v>
      </c>
      <c r="E179" s="243" t="str">
        <f>SPSS!E179</f>
        <v>height</v>
      </c>
      <c r="F179" s="233" t="str">
        <f>SPSS!F179</f>
        <v>X3 std  axis</v>
      </c>
      <c r="G179" s="233" t="str">
        <f>SPSS!G179</f>
        <v>0 stdev y</v>
      </c>
      <c r="H179" s="217"/>
      <c r="I179" s="217"/>
      <c r="J179" s="233" t="str">
        <f>SPSS!J179</f>
        <v xml:space="preserve"> stdev labels</v>
      </c>
      <c r="K179" s="218"/>
      <c r="L179" s="218"/>
      <c r="M179" s="218"/>
      <c r="N179" s="218"/>
      <c r="O179" s="218"/>
      <c r="P179" s="218"/>
      <c r="Q179" s="218"/>
      <c r="R179" s="218"/>
      <c r="S179" s="218"/>
      <c r="T179" s="234">
        <f>SPSS!T179</f>
        <v>2.2916666666666647</v>
      </c>
      <c r="U179" s="235">
        <f>SPSS!U179</f>
        <v>2.8874206565747504E-2</v>
      </c>
      <c r="V179" s="235" t="e">
        <f>SPSS!V179</f>
        <v>#VALUE!</v>
      </c>
      <c r="W179" s="235" t="e">
        <f>SPSS!W179</f>
        <v>#N/A</v>
      </c>
      <c r="X179" s="235" t="e">
        <f>SPSS!X179</f>
        <v>#VALUE!</v>
      </c>
      <c r="Y179" s="218"/>
      <c r="Z179" s="217">
        <f>SPSS!Z179</f>
        <v>0.66666666666666441</v>
      </c>
      <c r="AA179" s="217">
        <f>SPSS!AA179</f>
        <v>0.27800000000000002</v>
      </c>
      <c r="AB179" s="217">
        <f>SPSS!AB179</f>
        <v>0.27800000000000002</v>
      </c>
      <c r="AC179" s="217" t="str">
        <f>SPSS!AC179</f>
        <v/>
      </c>
    </row>
    <row r="180" spans="3:29" x14ac:dyDescent="0.15">
      <c r="C180" s="218"/>
      <c r="D180" s="219">
        <f>SPSS!D180</f>
        <v>0</v>
      </c>
      <c r="E180" s="217">
        <f>SPSS!E180</f>
        <v>-0.17</v>
      </c>
      <c r="F180" s="219">
        <f>SPSS!F180</f>
        <v>-4</v>
      </c>
      <c r="G180" s="219" t="e">
        <f>SPSS!G180</f>
        <v>#N/A</v>
      </c>
      <c r="I180" s="257" t="str">
        <f>SPSS!I180</f>
        <v/>
      </c>
      <c r="J180" s="256" t="str">
        <f>SPSS!J180</f>
        <v/>
      </c>
      <c r="K180" s="218"/>
      <c r="L180" s="218"/>
      <c r="M180" s="218"/>
      <c r="N180" s="218"/>
      <c r="O180" s="218"/>
      <c r="P180" s="218"/>
      <c r="Q180" s="218"/>
      <c r="R180" s="218"/>
      <c r="S180" s="218"/>
      <c r="T180" s="234">
        <f>SPSS!T180</f>
        <v>2.3333333333333313</v>
      </c>
      <c r="U180" s="235">
        <f>SPSS!U180</f>
        <v>2.6221889093709622E-2</v>
      </c>
      <c r="V180" s="235" t="e">
        <f>SPSS!V180</f>
        <v>#VALUE!</v>
      </c>
      <c r="W180" s="235" t="e">
        <f>SPSS!W180</f>
        <v>#N/A</v>
      </c>
      <c r="X180" s="235" t="e">
        <f>SPSS!X180</f>
        <v>#VALUE!</v>
      </c>
      <c r="Y180" s="218"/>
      <c r="Z180" s="217">
        <f>SPSS!Z180</f>
        <v>-0.66666666666666874</v>
      </c>
      <c r="AA180" s="217">
        <f>SPSS!AA180</f>
        <v>0.30199999999999999</v>
      </c>
      <c r="AB180" s="217">
        <f>SPSS!AB180</f>
        <v>0.30199999999999999</v>
      </c>
      <c r="AC180" s="217" t="str">
        <f>SPSS!AC180</f>
        <v/>
      </c>
    </row>
    <row r="181" spans="3:29" x14ac:dyDescent="0.15">
      <c r="C181" s="218"/>
      <c r="D181" s="219"/>
      <c r="E181" s="217"/>
      <c r="F181" s="219">
        <f>SPSS!F181</f>
        <v>-3</v>
      </c>
      <c r="G181" s="219" t="e">
        <f>SPSS!G181</f>
        <v>#N/A</v>
      </c>
      <c r="H181" s="217">
        <f>SPSS!H181</f>
        <v>-3</v>
      </c>
      <c r="I181" s="250" t="e">
        <f>SPSS!I181</f>
        <v>#VALUE!</v>
      </c>
      <c r="J181" s="256" t="str">
        <f>SPSS!J181</f>
        <v/>
      </c>
      <c r="K181" s="218"/>
      <c r="L181" s="218"/>
      <c r="M181" s="218"/>
      <c r="N181" s="218"/>
      <c r="O181" s="218"/>
      <c r="P181" s="218"/>
      <c r="Q181" s="218"/>
      <c r="R181" s="218"/>
      <c r="S181" s="218"/>
      <c r="T181" s="234">
        <f>SPSS!T181</f>
        <v>2.3749999999999978</v>
      </c>
      <c r="U181" s="235">
        <f>SPSS!U181</f>
        <v>2.3771900829913931E-2</v>
      </c>
      <c r="V181" s="235" t="e">
        <f>SPSS!V181</f>
        <v>#VALUE!</v>
      </c>
      <c r="W181" s="235" t="e">
        <f>SPSS!W181</f>
        <v>#N/A</v>
      </c>
      <c r="X181" s="235" t="e">
        <f>SPSS!X181</f>
        <v>#VALUE!</v>
      </c>
      <c r="Y181" s="218"/>
      <c r="Z181" s="217">
        <f>SPSS!Z181</f>
        <v>-0.50000000000000222</v>
      </c>
      <c r="AA181" s="217">
        <f>SPSS!AA181</f>
        <v>0.30199999999999999</v>
      </c>
      <c r="AB181" s="217">
        <f>SPSS!AB181</f>
        <v>0.30199999999999999</v>
      </c>
      <c r="AC181" s="217" t="str">
        <f>SPSS!AC181</f>
        <v/>
      </c>
    </row>
    <row r="182" spans="3:29" x14ac:dyDescent="0.15">
      <c r="C182" s="218"/>
      <c r="D182" s="219"/>
      <c r="E182" s="217"/>
      <c r="F182" s="219">
        <f>SPSS!F182</f>
        <v>-2</v>
      </c>
      <c r="G182" s="219" t="e">
        <f>SPSS!G182</f>
        <v>#N/A</v>
      </c>
      <c r="H182" s="217">
        <f>SPSS!H182</f>
        <v>-2</v>
      </c>
      <c r="I182" s="250" t="e">
        <f>SPSS!I182</f>
        <v>#VALUE!</v>
      </c>
      <c r="J182" s="256" t="str">
        <f>SPSS!J182</f>
        <v/>
      </c>
      <c r="K182" s="218"/>
      <c r="L182" s="218"/>
      <c r="M182" s="218"/>
      <c r="N182" s="218"/>
      <c r="O182" s="218"/>
      <c r="P182" s="218"/>
      <c r="Q182" s="218"/>
      <c r="R182" s="218"/>
      <c r="S182" s="218"/>
      <c r="T182" s="234">
        <f>SPSS!T182</f>
        <v>2.4166666666666643</v>
      </c>
      <c r="U182" s="235">
        <f>SPSS!U182</f>
        <v>2.1513440016773775E-2</v>
      </c>
      <c r="V182" s="235" t="e">
        <f>SPSS!V182</f>
        <v>#VALUE!</v>
      </c>
      <c r="W182" s="235" t="e">
        <f>SPSS!W182</f>
        <v>#N/A</v>
      </c>
      <c r="X182" s="235" t="e">
        <f>SPSS!X182</f>
        <v>#VALUE!</v>
      </c>
      <c r="Y182" s="218"/>
      <c r="Z182" s="217">
        <f>SPSS!Z182</f>
        <v>-0.33333333333333548</v>
      </c>
      <c r="AA182" s="217">
        <f>SPSS!AA182</f>
        <v>0.30199999999999999</v>
      </c>
      <c r="AB182" s="217">
        <f>SPSS!AB182</f>
        <v>0.30199999999999999</v>
      </c>
      <c r="AC182" s="217" t="str">
        <f>SPSS!AC182</f>
        <v/>
      </c>
    </row>
    <row r="183" spans="3:29" x14ac:dyDescent="0.15">
      <c r="C183" s="218"/>
      <c r="D183" s="219"/>
      <c r="E183" s="217"/>
      <c r="F183" s="219">
        <f>SPSS!F183</f>
        <v>-1</v>
      </c>
      <c r="G183" s="219" t="e">
        <f>SPSS!G183</f>
        <v>#N/A</v>
      </c>
      <c r="H183" s="217">
        <f>SPSS!H183</f>
        <v>-1</v>
      </c>
      <c r="I183" s="250" t="e">
        <f>SPSS!I183</f>
        <v>#VALUE!</v>
      </c>
      <c r="J183" s="256" t="str">
        <f>SPSS!J183</f>
        <v/>
      </c>
      <c r="K183" s="218"/>
      <c r="L183" s="218"/>
      <c r="M183" s="218"/>
      <c r="N183" s="218"/>
      <c r="O183" s="218"/>
      <c r="P183" s="218"/>
      <c r="Q183" s="218"/>
      <c r="R183" s="218"/>
      <c r="S183" s="218"/>
      <c r="T183" s="234">
        <f>SPSS!T183</f>
        <v>2.4583333333333308</v>
      </c>
      <c r="U183" s="235">
        <f>SPSS!U183</f>
        <v>1.9435773384265099E-2</v>
      </c>
      <c r="V183" s="235" t="e">
        <f>SPSS!V183</f>
        <v>#VALUE!</v>
      </c>
      <c r="W183" s="235" t="e">
        <f>SPSS!W183</f>
        <v>#N/A</v>
      </c>
      <c r="X183" s="235" t="e">
        <f>SPSS!X183</f>
        <v>#VALUE!</v>
      </c>
      <c r="Y183" s="218"/>
      <c r="Z183" s="217">
        <f>SPSS!Z183</f>
        <v>-0.16666666666666879</v>
      </c>
      <c r="AA183" s="217">
        <f>SPSS!AA183</f>
        <v>0.30199999999999999</v>
      </c>
      <c r="AB183" s="217">
        <f>SPSS!AB183</f>
        <v>0.30199999999999999</v>
      </c>
      <c r="AC183" s="217" t="str">
        <f>SPSS!AC183</f>
        <v/>
      </c>
    </row>
    <row r="184" spans="3:29" x14ac:dyDescent="0.15">
      <c r="C184" s="218"/>
      <c r="D184" s="219"/>
      <c r="E184" s="217"/>
      <c r="F184" s="219">
        <f>SPSS!F184</f>
        <v>0</v>
      </c>
      <c r="G184" s="219" t="e">
        <f>SPSS!G184</f>
        <v>#N/A</v>
      </c>
      <c r="H184" s="217">
        <f>SPSS!H184</f>
        <v>0</v>
      </c>
      <c r="I184" s="250" t="e">
        <f>SPSS!I184</f>
        <v>#VALUE!</v>
      </c>
      <c r="J184" s="256" t="str">
        <f>SPSS!J184</f>
        <v/>
      </c>
      <c r="K184" s="218"/>
      <c r="L184" s="218"/>
      <c r="M184" s="218"/>
      <c r="N184" s="218"/>
      <c r="O184" s="218"/>
      <c r="P184" s="218"/>
      <c r="Q184" s="218"/>
      <c r="R184" s="218"/>
      <c r="S184" s="218"/>
      <c r="T184" s="234">
        <f>SPSS!T184</f>
        <v>2.4999999999999973</v>
      </c>
      <c r="U184" s="235">
        <f>SPSS!U184</f>
        <v>1.7528300493568655E-2</v>
      </c>
      <c r="V184" s="235" t="e">
        <f>SPSS!V184</f>
        <v>#VALUE!</v>
      </c>
      <c r="W184" s="235" t="e">
        <f>SPSS!W184</f>
        <v>#N/A</v>
      </c>
      <c r="X184" s="235" t="e">
        <f>SPSS!X184</f>
        <v>#VALUE!</v>
      </c>
      <c r="Y184" s="218"/>
      <c r="Z184" s="217">
        <f>SPSS!Z184</f>
        <v>0.16666666666666449</v>
      </c>
      <c r="AA184" s="217">
        <f>SPSS!AA184</f>
        <v>0.30199999999999999</v>
      </c>
      <c r="AB184" s="217">
        <f>SPSS!AB184</f>
        <v>0.30199999999999999</v>
      </c>
      <c r="AC184" s="217" t="str">
        <f>SPSS!AC184</f>
        <v/>
      </c>
    </row>
    <row r="185" spans="3:29" x14ac:dyDescent="0.15">
      <c r="C185" s="218"/>
      <c r="D185" s="219"/>
      <c r="E185" s="217"/>
      <c r="F185" s="219">
        <f>SPSS!F185</f>
        <v>1</v>
      </c>
      <c r="G185" s="219" t="e">
        <f>SPSS!G185</f>
        <v>#N/A</v>
      </c>
      <c r="H185" s="217">
        <f>SPSS!H185</f>
        <v>1</v>
      </c>
      <c r="I185" s="250" t="e">
        <f>SPSS!I185</f>
        <v>#VALUE!</v>
      </c>
      <c r="J185" s="256" t="str">
        <f>SPSS!J185</f>
        <v/>
      </c>
      <c r="K185" s="218"/>
      <c r="L185" s="218"/>
      <c r="M185" s="218"/>
      <c r="N185" s="218"/>
      <c r="O185" s="218"/>
      <c r="P185" s="218"/>
      <c r="Q185" s="218"/>
      <c r="R185" s="218"/>
      <c r="S185" s="218"/>
      <c r="T185" s="234">
        <f>SPSS!T185</f>
        <v>2.5416666666666639</v>
      </c>
      <c r="U185" s="235">
        <f>SPSS!U185</f>
        <v>1.5780610826231976E-2</v>
      </c>
      <c r="V185" s="235" t="e">
        <f>SPSS!V185</f>
        <v>#VALUE!</v>
      </c>
      <c r="W185" s="235" t="e">
        <f>SPSS!W185</f>
        <v>#N/A</v>
      </c>
      <c r="X185" s="235" t="e">
        <f>SPSS!X185</f>
        <v>#VALUE!</v>
      </c>
      <c r="Y185" s="218"/>
      <c r="Z185" s="217">
        <f>SPSS!Z185</f>
        <v>0.33333333333333115</v>
      </c>
      <c r="AA185" s="217">
        <f>SPSS!AA185</f>
        <v>0.30199999999999999</v>
      </c>
      <c r="AB185" s="217">
        <f>SPSS!AB185</f>
        <v>0.30199999999999999</v>
      </c>
      <c r="AC185" s="217" t="str">
        <f>SPSS!AC185</f>
        <v/>
      </c>
    </row>
    <row r="186" spans="3:29" x14ac:dyDescent="0.15">
      <c r="C186" s="218"/>
      <c r="D186" s="219"/>
      <c r="E186" s="217"/>
      <c r="F186" s="219">
        <f>SPSS!F186</f>
        <v>2</v>
      </c>
      <c r="G186" s="219" t="e">
        <f>SPSS!G186</f>
        <v>#N/A</v>
      </c>
      <c r="H186" s="217">
        <f>SPSS!H186</f>
        <v>2</v>
      </c>
      <c r="I186" s="250" t="e">
        <f>SPSS!I186</f>
        <v>#VALUE!</v>
      </c>
      <c r="J186" s="256" t="str">
        <f>SPSS!J186</f>
        <v/>
      </c>
      <c r="K186" s="218"/>
      <c r="L186" s="218"/>
      <c r="M186" s="218"/>
      <c r="N186" s="218"/>
      <c r="O186" s="218"/>
      <c r="P186" s="218"/>
      <c r="Q186" s="218"/>
      <c r="R186" s="218"/>
      <c r="S186" s="218"/>
      <c r="T186" s="234">
        <f>SPSS!T186</f>
        <v>2.5833333333333304</v>
      </c>
      <c r="U186" s="235">
        <f>SPSS!U186</f>
        <v>1.4182533754437414E-2</v>
      </c>
      <c r="V186" s="235" t="e">
        <f>SPSS!V186</f>
        <v>#VALUE!</v>
      </c>
      <c r="W186" s="235" t="e">
        <f>SPSS!W186</f>
        <v>#N/A</v>
      </c>
      <c r="X186" s="235" t="e">
        <f>SPSS!X186</f>
        <v>#VALUE!</v>
      </c>
      <c r="Y186" s="218"/>
      <c r="Z186" s="217">
        <f>SPSS!Z186</f>
        <v>0.49999999999999789</v>
      </c>
      <c r="AA186" s="217">
        <f>SPSS!AA186</f>
        <v>0.30199999999999999</v>
      </c>
      <c r="AB186" s="217">
        <f>SPSS!AB186</f>
        <v>0.30199999999999999</v>
      </c>
      <c r="AC186" s="217" t="str">
        <f>SPSS!AC186</f>
        <v/>
      </c>
    </row>
    <row r="187" spans="3:29" x14ac:dyDescent="0.15">
      <c r="C187" s="218"/>
      <c r="D187" s="219"/>
      <c r="E187" s="217"/>
      <c r="F187" s="219">
        <f>SPSS!F187</f>
        <v>3</v>
      </c>
      <c r="G187" s="219" t="e">
        <f>SPSS!G187</f>
        <v>#N/A</v>
      </c>
      <c r="H187" s="217">
        <f>SPSS!H187</f>
        <v>3</v>
      </c>
      <c r="I187" s="250" t="e">
        <f>SPSS!I187</f>
        <v>#VALUE!</v>
      </c>
      <c r="J187" s="256" t="str">
        <f>SPSS!J187</f>
        <v/>
      </c>
      <c r="K187" s="218"/>
      <c r="L187" s="218"/>
      <c r="M187" s="218"/>
      <c r="N187" s="218"/>
      <c r="O187" s="218"/>
      <c r="P187" s="218"/>
      <c r="Q187" s="218"/>
      <c r="R187" s="218"/>
      <c r="S187" s="218"/>
      <c r="T187" s="234">
        <f>SPSS!T187</f>
        <v>2.6249999999999969</v>
      </c>
      <c r="U187" s="235">
        <f>SPSS!U187</f>
        <v>1.2724181596831535E-2</v>
      </c>
      <c r="V187" s="235" t="e">
        <f>SPSS!V187</f>
        <v>#VALUE!</v>
      </c>
      <c r="W187" s="235" t="e">
        <f>SPSS!W187</f>
        <v>#N/A</v>
      </c>
      <c r="X187" s="235" t="e">
        <f>SPSS!X187</f>
        <v>#VALUE!</v>
      </c>
      <c r="Y187" s="218"/>
      <c r="Z187" s="217">
        <f>SPSS!Z187</f>
        <v>0.66666666666666441</v>
      </c>
      <c r="AA187" s="217">
        <f>SPSS!AA187</f>
        <v>0.30199999999999999</v>
      </c>
      <c r="AB187" s="217">
        <f>SPSS!AB187</f>
        <v>0.30199999999999999</v>
      </c>
      <c r="AC187" s="217" t="str">
        <f>SPSS!AC187</f>
        <v/>
      </c>
    </row>
    <row r="188" spans="3:29" x14ac:dyDescent="0.15">
      <c r="C188" s="218"/>
      <c r="D188" s="219"/>
      <c r="E188" s="217"/>
      <c r="F188" s="217"/>
      <c r="G188" s="219"/>
      <c r="H188" s="219"/>
      <c r="I188" s="219"/>
      <c r="J188" s="218"/>
      <c r="K188" s="218"/>
      <c r="L188" s="218"/>
      <c r="M188" s="218"/>
      <c r="N188" s="218"/>
      <c r="O188" s="218"/>
      <c r="P188" s="218"/>
      <c r="Q188" s="218"/>
      <c r="R188" s="218"/>
      <c r="S188" s="218"/>
      <c r="T188" s="234">
        <f>SPSS!T188</f>
        <v>2.6666666666666634</v>
      </c>
      <c r="U188" s="235">
        <f>SPSS!U188</f>
        <v>1.1395986023797539E-2</v>
      </c>
      <c r="V188" s="235" t="e">
        <f>SPSS!V188</f>
        <v>#VALUE!</v>
      </c>
      <c r="W188" s="235" t="e">
        <f>SPSS!W188</f>
        <v>#N/A</v>
      </c>
      <c r="X188" s="235" t="e">
        <f>SPSS!X188</f>
        <v>#VALUE!</v>
      </c>
      <c r="Y188" s="218"/>
      <c r="Z188" s="217">
        <f>SPSS!Z188</f>
        <v>-0.50000000000000222</v>
      </c>
      <c r="AA188" s="217">
        <f>SPSS!AA188</f>
        <v>0.32600000000000001</v>
      </c>
      <c r="AB188" s="217">
        <f>SPSS!AB188</f>
        <v>0.32600000000000001</v>
      </c>
      <c r="AC188" s="217" t="str">
        <f>SPSS!AC188</f>
        <v/>
      </c>
    </row>
    <row r="189" spans="3:29" x14ac:dyDescent="0.15">
      <c r="C189" s="218"/>
      <c r="D189" s="219"/>
      <c r="E189" s="217"/>
      <c r="F189" s="217"/>
      <c r="G189" s="219"/>
      <c r="H189" s="219"/>
      <c r="I189" s="219"/>
      <c r="J189" s="218"/>
      <c r="K189" s="218"/>
      <c r="L189" s="218"/>
      <c r="M189" s="218"/>
      <c r="N189" s="218"/>
      <c r="O189" s="218"/>
      <c r="P189" s="218"/>
      <c r="Q189" s="218"/>
      <c r="R189" s="218"/>
      <c r="S189" s="218"/>
      <c r="T189" s="234">
        <f>SPSS!T189</f>
        <v>2.7083333333333299</v>
      </c>
      <c r="U189" s="235">
        <f>SPSS!U189</f>
        <v>1.0188728126088738E-2</v>
      </c>
      <c r="V189" s="235" t="e">
        <f>SPSS!V189</f>
        <v>#VALUE!</v>
      </c>
      <c r="W189" s="235" t="e">
        <f>SPSS!W189</f>
        <v>#N/A</v>
      </c>
      <c r="X189" s="235" t="e">
        <f>SPSS!X189</f>
        <v>#VALUE!</v>
      </c>
      <c r="Y189" s="218"/>
      <c r="Z189" s="217">
        <f>SPSS!Z189</f>
        <v>-0.33333333333333548</v>
      </c>
      <c r="AA189" s="217">
        <f>SPSS!AA189</f>
        <v>0.32600000000000001</v>
      </c>
      <c r="AB189" s="217">
        <f>SPSS!AB189</f>
        <v>0.32600000000000001</v>
      </c>
      <c r="AC189" s="217" t="str">
        <f>SPSS!AC189</f>
        <v/>
      </c>
    </row>
    <row r="190" spans="3:29" x14ac:dyDescent="0.15">
      <c r="D190" s="219"/>
      <c r="E190" s="217"/>
      <c r="F190" s="217"/>
      <c r="G190" s="219"/>
      <c r="H190" s="219"/>
      <c r="I190" s="219"/>
      <c r="J190" s="218"/>
      <c r="K190" s="218"/>
      <c r="L190" s="218"/>
      <c r="M190" s="218"/>
      <c r="Q190" s="218"/>
      <c r="R190" s="218"/>
      <c r="S190" s="218"/>
      <c r="T190" s="234">
        <f>SPSS!T190</f>
        <v>2.7499999999999964</v>
      </c>
      <c r="U190" s="235">
        <f>SPSS!U190</f>
        <v>9.0935625015911431E-3</v>
      </c>
      <c r="V190" s="235" t="e">
        <f>SPSS!V190</f>
        <v>#VALUE!</v>
      </c>
      <c r="W190" s="235" t="e">
        <f>SPSS!W190</f>
        <v>#N/A</v>
      </c>
      <c r="X190" s="235" t="e">
        <f>SPSS!X190</f>
        <v>#VALUE!</v>
      </c>
      <c r="Y190" s="218"/>
      <c r="Z190" s="217">
        <f>SPSS!Z190</f>
        <v>-0.16666666666666879</v>
      </c>
      <c r="AA190" s="217">
        <f>SPSS!AA190</f>
        <v>0.32600000000000001</v>
      </c>
      <c r="AB190" s="217">
        <f>SPSS!AB190</f>
        <v>0.32600000000000001</v>
      </c>
      <c r="AC190" s="217" t="str">
        <f>SPSS!AC190</f>
        <v/>
      </c>
    </row>
    <row r="191" spans="3:29" x14ac:dyDescent="0.15">
      <c r="Q191" s="218"/>
      <c r="R191" s="218"/>
      <c r="S191" s="218"/>
      <c r="T191" s="234">
        <f>SPSS!T191</f>
        <v>2.791666666666663</v>
      </c>
      <c r="U191" s="235">
        <f>SPSS!U191</f>
        <v>8.1020357469785802E-3</v>
      </c>
      <c r="V191" s="235" t="e">
        <f>SPSS!V191</f>
        <v>#VALUE!</v>
      </c>
      <c r="W191" s="235" t="e">
        <f>SPSS!W191</f>
        <v>#N/A</v>
      </c>
      <c r="X191" s="235" t="e">
        <f>SPSS!X191</f>
        <v>#VALUE!</v>
      </c>
      <c r="Y191" s="218"/>
      <c r="Z191" s="217">
        <f>SPSS!Z191</f>
        <v>0.16666666666666449</v>
      </c>
      <c r="AA191" s="217">
        <f>SPSS!AA191</f>
        <v>0.32600000000000001</v>
      </c>
      <c r="AB191" s="217">
        <f>SPSS!AB191</f>
        <v>0.32600000000000001</v>
      </c>
      <c r="AC191" s="217" t="str">
        <f>SPSS!AC191</f>
        <v/>
      </c>
    </row>
    <row r="192" spans="3:29" x14ac:dyDescent="0.15">
      <c r="Q192" s="218"/>
      <c r="R192" s="218"/>
      <c r="S192" s="218"/>
      <c r="T192" s="234">
        <f>SPSS!T192</f>
        <v>2.8333333333333295</v>
      </c>
      <c r="U192" s="235">
        <f>SPSS!U192</f>
        <v>7.2060997646093061E-3</v>
      </c>
      <c r="V192" s="235" t="e">
        <f>SPSS!V192</f>
        <v>#VALUE!</v>
      </c>
      <c r="W192" s="235" t="e">
        <f>SPSS!W192</f>
        <v>#N/A</v>
      </c>
      <c r="X192" s="235" t="e">
        <f>SPSS!X192</f>
        <v>#VALUE!</v>
      </c>
      <c r="Y192" s="218"/>
      <c r="Z192" s="217">
        <f>SPSS!Z192</f>
        <v>0.33333333333333115</v>
      </c>
      <c r="AA192" s="217">
        <f>SPSS!AA192</f>
        <v>0.32600000000000001</v>
      </c>
      <c r="AB192" s="217">
        <f>SPSS!AB192</f>
        <v>0.32600000000000001</v>
      </c>
      <c r="AC192" s="217" t="str">
        <f>SPSS!AC192</f>
        <v/>
      </c>
    </row>
    <row r="193" spans="17:29" x14ac:dyDescent="0.15">
      <c r="Q193" s="218"/>
      <c r="R193" s="218"/>
      <c r="S193" s="218"/>
      <c r="T193" s="234">
        <f>SPSS!T193</f>
        <v>2.874999999999996</v>
      </c>
      <c r="U193" s="235">
        <f>SPSS!U193</f>
        <v>6.3981203107236302E-3</v>
      </c>
      <c r="V193" s="235" t="e">
        <f>SPSS!V193</f>
        <v>#VALUE!</v>
      </c>
      <c r="W193" s="235" t="e">
        <f>SPSS!W193</f>
        <v>#N/A</v>
      </c>
      <c r="X193" s="235" t="e">
        <f>SPSS!X193</f>
        <v>#VALUE!</v>
      </c>
      <c r="Y193" s="218"/>
      <c r="Z193" s="217">
        <f>SPSS!Z193</f>
        <v>0.49999999999999789</v>
      </c>
      <c r="AA193" s="217">
        <f>SPSS!AA193</f>
        <v>0.32600000000000001</v>
      </c>
      <c r="AB193" s="217">
        <f>SPSS!AB193</f>
        <v>0.32600000000000001</v>
      </c>
      <c r="AC193" s="217" t="str">
        <f>SPSS!AC193</f>
        <v/>
      </c>
    </row>
    <row r="194" spans="17:29" x14ac:dyDescent="0.15">
      <c r="Q194" s="218"/>
      <c r="R194" s="218"/>
      <c r="S194" s="218"/>
      <c r="T194" s="234">
        <f>SPSS!T194</f>
        <v>2.9166666666666625</v>
      </c>
      <c r="U194" s="235">
        <f>SPSS!U194</f>
        <v>5.6708812194459562E-3</v>
      </c>
      <c r="V194" s="235" t="e">
        <f>SPSS!V194</f>
        <v>#VALUE!</v>
      </c>
      <c r="W194" s="235" t="e">
        <f>SPSS!W194</f>
        <v>#N/A</v>
      </c>
      <c r="X194" s="235" t="e">
        <f>SPSS!X194</f>
        <v>#VALUE!</v>
      </c>
      <c r="Y194" s="218"/>
      <c r="Z194" s="217">
        <f>SPSS!Z194</f>
        <v>-0.33333333333333548</v>
      </c>
      <c r="AA194" s="217">
        <f>SPSS!AA194</f>
        <v>0.35</v>
      </c>
      <c r="AB194" s="217">
        <f>SPSS!AB194</f>
        <v>0.35</v>
      </c>
      <c r="AC194" s="217" t="str">
        <f>SPSS!AC194</f>
        <v/>
      </c>
    </row>
    <row r="195" spans="17:29" x14ac:dyDescent="0.15">
      <c r="Q195" s="218"/>
      <c r="R195" s="218"/>
      <c r="S195" s="218"/>
      <c r="T195" s="234">
        <f>SPSS!T195</f>
        <v>2.958333333333329</v>
      </c>
      <c r="U195" s="235">
        <f>SPSS!U195</f>
        <v>5.01758473893272E-3</v>
      </c>
      <c r="V195" s="235" t="e">
        <f>SPSS!V195</f>
        <v>#VALUE!</v>
      </c>
      <c r="W195" s="235" t="e">
        <f>SPSS!W195</f>
        <v>#N/A</v>
      </c>
      <c r="X195" s="235" t="e">
        <f>SPSS!X195</f>
        <v>#VALUE!</v>
      </c>
      <c r="Y195" s="218"/>
      <c r="Z195" s="217">
        <f>SPSS!Z195</f>
        <v>-0.16666666666666879</v>
      </c>
      <c r="AA195" s="217">
        <f>SPSS!AA195</f>
        <v>0.35</v>
      </c>
      <c r="AB195" s="217">
        <f>SPSS!AB195</f>
        <v>0.35</v>
      </c>
      <c r="AC195" s="217" t="str">
        <f>SPSS!AC195</f>
        <v/>
      </c>
    </row>
    <row r="196" spans="17:29" x14ac:dyDescent="0.15">
      <c r="Q196" s="218"/>
      <c r="R196" s="218"/>
      <c r="S196" s="218"/>
      <c r="T196" s="234">
        <f>SPSS!T196</f>
        <v>2.9999999999999956</v>
      </c>
      <c r="U196" s="235">
        <f>SPSS!U196</f>
        <v>4.4318484119380665E-3</v>
      </c>
      <c r="V196" s="235" t="e">
        <f>SPSS!V196</f>
        <v>#VALUE!</v>
      </c>
      <c r="W196" s="235" t="e">
        <f>SPSS!W196</f>
        <v>#N/A</v>
      </c>
      <c r="X196" s="235" t="e">
        <f>SPSS!X196</f>
        <v>#VALUE!</v>
      </c>
      <c r="Y196" s="218"/>
      <c r="Z196" s="217">
        <f>SPSS!Z196</f>
        <v>0.16666666666666449</v>
      </c>
      <c r="AA196" s="217">
        <f>SPSS!AA196</f>
        <v>0.35</v>
      </c>
      <c r="AB196" s="217">
        <f>SPSS!AB196</f>
        <v>0.35</v>
      </c>
      <c r="AC196" s="217" t="str">
        <f>SPSS!AC196</f>
        <v/>
      </c>
    </row>
    <row r="197" spans="17:29" x14ac:dyDescent="0.15">
      <c r="Q197" s="218"/>
      <c r="R197" s="218"/>
      <c r="S197" s="218"/>
      <c r="T197" s="218"/>
      <c r="U197" s="218"/>
      <c r="V197" s="219"/>
      <c r="W197" s="219"/>
      <c r="X197" s="219"/>
      <c r="Y197" s="218"/>
      <c r="Z197" s="217">
        <f>SPSS!Z197</f>
        <v>0.33333333333333115</v>
      </c>
      <c r="AA197" s="217">
        <f>SPSS!AA197</f>
        <v>0.35</v>
      </c>
      <c r="AB197" s="217">
        <f>SPSS!AB197</f>
        <v>0.35</v>
      </c>
      <c r="AC197" s="217" t="str">
        <f>SPSS!AC197</f>
        <v/>
      </c>
    </row>
    <row r="198" spans="17:29" x14ac:dyDescent="0.15">
      <c r="Q198" s="218"/>
      <c r="R198" s="218"/>
      <c r="S198" s="218"/>
      <c r="T198" s="218"/>
      <c r="U198" s="218"/>
      <c r="V198" s="219"/>
      <c r="W198" s="219"/>
      <c r="X198" s="219"/>
      <c r="Y198" s="218"/>
      <c r="Z198" s="217">
        <f>SPSS!Z198</f>
        <v>-0.16666666666666879</v>
      </c>
      <c r="AA198" s="217">
        <f>SPSS!AA198</f>
        <v>0.374</v>
      </c>
      <c r="AB198" s="217">
        <f>SPSS!AB198</f>
        <v>0.374</v>
      </c>
      <c r="AC198" s="217" t="str">
        <f>SPSS!AC198</f>
        <v/>
      </c>
    </row>
    <row r="199" spans="17:29" x14ac:dyDescent="0.15">
      <c r="Q199" s="218"/>
      <c r="Z199" s="217">
        <f>SPSS!Z199</f>
        <v>0.16666666666666449</v>
      </c>
      <c r="AA199" s="217">
        <f>SPSS!AA199</f>
        <v>0.374</v>
      </c>
      <c r="AB199" s="217">
        <f>SPSS!AB199</f>
        <v>0.374</v>
      </c>
      <c r="AC199" s="217" t="str">
        <f>SPSS!AC199</f>
        <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58" priority="8">
      <formula>$A$2/$B$2&gt;=0.076</formula>
    </cfRule>
  </conditionalFormatting>
  <conditionalFormatting sqref="B1:B2">
    <cfRule type="expression" dxfId="57" priority="9">
      <formula>$A$2/$B$2&gt;=0.153</formula>
    </cfRule>
  </conditionalFormatting>
  <conditionalFormatting sqref="C1:C2">
    <cfRule type="expression" dxfId="56" priority="10">
      <formula>$A$2/$B$2&gt;=0.23</formula>
    </cfRule>
  </conditionalFormatting>
  <conditionalFormatting sqref="D1:D2">
    <cfRule type="expression" dxfId="55" priority="11">
      <formula>$A$2/$B$2&gt;=0.307</formula>
    </cfRule>
  </conditionalFormatting>
  <conditionalFormatting sqref="E1:E2">
    <cfRule type="expression" dxfId="54" priority="12">
      <formula>$A$2/$B$2&gt;=0.384</formula>
    </cfRule>
  </conditionalFormatting>
  <conditionalFormatting sqref="F1:F2">
    <cfRule type="expression" dxfId="53" priority="13">
      <formula>$A$2/$B$2&gt;=0.461</formula>
    </cfRule>
  </conditionalFormatting>
  <conditionalFormatting sqref="G1:G2">
    <cfRule type="expression" dxfId="52" priority="14">
      <formula>$A$2/$B$2&gt;=0.538</formula>
    </cfRule>
  </conditionalFormatting>
  <conditionalFormatting sqref="H1:H2">
    <cfRule type="expression" dxfId="51" priority="15">
      <formula>$A$2/$B$2&gt;=0.615</formula>
    </cfRule>
  </conditionalFormatting>
  <conditionalFormatting sqref="I1:P2">
    <cfRule type="expression" dxfId="50" priority="16">
      <formula>$A$2/$B$2&gt;=0.692</formula>
    </cfRule>
  </conditionalFormatting>
  <conditionalFormatting sqref="X1:AF1 X2:AO2 AH1:AK1 AM1:AO1">
    <cfRule type="expression" dxfId="49" priority="17">
      <formula>$A$2/$B$2&gt;=1</formula>
    </cfRule>
  </conditionalFormatting>
  <conditionalFormatting sqref="O1">
    <cfRule type="expression" dxfId="48" priority="7">
      <formula>$A$2/$B$2&gt;=0.846</formula>
    </cfRule>
  </conditionalFormatting>
  <conditionalFormatting sqref="AG1">
    <cfRule type="expression" dxfId="47" priority="6">
      <formula>$A$2/$B$2&gt;=0.846</formula>
    </cfRule>
  </conditionalFormatting>
  <conditionalFormatting sqref="AL1">
    <cfRule type="expression" dxfId="46" priority="5">
      <formula>$A$2/$B$2&gt;=0.846</formula>
    </cfRule>
  </conditionalFormatting>
  <conditionalFormatting sqref="L1">
    <cfRule type="expression" dxfId="45" priority="4">
      <formula>$A$2/$B$2&gt;=0.846</formula>
    </cfRule>
  </conditionalFormatting>
  <conditionalFormatting sqref="Q1:R2">
    <cfRule type="expression" dxfId="44" priority="3">
      <formula>$A$2/$B$2&gt;=0.846</formula>
    </cfRule>
  </conditionalFormatting>
  <conditionalFormatting sqref="P1">
    <cfRule type="expression" dxfId="43" priority="2">
      <formula>$P$1&lt;&gt;""</formula>
    </cfRule>
  </conditionalFormatting>
  <conditionalFormatting sqref="A1:O2 X1:AO2 P2:R2 Q1:R1">
    <cfRule type="expression" dxfId="42" priority="1">
      <formula>$P$1="Feedback OFF"</formula>
    </cfRule>
  </conditionalFormatting>
  <dataValidations count="17">
    <dataValidation type="list" allowBlank="1" showInputMessage="1" showErrorMessage="1" sqref="E24" xr:uid="{C3E4A094-52C0-F740-BF59-7F144956A2A8}">
      <formula1>"s, σ"</formula1>
    </dataValidation>
    <dataValidation type="list" allowBlank="1" showInputMessage="1" showErrorMessage="1" sqref="I27" xr:uid="{EA638F04-B174-2544-B0B5-F569D7438825}">
      <formula1>"σ, SE = σ(x̅) = σ/√n, SE = σ̂(x̅) = s/√n"</formula1>
    </dataValidation>
    <dataValidation type="list" allowBlank="1" showInputMessage="1" showErrorMessage="1" sqref="M37" xr:uid="{93234069-3EBD-4948-8BDF-B9641F51B2D2}">
      <formula1>"t score, z score"</formula1>
    </dataValidation>
    <dataValidation type="list" allowBlank="1" showInputMessage="1" showErrorMessage="1" sqref="M40" xr:uid="{B79D4766-E1EB-E04D-B0A1-65CFE0C8DAE3}">
      <formula1>"fail to reject H0, reject H0"</formula1>
    </dataValidation>
    <dataValidation type="list" allowBlank="1" showInputMessage="1" showErrorMessage="1" sqref="M39" xr:uid="{C6EB26E2-D72A-4743-9E32-FE4137EF6EAD}">
      <formula1>"P(x̅ )  &lt;  α, P(x̅ )  &gt;  α"</formula1>
    </dataValidation>
    <dataValidation type="list" allowBlank="1" showInputMessage="1" showErrorMessage="1" sqref="M38" xr:uid="{45B12885-C43C-7C48-BBC3-5ECD2CBD3505}">
      <formula1>"test stat between critical values,  test stat  &lt;  CV-,  test stat  &gt;  CV+"</formula1>
    </dataValidation>
    <dataValidation type="list" allowBlank="1" showInputMessage="1" showErrorMessage="1" sqref="G33" xr:uid="{4EF4F076-20C6-374F-96AB-4096B9BDD779}">
      <formula1>"left, right"</formula1>
    </dataValidation>
    <dataValidation type="list" allowBlank="1" showInputMessage="1" showErrorMessage="1" sqref="G29:G30" xr:uid="{A24B4240-D42A-E44D-9323-0D8494FD098F}">
      <formula1>"left, right, two left, two right"</formula1>
    </dataValidation>
    <dataValidation type="list" allowBlank="1" showInputMessage="1" showErrorMessage="1" sqref="E29:E30 E33" xr:uid="{2F2AE219-101E-C244-8328-F87D6898177A}">
      <formula1>"normal pop, normal μ0,  T μ0"</formula1>
    </dataValidation>
    <dataValidation type="list" allowBlank="1" showInputMessage="1" showErrorMessage="1" sqref="K27" xr:uid="{4B2F158A-1DD3-B14A-B9CF-8ABFC9E0F2D1}">
      <formula1>"z score, t score"</formula1>
    </dataValidation>
    <dataValidation type="list" allowBlank="1" showInputMessage="1" showErrorMessage="1" sqref="H39" xr:uid="{96AD4B5F-6BCB-014F-A441-F6DA91F56FA4}">
      <formula1>"σ, σ(x̅) = σ/√n, σ̂(x̅) = s/√n"</formula1>
    </dataValidation>
    <dataValidation type="list" allowBlank="1" showInputMessage="1" showErrorMessage="1" sqref="J50 J27" xr:uid="{D5486375-3395-7B4F-B44F-EA25F21FA2BD}">
      <formula1>"x, x̅, r"</formula1>
    </dataValidation>
    <dataValidation type="list" allowBlank="1" showInputMessage="1" showErrorMessage="1" sqref="L27" xr:uid="{36415A45-8D09-8649-B127-E5AE9BA99BEC}">
      <formula1>"P(x), P(x̅)"</formula1>
    </dataValidation>
    <dataValidation type="whole" allowBlank="1" showInputMessage="1" showErrorMessage="1" sqref="M54 O24" xr:uid="{9FD002B8-C48D-8E4A-9B8F-3F13739EE6B9}">
      <formula1>0</formula1>
      <formula2>3</formula2>
    </dataValidation>
    <dataValidation type="list" allowBlank="1" showInputMessage="1" showErrorMessage="1" sqref="M41 H37:H38" xr:uid="{8F8F3517-B0AD-1C4A-8C0E-CD42E554B45F}">
      <formula1>$X$37:$X$40</formula1>
    </dataValidation>
    <dataValidation type="list" allowBlank="1" showInputMessage="1" sqref="F29:F30" xr:uid="{C888B143-79D8-0C4A-B59C-AF2E96BF29F2}">
      <formula1>"Individual value x, critical value x̅"</formula1>
    </dataValidation>
    <dataValidation type="list" allowBlank="1" showInputMessage="1" showErrorMessage="1" sqref="P1" xr:uid="{811E5F56-45ED-104A-BE90-D5C77B039746}">
      <formula1>"Feedback ON, Taunting ON, Feedback OFF"</formula1>
    </dataValidation>
  </dataValidations>
  <pageMargins left="0.7" right="0.7" top="0.75" bottom="0.75" header="0.3" footer="0.3"/>
  <pageSetup orientation="portrait" horizontalDpi="0" verticalDpi="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7F25-CD3F-0544-BE90-61B6336ACFB1}">
  <sheetPr codeName="Sheet11">
    <tabColor rgb="FFFFC000"/>
  </sheetPr>
  <dimension ref="A1:N44"/>
  <sheetViews>
    <sheetView zoomScale="103" workbookViewId="0">
      <selection activeCell="B10" sqref="B10"/>
    </sheetView>
  </sheetViews>
  <sheetFormatPr baseColWidth="10" defaultColWidth="10.83203125" defaultRowHeight="19" x14ac:dyDescent="0.2"/>
  <cols>
    <col min="1" max="1" width="10.1640625" style="106" customWidth="1"/>
    <col min="2" max="14" width="72" style="106" customWidth="1"/>
    <col min="15" max="16384" width="10.83203125" style="106"/>
  </cols>
  <sheetData>
    <row r="1" spans="1:14" s="104" customFormat="1" ht="34" customHeight="1" x14ac:dyDescent="0.2">
      <c r="A1" s="102" t="s">
        <v>301</v>
      </c>
      <c r="B1" s="103">
        <f ca="1">RANDBETWEEN(3,9)</f>
        <v>7</v>
      </c>
    </row>
    <row r="2" spans="1:14" s="105" customFormat="1" ht="43" customHeight="1" x14ac:dyDescent="0.2">
      <c r="A2" s="105" t="s">
        <v>302</v>
      </c>
      <c r="B2" s="102" t="s">
        <v>303</v>
      </c>
      <c r="C2" s="102" t="s">
        <v>304</v>
      </c>
      <c r="D2" s="102" t="s">
        <v>305</v>
      </c>
      <c r="E2" s="102" t="s">
        <v>306</v>
      </c>
      <c r="F2" s="102" t="s">
        <v>307</v>
      </c>
      <c r="G2" s="102" t="s">
        <v>308</v>
      </c>
      <c r="H2" s="102" t="s">
        <v>309</v>
      </c>
      <c r="I2" s="102" t="s">
        <v>310</v>
      </c>
      <c r="J2" s="102" t="s">
        <v>311</v>
      </c>
      <c r="K2" s="102" t="s">
        <v>312</v>
      </c>
      <c r="L2" s="102" t="s">
        <v>313</v>
      </c>
      <c r="M2" s="102" t="s">
        <v>314</v>
      </c>
      <c r="N2" s="102" t="s">
        <v>315</v>
      </c>
    </row>
    <row r="3" spans="1:14" ht="75" customHeight="1" x14ac:dyDescent="0.2">
      <c r="A3" s="105" t="s">
        <v>316</v>
      </c>
      <c r="B3" s="106" t="s">
        <v>317</v>
      </c>
      <c r="C3" s="107" t="s">
        <v>318</v>
      </c>
      <c r="D3" s="107" t="s">
        <v>319</v>
      </c>
      <c r="E3" s="107" t="s">
        <v>320</v>
      </c>
      <c r="F3" s="107" t="s">
        <v>321</v>
      </c>
      <c r="G3" s="107" t="s">
        <v>322</v>
      </c>
      <c r="H3" s="107" t="s">
        <v>323</v>
      </c>
      <c r="I3" s="107" t="s">
        <v>324</v>
      </c>
      <c r="J3" s="107" t="s">
        <v>325</v>
      </c>
      <c r="K3" s="106" t="s">
        <v>326</v>
      </c>
      <c r="L3" s="106" t="s">
        <v>327</v>
      </c>
      <c r="M3" s="106" t="s">
        <v>328</v>
      </c>
      <c r="N3" s="106" t="s">
        <v>329</v>
      </c>
    </row>
    <row r="4" spans="1:14" ht="75" customHeight="1" x14ac:dyDescent="0.2">
      <c r="A4" s="105" t="s">
        <v>330</v>
      </c>
      <c r="B4" s="106" t="s">
        <v>331</v>
      </c>
      <c r="C4" s="107" t="s">
        <v>332</v>
      </c>
      <c r="D4" s="107" t="s">
        <v>333</v>
      </c>
      <c r="E4" s="107" t="s">
        <v>334</v>
      </c>
      <c r="F4" s="108" t="s">
        <v>335</v>
      </c>
      <c r="G4" s="108" t="s">
        <v>336</v>
      </c>
      <c r="H4" s="108" t="s">
        <v>337</v>
      </c>
      <c r="I4" s="108" t="s">
        <v>338</v>
      </c>
      <c r="J4" s="108" t="s">
        <v>339</v>
      </c>
      <c r="K4" s="106" t="s">
        <v>340</v>
      </c>
      <c r="L4" s="106" t="s">
        <v>341</v>
      </c>
      <c r="M4" s="106" t="s">
        <v>342</v>
      </c>
      <c r="N4" s="106" t="s">
        <v>343</v>
      </c>
    </row>
    <row r="5" spans="1:14" ht="75" customHeight="1" x14ac:dyDescent="0.2">
      <c r="B5" s="106" t="s">
        <v>344</v>
      </c>
      <c r="C5" s="107" t="s">
        <v>345</v>
      </c>
      <c r="D5" s="107" t="s">
        <v>346</v>
      </c>
      <c r="E5" s="107" t="s">
        <v>347</v>
      </c>
      <c r="F5" s="108" t="s">
        <v>348</v>
      </c>
      <c r="G5" s="108" t="s">
        <v>349</v>
      </c>
      <c r="H5" s="108" t="s">
        <v>350</v>
      </c>
      <c r="I5" s="108" t="s">
        <v>350</v>
      </c>
      <c r="J5" s="108" t="s">
        <v>351</v>
      </c>
      <c r="K5" s="106" t="s">
        <v>352</v>
      </c>
      <c r="L5" s="106" t="s">
        <v>353</v>
      </c>
      <c r="M5" s="106" t="s">
        <v>354</v>
      </c>
      <c r="N5" s="106" t="s">
        <v>355</v>
      </c>
    </row>
    <row r="6" spans="1:14" ht="75" customHeight="1" x14ac:dyDescent="0.2">
      <c r="B6" s="106" t="s">
        <v>356</v>
      </c>
      <c r="C6" s="107" t="s">
        <v>357</v>
      </c>
      <c r="D6" s="107" t="s">
        <v>358</v>
      </c>
      <c r="E6" s="107" t="s">
        <v>359</v>
      </c>
      <c r="F6" s="108" t="s">
        <v>360</v>
      </c>
      <c r="G6" s="108" t="s">
        <v>361</v>
      </c>
      <c r="H6" s="108" t="s">
        <v>362</v>
      </c>
      <c r="I6" s="108" t="s">
        <v>363</v>
      </c>
      <c r="J6" s="108" t="s">
        <v>364</v>
      </c>
      <c r="K6" s="106" t="s">
        <v>365</v>
      </c>
      <c r="L6" s="106" t="s">
        <v>366</v>
      </c>
      <c r="M6" s="106" t="s">
        <v>367</v>
      </c>
      <c r="N6" s="106" t="s">
        <v>368</v>
      </c>
    </row>
    <row r="7" spans="1:14" ht="75" customHeight="1" x14ac:dyDescent="0.2">
      <c r="B7" s="106" t="s">
        <v>369</v>
      </c>
      <c r="C7" s="107" t="s">
        <v>370</v>
      </c>
      <c r="D7" s="107" t="s">
        <v>371</v>
      </c>
      <c r="E7" s="107" t="s">
        <v>372</v>
      </c>
      <c r="F7" s="108" t="s">
        <v>373</v>
      </c>
      <c r="G7" s="108" t="s">
        <v>374</v>
      </c>
      <c r="H7" s="108" t="s">
        <v>375</v>
      </c>
      <c r="I7" s="108" t="s">
        <v>376</v>
      </c>
      <c r="J7" s="108" t="s">
        <v>377</v>
      </c>
      <c r="K7" s="106" t="s">
        <v>378</v>
      </c>
      <c r="L7" s="106" t="s">
        <v>379</v>
      </c>
      <c r="M7" s="106" t="s">
        <v>380</v>
      </c>
      <c r="N7" s="106" t="s">
        <v>381</v>
      </c>
    </row>
    <row r="8" spans="1:14" ht="75" customHeight="1" x14ac:dyDescent="0.2">
      <c r="B8" s="106" t="s">
        <v>382</v>
      </c>
      <c r="C8" s="107" t="s">
        <v>383</v>
      </c>
      <c r="D8" s="107" t="s">
        <v>384</v>
      </c>
      <c r="E8" s="107" t="s">
        <v>385</v>
      </c>
      <c r="F8" s="108" t="s">
        <v>386</v>
      </c>
      <c r="G8" s="108" t="s">
        <v>387</v>
      </c>
      <c r="H8" s="108" t="s">
        <v>388</v>
      </c>
      <c r="I8" s="108" t="s">
        <v>388</v>
      </c>
      <c r="J8" s="108" t="s">
        <v>389</v>
      </c>
      <c r="K8" s="106" t="s">
        <v>390</v>
      </c>
      <c r="L8" s="106" t="s">
        <v>391</v>
      </c>
      <c r="M8" s="106" t="s">
        <v>392</v>
      </c>
      <c r="N8" s="106" t="s">
        <v>393</v>
      </c>
    </row>
    <row r="9" spans="1:14" ht="75" customHeight="1" x14ac:dyDescent="0.2">
      <c r="B9" s="106" t="s">
        <v>394</v>
      </c>
      <c r="C9" s="107" t="s">
        <v>395</v>
      </c>
      <c r="D9" s="107" t="s">
        <v>396</v>
      </c>
      <c r="E9" s="107" t="s">
        <v>397</v>
      </c>
      <c r="F9" s="107" t="s">
        <v>398</v>
      </c>
      <c r="G9" s="107" t="s">
        <v>399</v>
      </c>
      <c r="H9" s="107" t="s">
        <v>400</v>
      </c>
      <c r="I9" s="107" t="s">
        <v>400</v>
      </c>
      <c r="J9" s="107" t="s">
        <v>401</v>
      </c>
      <c r="K9" s="106" t="s">
        <v>402</v>
      </c>
      <c r="L9" s="106" t="s">
        <v>403</v>
      </c>
      <c r="M9" s="106" t="s">
        <v>404</v>
      </c>
      <c r="N9" s="106" t="s">
        <v>405</v>
      </c>
    </row>
    <row r="10" spans="1:14" ht="75" customHeight="1" x14ac:dyDescent="0.2">
      <c r="B10" s="106" t="s">
        <v>406</v>
      </c>
      <c r="C10" s="107" t="s">
        <v>407</v>
      </c>
      <c r="D10" s="107" t="s">
        <v>408</v>
      </c>
      <c r="E10" s="107" t="s">
        <v>409</v>
      </c>
      <c r="F10" s="108" t="s">
        <v>410</v>
      </c>
      <c r="G10" s="108" t="s">
        <v>411</v>
      </c>
      <c r="H10" s="108" t="s">
        <v>412</v>
      </c>
      <c r="I10" s="108" t="s">
        <v>412</v>
      </c>
      <c r="J10" s="108" t="s">
        <v>413</v>
      </c>
      <c r="K10" s="106" t="s">
        <v>414</v>
      </c>
      <c r="L10" s="106" t="s">
        <v>415</v>
      </c>
      <c r="M10" s="106" t="s">
        <v>416</v>
      </c>
      <c r="N10" s="106" t="s">
        <v>417</v>
      </c>
    </row>
    <row r="11" spans="1:14" ht="75" customHeight="1" x14ac:dyDescent="0.2">
      <c r="C11" s="107"/>
      <c r="D11" s="107"/>
      <c r="E11" s="107"/>
      <c r="F11" s="108"/>
      <c r="G11" s="108"/>
      <c r="H11" s="108"/>
      <c r="I11" s="108"/>
      <c r="J11" s="108"/>
      <c r="K11" s="108"/>
    </row>
    <row r="12" spans="1:14" ht="75" customHeight="1" x14ac:dyDescent="0.2">
      <c r="C12" s="107"/>
      <c r="D12" s="107"/>
      <c r="E12" s="107"/>
      <c r="F12" s="108"/>
      <c r="G12" s="108"/>
      <c r="H12" s="108"/>
      <c r="I12" s="108"/>
      <c r="J12" s="108"/>
    </row>
    <row r="13" spans="1:14" ht="75" customHeight="1" x14ac:dyDescent="0.2">
      <c r="C13" s="107"/>
      <c r="D13" s="107"/>
      <c r="E13" s="107"/>
      <c r="F13" s="108"/>
      <c r="G13" s="108"/>
      <c r="H13" s="108"/>
      <c r="I13" s="108"/>
      <c r="J13" s="108"/>
    </row>
    <row r="14" spans="1:14" ht="75" customHeight="1" x14ac:dyDescent="0.2">
      <c r="C14" s="107"/>
      <c r="D14" s="107"/>
      <c r="E14" s="107"/>
      <c r="F14" s="108"/>
      <c r="G14" s="108"/>
      <c r="H14" s="108"/>
      <c r="I14" s="108"/>
      <c r="J14" s="108"/>
    </row>
    <row r="15" spans="1:14" ht="75" customHeight="1" x14ac:dyDescent="0.2">
      <c r="C15" s="107"/>
      <c r="D15" s="107"/>
      <c r="E15" s="107"/>
      <c r="F15" s="108"/>
      <c r="G15" s="108"/>
      <c r="H15" s="108"/>
      <c r="I15" s="108"/>
      <c r="J15" s="108"/>
    </row>
    <row r="16" spans="1:14" x14ac:dyDescent="0.2">
      <c r="A16" s="107"/>
      <c r="B16" s="107"/>
      <c r="C16" s="107"/>
      <c r="D16" s="107"/>
      <c r="E16" s="107"/>
      <c r="F16" s="108"/>
      <c r="G16" s="108"/>
      <c r="H16" s="108"/>
      <c r="I16" s="108"/>
      <c r="J16" s="108"/>
    </row>
    <row r="17" spans="1:5" x14ac:dyDescent="0.2">
      <c r="A17" s="107"/>
      <c r="B17" s="107"/>
      <c r="C17" s="107"/>
      <c r="D17" s="107"/>
      <c r="E17" s="107"/>
    </row>
    <row r="18" spans="1:5" x14ac:dyDescent="0.2">
      <c r="A18" s="107"/>
      <c r="B18" s="107"/>
      <c r="C18" s="107"/>
      <c r="D18" s="107"/>
      <c r="E18" s="107"/>
    </row>
    <row r="19" spans="1:5" x14ac:dyDescent="0.2">
      <c r="A19" s="107"/>
      <c r="B19" s="107"/>
      <c r="C19" s="107"/>
      <c r="D19" s="107"/>
      <c r="E19" s="107"/>
    </row>
    <row r="20" spans="1:5" x14ac:dyDescent="0.2">
      <c r="A20" s="107"/>
      <c r="B20" s="107"/>
      <c r="C20" s="107"/>
      <c r="D20" s="107"/>
      <c r="E20" s="107"/>
    </row>
    <row r="21" spans="1:5" x14ac:dyDescent="0.2">
      <c r="A21" s="107"/>
      <c r="B21" s="107"/>
      <c r="C21" s="107"/>
      <c r="D21" s="107"/>
      <c r="E21" s="107"/>
    </row>
    <row r="22" spans="1:5" x14ac:dyDescent="0.2">
      <c r="A22" s="107"/>
      <c r="B22" s="107"/>
      <c r="C22" s="107"/>
      <c r="D22" s="107"/>
      <c r="E22" s="107"/>
    </row>
    <row r="23" spans="1:5" x14ac:dyDescent="0.2">
      <c r="A23" s="107"/>
      <c r="B23" s="107"/>
      <c r="C23" s="107"/>
      <c r="D23" s="107"/>
      <c r="E23" s="107"/>
    </row>
    <row r="24" spans="1:5" x14ac:dyDescent="0.2">
      <c r="A24" s="107"/>
      <c r="B24" s="107"/>
      <c r="C24" s="107"/>
      <c r="D24" s="107"/>
      <c r="E24" s="107"/>
    </row>
    <row r="25" spans="1:5" x14ac:dyDescent="0.2">
      <c r="A25" s="107"/>
      <c r="B25" s="107"/>
      <c r="C25" s="107"/>
      <c r="D25" s="107"/>
      <c r="E25" s="107"/>
    </row>
    <row r="26" spans="1:5" x14ac:dyDescent="0.2">
      <c r="A26" s="107"/>
      <c r="B26" s="107"/>
      <c r="C26" s="107"/>
      <c r="D26" s="107"/>
      <c r="E26" s="107"/>
    </row>
    <row r="27" spans="1:5" x14ac:dyDescent="0.2">
      <c r="A27" s="107"/>
      <c r="B27" s="107"/>
      <c r="C27" s="107"/>
      <c r="D27" s="107"/>
      <c r="E27" s="107"/>
    </row>
    <row r="28" spans="1:5" x14ac:dyDescent="0.2">
      <c r="A28" s="107"/>
      <c r="B28" s="107"/>
      <c r="C28" s="107"/>
      <c r="D28" s="107"/>
      <c r="E28" s="107"/>
    </row>
    <row r="29" spans="1:5" x14ac:dyDescent="0.2">
      <c r="A29" s="107"/>
      <c r="B29" s="107"/>
      <c r="C29" s="107"/>
      <c r="D29" s="107"/>
      <c r="E29" s="107"/>
    </row>
    <row r="30" spans="1:5" x14ac:dyDescent="0.2">
      <c r="A30" s="107"/>
      <c r="B30" s="107"/>
      <c r="C30" s="107"/>
      <c r="D30" s="107"/>
      <c r="E30" s="107"/>
    </row>
    <row r="31" spans="1:5" x14ac:dyDescent="0.2">
      <c r="A31" s="107"/>
      <c r="B31" s="107"/>
      <c r="C31" s="107"/>
      <c r="D31" s="107"/>
      <c r="E31" s="107"/>
    </row>
    <row r="32" spans="1:5" x14ac:dyDescent="0.2">
      <c r="A32" s="107"/>
      <c r="B32" s="107"/>
      <c r="C32" s="107"/>
      <c r="D32" s="107"/>
      <c r="E32" s="107"/>
    </row>
    <row r="33" spans="1:5" x14ac:dyDescent="0.2">
      <c r="A33" s="107"/>
      <c r="B33" s="107"/>
      <c r="C33" s="107"/>
      <c r="D33" s="107"/>
      <c r="E33" s="107"/>
    </row>
    <row r="34" spans="1:5" x14ac:dyDescent="0.2">
      <c r="A34" s="107"/>
      <c r="B34" s="107"/>
      <c r="C34" s="107"/>
      <c r="D34" s="107"/>
      <c r="E34" s="107"/>
    </row>
    <row r="35" spans="1:5" x14ac:dyDescent="0.2">
      <c r="A35" s="107"/>
      <c r="B35" s="107"/>
      <c r="C35" s="107"/>
      <c r="D35" s="107"/>
      <c r="E35" s="107"/>
    </row>
    <row r="36" spans="1:5" x14ac:dyDescent="0.2">
      <c r="A36" s="107"/>
      <c r="B36" s="107"/>
      <c r="C36" s="107"/>
      <c r="D36" s="107"/>
      <c r="E36" s="107"/>
    </row>
    <row r="37" spans="1:5" x14ac:dyDescent="0.2">
      <c r="A37" s="107"/>
      <c r="B37" s="107"/>
      <c r="C37" s="107"/>
      <c r="D37" s="107"/>
      <c r="E37" s="107"/>
    </row>
    <row r="38" spans="1:5" x14ac:dyDescent="0.2">
      <c r="A38" s="107"/>
      <c r="B38" s="107"/>
      <c r="C38" s="107"/>
      <c r="D38" s="107"/>
      <c r="E38" s="107"/>
    </row>
    <row r="39" spans="1:5" x14ac:dyDescent="0.2">
      <c r="A39" s="107"/>
      <c r="B39" s="107"/>
      <c r="C39" s="107"/>
      <c r="D39" s="107"/>
      <c r="E39" s="107"/>
    </row>
    <row r="40" spans="1:5" x14ac:dyDescent="0.2">
      <c r="A40" s="107"/>
      <c r="B40" s="107"/>
      <c r="C40" s="107"/>
      <c r="D40" s="107"/>
      <c r="E40" s="107"/>
    </row>
    <row r="41" spans="1:5" x14ac:dyDescent="0.2">
      <c r="A41" s="107"/>
      <c r="B41" s="107"/>
      <c r="C41" s="107"/>
      <c r="D41" s="107"/>
      <c r="E41" s="107"/>
    </row>
    <row r="42" spans="1:5" x14ac:dyDescent="0.2">
      <c r="A42" s="107"/>
      <c r="B42" s="107"/>
      <c r="C42" s="107"/>
      <c r="D42" s="107"/>
      <c r="E42" s="107"/>
    </row>
    <row r="43" spans="1:5" x14ac:dyDescent="0.2">
      <c r="A43" s="107"/>
      <c r="B43" s="107"/>
      <c r="C43" s="107"/>
      <c r="D43" s="107"/>
      <c r="E43" s="107"/>
    </row>
    <row r="44" spans="1:5" x14ac:dyDescent="0.2">
      <c r="C44" s="107"/>
      <c r="D44" s="107"/>
      <c r="E44" s="10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D74F7-3D41-D148-B952-0F864F43D01E}">
  <sheetPr>
    <tabColor rgb="FF4FADEA"/>
  </sheetPr>
  <dimension ref="A1:I60"/>
  <sheetViews>
    <sheetView zoomScale="160" zoomScaleNormal="160" workbookViewId="0">
      <selection activeCell="L52" sqref="L52"/>
    </sheetView>
  </sheetViews>
  <sheetFormatPr baseColWidth="10" defaultColWidth="8.83203125" defaultRowHeight="9" x14ac:dyDescent="0.15"/>
  <cols>
    <col min="1" max="3" width="8.83203125" style="215"/>
    <col min="4" max="4" width="16.83203125" style="215" bestFit="1" customWidth="1"/>
    <col min="5" max="5" width="8.83203125" style="215"/>
    <col min="6" max="6" width="13.1640625" style="215" bestFit="1" customWidth="1"/>
    <col min="7" max="7" width="20.1640625" style="215" bestFit="1" customWidth="1"/>
    <col min="8" max="8" width="9.1640625" style="215" bestFit="1" customWidth="1"/>
    <col min="9" max="16384" width="8.83203125" style="215"/>
  </cols>
  <sheetData>
    <row r="1" spans="1:9" s="216" customFormat="1" x14ac:dyDescent="0.15"/>
    <row r="2" spans="1:9" s="216" customFormat="1" x14ac:dyDescent="0.15"/>
    <row r="3" spans="1:9" x14ac:dyDescent="0.15">
      <c r="A3" s="297">
        <v>0</v>
      </c>
      <c r="B3" s="297"/>
      <c r="C3" s="297"/>
      <c r="D3" s="297"/>
      <c r="E3" s="297"/>
      <c r="F3" s="297"/>
      <c r="G3" s="297"/>
      <c r="H3" s="297"/>
      <c r="I3" s="297"/>
    </row>
    <row r="4" spans="1:9" x14ac:dyDescent="0.15">
      <c r="A4" s="297"/>
      <c r="B4" s="297"/>
      <c r="C4" s="297"/>
      <c r="D4" s="297"/>
      <c r="E4" s="297"/>
      <c r="F4" s="297"/>
      <c r="G4" s="297"/>
      <c r="H4" s="297"/>
      <c r="I4" s="297"/>
    </row>
    <row r="5" spans="1:9" x14ac:dyDescent="0.15">
      <c r="A5" s="298">
        <v>0</v>
      </c>
      <c r="B5" s="298"/>
      <c r="C5" s="298"/>
      <c r="D5" s="298"/>
      <c r="E5" s="298"/>
      <c r="F5" s="298"/>
      <c r="G5" s="298"/>
      <c r="H5" s="298"/>
      <c r="I5" s="298"/>
    </row>
    <row r="6" spans="1:9" x14ac:dyDescent="0.15">
      <c r="A6" s="298"/>
      <c r="B6" s="298"/>
      <c r="C6" s="298"/>
      <c r="D6" s="298"/>
      <c r="E6" s="298"/>
      <c r="F6" s="298"/>
      <c r="G6" s="298"/>
      <c r="H6" s="298"/>
      <c r="I6" s="298"/>
    </row>
    <row r="7" spans="1:9" x14ac:dyDescent="0.15">
      <c r="A7" s="298"/>
      <c r="B7" s="298"/>
      <c r="C7" s="298"/>
      <c r="D7" s="298"/>
      <c r="E7" s="298"/>
      <c r="F7" s="298"/>
      <c r="G7" s="298"/>
      <c r="H7" s="298"/>
      <c r="I7" s="298"/>
    </row>
    <row r="8" spans="1:9" x14ac:dyDescent="0.15">
      <c r="A8" s="298"/>
      <c r="B8" s="298"/>
      <c r="C8" s="298"/>
      <c r="D8" s="298"/>
      <c r="E8" s="298"/>
      <c r="F8" s="298"/>
      <c r="G8" s="298"/>
      <c r="H8" s="298"/>
      <c r="I8" s="298"/>
    </row>
    <row r="9" spans="1:9" x14ac:dyDescent="0.15">
      <c r="A9" s="300"/>
      <c r="B9" s="300"/>
      <c r="C9" s="300"/>
      <c r="D9" s="300"/>
      <c r="E9" s="300"/>
      <c r="F9" s="300"/>
      <c r="G9" s="300"/>
      <c r="H9" s="300"/>
      <c r="I9" s="300"/>
    </row>
    <row r="10" spans="1:9" x14ac:dyDescent="0.15">
      <c r="A10" s="299">
        <v>0</v>
      </c>
      <c r="B10" s="299"/>
      <c r="C10" s="299"/>
      <c r="D10" s="299"/>
      <c r="F10" s="243">
        <v>0</v>
      </c>
      <c r="G10" s="217">
        <v>0</v>
      </c>
    </row>
    <row r="14" spans="1:9" x14ac:dyDescent="0.15">
      <c r="A14" s="299">
        <v>0</v>
      </c>
      <c r="B14" s="299"/>
      <c r="C14" s="299"/>
      <c r="D14" s="299"/>
      <c r="F14" s="243">
        <v>0</v>
      </c>
      <c r="G14" s="258">
        <v>0</v>
      </c>
    </row>
    <row r="16" spans="1:9" x14ac:dyDescent="0.15">
      <c r="F16" s="243">
        <v>0</v>
      </c>
      <c r="G16" s="301">
        <v>5</v>
      </c>
      <c r="H16" s="215">
        <v>0</v>
      </c>
    </row>
    <row r="20" spans="1:9" x14ac:dyDescent="0.15">
      <c r="A20" s="298">
        <v>0</v>
      </c>
      <c r="B20" s="298"/>
      <c r="C20" s="298"/>
      <c r="D20" s="298"/>
      <c r="E20" s="298"/>
      <c r="F20" s="298"/>
      <c r="G20" s="298"/>
      <c r="H20" s="298"/>
      <c r="I20" s="298"/>
    </row>
    <row r="21" spans="1:9" x14ac:dyDescent="0.15">
      <c r="A21" s="298"/>
      <c r="B21" s="298"/>
      <c r="C21" s="298"/>
      <c r="D21" s="298"/>
      <c r="E21" s="298"/>
      <c r="F21" s="298"/>
      <c r="G21" s="298"/>
      <c r="H21" s="298"/>
      <c r="I21" s="298"/>
    </row>
    <row r="22" spans="1:9" x14ac:dyDescent="0.15">
      <c r="A22" s="298"/>
      <c r="B22" s="298"/>
      <c r="C22" s="298"/>
      <c r="D22" s="298"/>
      <c r="E22" s="298"/>
      <c r="F22" s="298"/>
      <c r="G22" s="298"/>
      <c r="H22" s="298"/>
      <c r="I22" s="298"/>
    </row>
    <row r="23" spans="1:9" x14ac:dyDescent="0.15">
      <c r="A23" s="298"/>
      <c r="B23" s="298"/>
      <c r="C23" s="298"/>
      <c r="D23" s="298"/>
      <c r="E23" s="298"/>
      <c r="F23" s="298"/>
      <c r="G23" s="298"/>
      <c r="H23" s="298"/>
      <c r="I23" s="298"/>
    </row>
    <row r="24" spans="1:9" x14ac:dyDescent="0.15">
      <c r="A24" s="300"/>
      <c r="B24" s="300"/>
      <c r="C24" s="300"/>
      <c r="D24" s="300"/>
      <c r="E24" s="300"/>
      <c r="F24" s="300"/>
      <c r="G24" s="300"/>
      <c r="H24" s="300"/>
      <c r="I24" s="300"/>
    </row>
    <row r="25" spans="1:9" x14ac:dyDescent="0.15">
      <c r="A25" s="299">
        <v>0</v>
      </c>
      <c r="B25" s="299"/>
      <c r="C25" s="299"/>
      <c r="D25" s="299"/>
      <c r="F25" s="243">
        <v>0</v>
      </c>
      <c r="G25" s="217">
        <v>0</v>
      </c>
    </row>
    <row r="29" spans="1:9" x14ac:dyDescent="0.15">
      <c r="A29" s="299">
        <v>0</v>
      </c>
      <c r="B29" s="299"/>
      <c r="C29" s="299"/>
      <c r="D29" s="299"/>
      <c r="F29" s="243">
        <v>0</v>
      </c>
      <c r="G29" s="258">
        <v>0</v>
      </c>
    </row>
    <row r="31" spans="1:9" x14ac:dyDescent="0.15">
      <c r="F31" s="243">
        <v>0</v>
      </c>
      <c r="G31" s="301">
        <v>5</v>
      </c>
      <c r="H31" s="215">
        <v>0</v>
      </c>
    </row>
    <row r="34" spans="1:9" x14ac:dyDescent="0.15">
      <c r="A34" s="298">
        <v>0</v>
      </c>
      <c r="B34" s="298"/>
      <c r="C34" s="298"/>
      <c r="D34" s="298"/>
      <c r="E34" s="298"/>
      <c r="F34" s="298"/>
      <c r="G34" s="298"/>
      <c r="H34" s="298"/>
      <c r="I34" s="298"/>
    </row>
    <row r="35" spans="1:9" x14ac:dyDescent="0.15">
      <c r="A35" s="298"/>
      <c r="B35" s="298"/>
      <c r="C35" s="298"/>
      <c r="D35" s="298"/>
      <c r="E35" s="298"/>
      <c r="F35" s="298"/>
      <c r="G35" s="298"/>
      <c r="H35" s="298"/>
      <c r="I35" s="298"/>
    </row>
    <row r="36" spans="1:9" x14ac:dyDescent="0.15">
      <c r="A36" s="298"/>
      <c r="B36" s="298"/>
      <c r="C36" s="298"/>
      <c r="D36" s="298"/>
      <c r="E36" s="298"/>
      <c r="F36" s="298"/>
      <c r="G36" s="298"/>
      <c r="H36" s="298"/>
      <c r="I36" s="298"/>
    </row>
    <row r="37" spans="1:9" x14ac:dyDescent="0.15">
      <c r="A37" s="298"/>
      <c r="B37" s="298"/>
      <c r="C37" s="298"/>
      <c r="D37" s="298"/>
      <c r="E37" s="298"/>
      <c r="F37" s="298"/>
      <c r="G37" s="298"/>
      <c r="H37" s="298"/>
      <c r="I37" s="298"/>
    </row>
    <row r="38" spans="1:9" x14ac:dyDescent="0.15">
      <c r="A38" s="300"/>
      <c r="B38" s="300"/>
      <c r="C38" s="300"/>
      <c r="D38" s="300"/>
      <c r="E38" s="300"/>
      <c r="F38" s="300"/>
      <c r="G38" s="300"/>
      <c r="H38" s="300"/>
      <c r="I38" s="300"/>
    </row>
    <row r="39" spans="1:9" x14ac:dyDescent="0.15">
      <c r="A39" s="299">
        <v>0</v>
      </c>
      <c r="B39" s="299"/>
      <c r="C39" s="299"/>
      <c r="D39" s="299"/>
      <c r="F39" s="243">
        <v>0</v>
      </c>
      <c r="G39" s="217">
        <v>0</v>
      </c>
    </row>
    <row r="43" spans="1:9" x14ac:dyDescent="0.15">
      <c r="A43" s="299">
        <v>0</v>
      </c>
      <c r="B43" s="299"/>
      <c r="C43" s="299"/>
      <c r="D43" s="299"/>
      <c r="F43" s="243">
        <v>0</v>
      </c>
      <c r="G43" s="258">
        <v>0</v>
      </c>
    </row>
    <row r="45" spans="1:9" x14ac:dyDescent="0.15">
      <c r="F45" s="243">
        <v>0</v>
      </c>
      <c r="G45" s="301">
        <v>5</v>
      </c>
      <c r="H45" s="215">
        <v>0</v>
      </c>
    </row>
    <row r="49" spans="1:9" x14ac:dyDescent="0.15">
      <c r="A49" s="298">
        <v>0</v>
      </c>
      <c r="B49" s="298"/>
      <c r="C49" s="298"/>
      <c r="D49" s="298"/>
      <c r="E49" s="298"/>
      <c r="F49" s="298"/>
      <c r="G49" s="298"/>
      <c r="H49" s="298"/>
      <c r="I49" s="298"/>
    </row>
    <row r="50" spans="1:9" x14ac:dyDescent="0.15">
      <c r="A50" s="298"/>
      <c r="B50" s="298"/>
      <c r="C50" s="298"/>
      <c r="D50" s="298"/>
      <c r="E50" s="298"/>
      <c r="F50" s="298"/>
      <c r="G50" s="298"/>
      <c r="H50" s="298"/>
      <c r="I50" s="298"/>
    </row>
    <row r="51" spans="1:9" x14ac:dyDescent="0.15">
      <c r="A51" s="298"/>
      <c r="B51" s="298"/>
      <c r="C51" s="298"/>
      <c r="D51" s="298"/>
      <c r="E51" s="298"/>
      <c r="F51" s="298"/>
      <c r="G51" s="298"/>
      <c r="H51" s="298"/>
      <c r="I51" s="298"/>
    </row>
    <row r="52" spans="1:9" x14ac:dyDescent="0.15">
      <c r="A52" s="298"/>
      <c r="B52" s="298"/>
      <c r="C52" s="298"/>
      <c r="D52" s="298"/>
      <c r="E52" s="298"/>
      <c r="F52" s="298"/>
      <c r="G52" s="298"/>
      <c r="H52" s="298"/>
      <c r="I52" s="298"/>
    </row>
    <row r="53" spans="1:9" x14ac:dyDescent="0.15">
      <c r="A53" s="300"/>
      <c r="B53" s="300"/>
      <c r="C53" s="300"/>
      <c r="D53" s="300"/>
      <c r="E53" s="300"/>
      <c r="F53" s="300"/>
      <c r="G53" s="300"/>
      <c r="H53" s="300"/>
      <c r="I53" s="300"/>
    </row>
    <row r="54" spans="1:9" x14ac:dyDescent="0.15">
      <c r="A54" s="299">
        <v>0</v>
      </c>
      <c r="B54" s="299"/>
      <c r="C54" s="299"/>
      <c r="D54" s="299"/>
      <c r="F54" s="243">
        <v>0</v>
      </c>
      <c r="G54" s="217">
        <v>0</v>
      </c>
    </row>
    <row r="58" spans="1:9" x14ac:dyDescent="0.15">
      <c r="A58" s="299">
        <v>0</v>
      </c>
      <c r="B58" s="299"/>
      <c r="C58" s="299"/>
      <c r="D58" s="299"/>
      <c r="F58" s="243">
        <v>0</v>
      </c>
      <c r="G58" s="258">
        <v>0</v>
      </c>
    </row>
    <row r="60" spans="1:9" x14ac:dyDescent="0.15">
      <c r="F60" s="243">
        <v>0</v>
      </c>
      <c r="G60" s="301">
        <v>5</v>
      </c>
      <c r="H60" s="215">
        <v>0</v>
      </c>
    </row>
  </sheetData>
  <mergeCells count="13">
    <mergeCell ref="A58:D58"/>
    <mergeCell ref="A29:D29"/>
    <mergeCell ref="A34:I37"/>
    <mergeCell ref="A39:D39"/>
    <mergeCell ref="A43:D43"/>
    <mergeCell ref="A49:I52"/>
    <mergeCell ref="A54:D54"/>
    <mergeCell ref="A3:I4"/>
    <mergeCell ref="A5:I8"/>
    <mergeCell ref="A10:D10"/>
    <mergeCell ref="A14:D14"/>
    <mergeCell ref="A20:I23"/>
    <mergeCell ref="A25:D25"/>
  </mergeCells>
  <pageMargins left="0.7" right="0.7" top="0.75" bottom="0.75" header="0.3" footer="0.3"/>
  <pageSetup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5544-DAC8-5840-AEB6-A9C067941E46}">
  <sheetPr>
    <tabColor rgb="FF4FADEA"/>
  </sheetPr>
  <dimension ref="A1:I60"/>
  <sheetViews>
    <sheetView zoomScale="160" zoomScaleNormal="160" workbookViewId="0">
      <selection activeCell="G16" sqref="G16"/>
    </sheetView>
  </sheetViews>
  <sheetFormatPr baseColWidth="10" defaultColWidth="8.83203125" defaultRowHeight="9" x14ac:dyDescent="0.15"/>
  <cols>
    <col min="1" max="3" width="8.83203125" style="215"/>
    <col min="4" max="4" width="16.83203125" style="215" bestFit="1" customWidth="1"/>
    <col min="5" max="5" width="8.83203125" style="215"/>
    <col min="6" max="6" width="12.83203125" style="215" bestFit="1" customWidth="1"/>
    <col min="7" max="16384" width="8.83203125" style="215"/>
  </cols>
  <sheetData>
    <row r="1" spans="1:9" s="216" customFormat="1" x14ac:dyDescent="0.15">
      <c r="I1" s="216" t="s">
        <v>433</v>
      </c>
    </row>
    <row r="2" spans="1:9" s="216" customFormat="1" x14ac:dyDescent="0.15">
      <c r="A2" s="292">
        <f ca="1">IF('Choose Test'!$D$2="DRAGGING CELLS IS NOT PERMITTED. PLEASE UNDO LAST ACTION!!",0,IF('Choose Test'!$P$1&lt;&gt;"Feedback OFF",IF(Scoreboard!$F$25="",SUMIFS('Choose TestPT'!A3:$AL$60, 'Choose TestPT'!A3:$AL$60, "&gt;0", 'Choose TestSC'!A3:$AL$60, "PerfectMsg")+ABS(SUMIFS('Choose TestPT'!A3:$AL$60, 'Choose TestPT'!A3:$AL$60, "&lt;0", 'Choose TestSC'!A3:$AL$60, "PerfectMsg")),0),0))</f>
        <v>0</v>
      </c>
      <c r="B2" s="292">
        <f>SUMIF('Choose TestPT'!A3:$AL$60,"&gt;0")</f>
        <v>20</v>
      </c>
    </row>
    <row r="3" spans="1:9" x14ac:dyDescent="0.15">
      <c r="A3" s="297">
        <v>0</v>
      </c>
      <c r="B3" s="297"/>
      <c r="C3" s="297"/>
      <c r="D3" s="297"/>
      <c r="E3" s="297"/>
      <c r="F3" s="297"/>
      <c r="G3" s="297"/>
      <c r="H3" s="297"/>
      <c r="I3" s="297"/>
    </row>
    <row r="4" spans="1:9" x14ac:dyDescent="0.15">
      <c r="A4" s="297"/>
      <c r="B4" s="297"/>
      <c r="C4" s="297"/>
      <c r="D4" s="297"/>
      <c r="E4" s="297"/>
      <c r="F4" s="297"/>
      <c r="G4" s="297"/>
      <c r="H4" s="297"/>
      <c r="I4" s="297"/>
    </row>
    <row r="5" spans="1:9" x14ac:dyDescent="0.15">
      <c r="A5" s="298">
        <v>0</v>
      </c>
      <c r="B5" s="298"/>
      <c r="C5" s="298"/>
      <c r="D5" s="298"/>
      <c r="E5" s="298"/>
      <c r="F5" s="298"/>
      <c r="G5" s="298"/>
      <c r="H5" s="298"/>
      <c r="I5" s="298"/>
    </row>
    <row r="6" spans="1:9" x14ac:dyDescent="0.15">
      <c r="A6" s="298"/>
      <c r="B6" s="298"/>
      <c r="C6" s="298"/>
      <c r="D6" s="298"/>
      <c r="E6" s="298"/>
      <c r="F6" s="298"/>
      <c r="G6" s="298"/>
      <c r="H6" s="298"/>
      <c r="I6" s="298"/>
    </row>
    <row r="7" spans="1:9" x14ac:dyDescent="0.15">
      <c r="A7" s="298"/>
      <c r="B7" s="298"/>
      <c r="C7" s="298"/>
      <c r="D7" s="298"/>
      <c r="E7" s="298"/>
      <c r="F7" s="298"/>
      <c r="G7" s="298"/>
      <c r="H7" s="298"/>
      <c r="I7" s="298"/>
    </row>
    <row r="8" spans="1:9" x14ac:dyDescent="0.15">
      <c r="A8" s="298"/>
      <c r="B8" s="298"/>
      <c r="C8" s="298"/>
      <c r="D8" s="298"/>
      <c r="E8" s="298"/>
      <c r="F8" s="298"/>
      <c r="G8" s="298"/>
      <c r="H8" s="298"/>
      <c r="I8" s="298"/>
    </row>
    <row r="9" spans="1:9" x14ac:dyDescent="0.15">
      <c r="A9" s="300"/>
      <c r="B9" s="300"/>
      <c r="C9" s="300"/>
      <c r="D9" s="300"/>
      <c r="E9" s="300"/>
      <c r="F9" s="300"/>
      <c r="G9" s="300"/>
      <c r="H9" s="300"/>
      <c r="I9" s="300"/>
    </row>
    <row r="10" spans="1:9" x14ac:dyDescent="0.15">
      <c r="A10" s="299">
        <v>0</v>
      </c>
      <c r="B10" s="299"/>
      <c r="C10" s="299"/>
      <c r="D10" s="299"/>
      <c r="F10" s="243">
        <v>0</v>
      </c>
      <c r="G10" s="217"/>
    </row>
    <row r="14" spans="1:9" x14ac:dyDescent="0.15">
      <c r="A14" s="299">
        <v>0</v>
      </c>
      <c r="B14" s="299"/>
      <c r="C14" s="299"/>
      <c r="D14" s="299"/>
      <c r="F14" s="243">
        <v>0</v>
      </c>
      <c r="G14" s="258"/>
    </row>
    <row r="16" spans="1:9" x14ac:dyDescent="0.15">
      <c r="F16" s="243">
        <v>0</v>
      </c>
      <c r="G16" s="301" t="str">
        <f ca="1">_xlfn.IFS(ISBLANK('Choose Test'!G16),"",IF(NOT(ISNA('#_Choose Test'!G16)),IF(ISNA('Choose Test'!G16),TRUE,FALSE),FALSE),"StuNAMsg",IF(AND(ISNA('#_Choose Test'!G16),ISNA('Choose Test'!G16)),TRUE,FALSE),"PerfectMsg",IF(NOT(ISERROR('#_Choose Test'!G16)),IF(ISERROR('Choose Test'!G16),TRUE,FALSE),FALSE),"StuErrorMsg",IF(TYPE('#_Choose Test'!G16)&lt;&gt;TYPE('Choose Test'!G16),TRUE,FALSE),"WrongTypeMsg",IF(_xlfn.ISFORMULA('#_Choose Test'!G16),IF(NOT(_xlfn.ISFORMULA('Choose Test'!G16)),TRUE),FALSE),"MissingFormulaMsg",IF(NOT(AND(ISNUMBER(FIND("[",_xlfn.FORMULATEXT('#_Choose Test'!G16))),ISNUMBER(FIND("!",_xlfn.FORMULATEXT('#_Choose Test'!G16))))),AND(ISNUMBER(FIND("[",_xlfn.FORMULATEXT('Choose Test'!G16))),ISNUMBER(FIND("!",_xlfn.FORMULATEXT('Choose Test'!G16)))),FALSE),"ExternalRefsMsg",IF(ISNUMBER('#_Choose Test'!G16),IF(ABS('#_Choose Test'!G16-'Choose Test'!G16)&gt;0.00001,TRUE,FALSE),IF('#_Choose Test'!G16&lt;&gt;'Choose Test'!G16,TRUE,FALSE)),IF(ISNUMBER('#_Choose Test'!G16),IF('#_Choose Test'!G16&gt;'Choose Test'!G16,"TooLow","TooHigh"),"WrongAnswer"),NOT(_xlfn.ISFORMULA('#_Choose Test'!G16)),"PerfectMsg",IF((LEN(SUBSTITUTE(SUBSTITUTE(SUBSTITUTE(SUBSTITUTE(SUBSTITUTE(SUBSTITUTE(SUBSTITUTE(SUBSTITUTE(SUBSTITUTE(SUBSTITUTE(SUBSTITUTE(SUBSTITUTE(SUBSTITUTE(SUBSTITUTE(SUBSTITUTE(SUBSTITUTE(SUBSTITUTE(SUBSTITUTE(SUBSTITUTE(SUBSTITUTE(SUBSTITUTE(SUBSTITUTE(SUBSTITUTE(SUBSTITUTE(IF(_xlfn.ISFORMULA('Choose Test'!G16),_xlfn.FORMULATEXT('Choose Test'!G16),'Choose Test'!G16),"9","#"),"8","#"),"7","#"),"6","#"),"5","#"),"4","#"),"3","#"),"2","#"),"1","#"),"0","#"),CHAR(10),""),"$",""),"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Choose Test'!G16),_xlfn.FORMULATEXT('Choose Test'!G16),'Choose Test'!G16),"9","#"),"8","#"),"7","#"),"6","#"),"5","#"),"4","#"),"3","#"),"2","#"),"1","#"),"0","#"),CHAR(10),""),"$",""),"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Choose Test'!G16),_xlfn.FORMULATEXT('#_Choose Test'!G16),'#_Choose Test'!G16),"9","#"),"8","#"),"7","#"),"6","#"),"5","#"),"4","#"),"3","#"),"2","#"),"1","#"),"0","#"),CHAR(10),""),"$",""),"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Choose Test'!G16),_xlfn.FORMULATEXT('#_Choose Test'!G16),'#_Choose Test'!G16),"9","#"),"8","#"),"7","#"),"6","#"),"5","#"),"4","#"),"3","#"),"2","#"),"1","#"),"0","#"),CHAR(10),""),"$","")," ",""),",","@"),"&gt;","@"),"&lt;","@"),"=","@"),")","@"),"(","@"),"^","@"),"/","@"),"+","@"),"*","@"),"-","@"),"@#","")))/2,TRUE,FALSE),"HardCodeMsg",IF(LEN(IF(_xlfn.ISFORMULA('Choose Test'!G16),_xlfn.FORMULATEXT('Choose Test'!G16),'Choose Test'!G16))-LEN(SUBSTITUTE(IF(_xlfn.ISFORMULA('Choose Test'!G16),_xlfn.FORMULATEXT('Choose Test'!G16),'Choose Test'!G16),"""",""))&gt;LEN(IF(_xlfn.ISFORMULA('#_Choose Test'!G16),_xlfn.FORMULATEXT('#_Choose Test'!G16),'#_Choose Test'!G16))-LEN(SUBSTITUTE(IF(_xlfn.ISFORMULA('#_Choose Test'!G16),_xlfn.FORMULATEXT('#_Choose Test'!G16),'#_Choose Test'!G16),"""","")),TRUE,FALSE),"HardQuoteMsg",IF(LEN(IF(_xlfn.ISFORMULA('Choose Test'!G16),_xlfn.FORMULATEXT('Choose Test'!G16),'Choose Test'!G16))-LEN(SUBSTITUTE(IF(_xlfn.ISFORMULA('Choose Test'!G16),_xlfn.FORMULATEXT('Choose Test'!G16),'Choose Test'!G16),"$",""))&lt;0.5*(LEN(IF(_xlfn.ISFORMULA('#_Choose Test'!G16),_xlfn.FORMULATEXT('#_Choose Test'!G16),'#_Choose Test'!G16))-LEN(SUBSTITUTE(IF(_xlfn.ISFORMULA('#_Choose Test'!G16),_xlfn.FORMULATEXT('#_Choose Test'!G16),'#_Choose Test'!G16),"$",""))),TRUE,FALSE),"MissingAbsMsg",TRUE,"PerfectMsg")</f>
        <v>WrongAnswer</v>
      </c>
      <c r="H16" s="215">
        <v>0</v>
      </c>
    </row>
    <row r="20" spans="1:9" x14ac:dyDescent="0.15">
      <c r="A20" s="298">
        <v>0</v>
      </c>
      <c r="B20" s="298"/>
      <c r="C20" s="298"/>
      <c r="D20" s="298"/>
      <c r="E20" s="298"/>
      <c r="F20" s="298"/>
      <c r="G20" s="298"/>
      <c r="H20" s="298"/>
      <c r="I20" s="298"/>
    </row>
    <row r="21" spans="1:9" x14ac:dyDescent="0.15">
      <c r="A21" s="298"/>
      <c r="B21" s="298"/>
      <c r="C21" s="298"/>
      <c r="D21" s="298"/>
      <c r="E21" s="298"/>
      <c r="F21" s="298"/>
      <c r="G21" s="298"/>
      <c r="H21" s="298"/>
      <c r="I21" s="298"/>
    </row>
    <row r="22" spans="1:9" x14ac:dyDescent="0.15">
      <c r="A22" s="298"/>
      <c r="B22" s="298"/>
      <c r="C22" s="298"/>
      <c r="D22" s="298"/>
      <c r="E22" s="298"/>
      <c r="F22" s="298"/>
      <c r="G22" s="298"/>
      <c r="H22" s="298"/>
      <c r="I22" s="298"/>
    </row>
    <row r="23" spans="1:9" x14ac:dyDescent="0.15">
      <c r="A23" s="298"/>
      <c r="B23" s="298"/>
      <c r="C23" s="298"/>
      <c r="D23" s="298"/>
      <c r="E23" s="298"/>
      <c r="F23" s="298"/>
      <c r="G23" s="298"/>
      <c r="H23" s="298"/>
      <c r="I23" s="298"/>
    </row>
    <row r="24" spans="1:9" x14ac:dyDescent="0.15">
      <c r="A24" s="300"/>
      <c r="B24" s="300"/>
      <c r="C24" s="300"/>
      <c r="D24" s="300"/>
      <c r="E24" s="300"/>
      <c r="F24" s="300"/>
      <c r="G24" s="300"/>
      <c r="H24" s="300"/>
      <c r="I24" s="300"/>
    </row>
    <row r="25" spans="1:9" x14ac:dyDescent="0.15">
      <c r="A25" s="299">
        <v>0</v>
      </c>
      <c r="B25" s="299"/>
      <c r="C25" s="299"/>
      <c r="D25" s="299"/>
      <c r="F25" s="243">
        <v>0</v>
      </c>
      <c r="G25" s="217"/>
    </row>
    <row r="29" spans="1:9" x14ac:dyDescent="0.15">
      <c r="A29" s="299">
        <v>0</v>
      </c>
      <c r="B29" s="299"/>
      <c r="C29" s="299"/>
      <c r="D29" s="299"/>
      <c r="F29" s="243">
        <v>0</v>
      </c>
      <c r="G29" s="258"/>
    </row>
    <row r="31" spans="1:9" x14ac:dyDescent="0.15">
      <c r="F31" s="243">
        <v>0</v>
      </c>
      <c r="G31" s="301" t="str">
        <f ca="1">_xlfn.IFS(ISBLANK('Choose Test'!G31),"",IF(NOT(ISNA('#_Choose Test'!G31)),IF(ISNA('Choose Test'!G31),TRUE,FALSE),FALSE),"StuNAMsg",IF(AND(ISNA('#_Choose Test'!G31),ISNA('Choose Test'!G31)),TRUE,FALSE),"PerfectMsg",IF(NOT(ISERROR('#_Choose Test'!G31)),IF(ISERROR('Choose Test'!G31),TRUE,FALSE),FALSE),"StuErrorMsg",IF(TYPE('#_Choose Test'!G31)&lt;&gt;TYPE('Choose Test'!G31),TRUE,FALSE),"WrongTypeMsg",IF(_xlfn.ISFORMULA('#_Choose Test'!G31),IF(NOT(_xlfn.ISFORMULA('Choose Test'!G31)),TRUE),FALSE),"MissingFormulaMsg",IF(NOT(AND(ISNUMBER(FIND("[",_xlfn.FORMULATEXT('#_Choose Test'!G31))),ISNUMBER(FIND("!",_xlfn.FORMULATEXT('#_Choose Test'!G31))))),AND(ISNUMBER(FIND("[",_xlfn.FORMULATEXT('Choose Test'!G31))),ISNUMBER(FIND("!",_xlfn.FORMULATEXT('Choose Test'!G31)))),FALSE),"ExternalRefsMsg",IF(ISNUMBER('#_Choose Test'!G31),IF(ABS('#_Choose Test'!G31-'Choose Test'!G31)&gt;0.00001,TRUE,FALSE),IF('#_Choose Test'!G31&lt;&gt;'Choose Test'!G31,TRUE,FALSE)),IF(ISNUMBER('#_Choose Test'!G31),IF('#_Choose Test'!G31&gt;'Choose Test'!G31,"TooLow","TooHigh"),"WrongAnswer"),NOT(_xlfn.ISFORMULA('#_Choose Test'!G31)),"PerfectMsg",IF((LEN(SUBSTITUTE(SUBSTITUTE(SUBSTITUTE(SUBSTITUTE(SUBSTITUTE(SUBSTITUTE(SUBSTITUTE(SUBSTITUTE(SUBSTITUTE(SUBSTITUTE(SUBSTITUTE(SUBSTITUTE(SUBSTITUTE(SUBSTITUTE(SUBSTITUTE(SUBSTITUTE(SUBSTITUTE(SUBSTITUTE(SUBSTITUTE(SUBSTITUTE(SUBSTITUTE(SUBSTITUTE(SUBSTITUTE(SUBSTITUTE(IF(_xlfn.ISFORMULA('Choose Test'!G31),_xlfn.FORMULATEXT('Choose Test'!G31),'Choose Test'!G31),"9","#"),"8","#"),"7","#"),"6","#"),"5","#"),"4","#"),"3","#"),"2","#"),"1","#"),"0","#"),CHAR(10),""),"$",""),"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Choose Test'!G31),_xlfn.FORMULATEXT('Choose Test'!G31),'Choose Test'!G31),"9","#"),"8","#"),"7","#"),"6","#"),"5","#"),"4","#"),"3","#"),"2","#"),"1","#"),"0","#"),CHAR(10),""),"$",""),"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Choose Test'!G31),_xlfn.FORMULATEXT('#_Choose Test'!G31),'#_Choose Test'!G31),"9","#"),"8","#"),"7","#"),"6","#"),"5","#"),"4","#"),"3","#"),"2","#"),"1","#"),"0","#"),CHAR(10),""),"$",""),"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Choose Test'!G31),_xlfn.FORMULATEXT('#_Choose Test'!G31),'#_Choose Test'!G31),"9","#"),"8","#"),"7","#"),"6","#"),"5","#"),"4","#"),"3","#"),"2","#"),"1","#"),"0","#"),CHAR(10),""),"$","")," ",""),",","@"),"&gt;","@"),"&lt;","@"),"=","@"),")","@"),"(","@"),"^","@"),"/","@"),"+","@"),"*","@"),"-","@"),"@#","")))/2,TRUE,FALSE),"HardCodeMsg",IF(LEN(IF(_xlfn.ISFORMULA('Choose Test'!G31),_xlfn.FORMULATEXT('Choose Test'!G31),'Choose Test'!G31))-LEN(SUBSTITUTE(IF(_xlfn.ISFORMULA('Choose Test'!G31),_xlfn.FORMULATEXT('Choose Test'!G31),'Choose Test'!G31),"""",""))&gt;LEN(IF(_xlfn.ISFORMULA('#_Choose Test'!G31),_xlfn.FORMULATEXT('#_Choose Test'!G31),'#_Choose Test'!G31))-LEN(SUBSTITUTE(IF(_xlfn.ISFORMULA('#_Choose Test'!G31),_xlfn.FORMULATEXT('#_Choose Test'!G31),'#_Choose Test'!G31),"""","")),TRUE,FALSE),"HardQuoteMsg",IF(LEN(IF(_xlfn.ISFORMULA('Choose Test'!G31),_xlfn.FORMULATEXT('Choose Test'!G31),'Choose Test'!G31))-LEN(SUBSTITUTE(IF(_xlfn.ISFORMULA('Choose Test'!G31),_xlfn.FORMULATEXT('Choose Test'!G31),'Choose Test'!G31),"$",""))&lt;0.5*(LEN(IF(_xlfn.ISFORMULA('#_Choose Test'!G31),_xlfn.FORMULATEXT('#_Choose Test'!G31),'#_Choose Test'!G31))-LEN(SUBSTITUTE(IF(_xlfn.ISFORMULA('#_Choose Test'!G31),_xlfn.FORMULATEXT('#_Choose Test'!G31),'#_Choose Test'!G31),"$",""))),TRUE,FALSE),"MissingAbsMsg",TRUE,"PerfectMsg")</f>
        <v>WrongAnswer</v>
      </c>
      <c r="H31" s="215">
        <v>0</v>
      </c>
    </row>
    <row r="34" spans="1:9" x14ac:dyDescent="0.15">
      <c r="A34" s="298">
        <v>0</v>
      </c>
      <c r="B34" s="298"/>
      <c r="C34" s="298"/>
      <c r="D34" s="298"/>
      <c r="E34" s="298"/>
      <c r="F34" s="298"/>
      <c r="G34" s="298"/>
      <c r="H34" s="298"/>
      <c r="I34" s="298"/>
    </row>
    <row r="35" spans="1:9" x14ac:dyDescent="0.15">
      <c r="A35" s="298"/>
      <c r="B35" s="298"/>
      <c r="C35" s="298"/>
      <c r="D35" s="298"/>
      <c r="E35" s="298"/>
      <c r="F35" s="298"/>
      <c r="G35" s="298"/>
      <c r="H35" s="298"/>
      <c r="I35" s="298"/>
    </row>
    <row r="36" spans="1:9" x14ac:dyDescent="0.15">
      <c r="A36" s="298"/>
      <c r="B36" s="298"/>
      <c r="C36" s="298"/>
      <c r="D36" s="298"/>
      <c r="E36" s="298"/>
      <c r="F36" s="298"/>
      <c r="G36" s="298"/>
      <c r="H36" s="298"/>
      <c r="I36" s="298"/>
    </row>
    <row r="37" spans="1:9" x14ac:dyDescent="0.15">
      <c r="A37" s="298"/>
      <c r="B37" s="298"/>
      <c r="C37" s="298"/>
      <c r="D37" s="298"/>
      <c r="E37" s="298"/>
      <c r="F37" s="298"/>
      <c r="G37" s="298"/>
      <c r="H37" s="298"/>
      <c r="I37" s="298"/>
    </row>
    <row r="38" spans="1:9" x14ac:dyDescent="0.15">
      <c r="A38" s="300"/>
      <c r="B38" s="300"/>
      <c r="C38" s="300"/>
      <c r="D38" s="300"/>
      <c r="E38" s="300"/>
      <c r="F38" s="300"/>
      <c r="G38" s="300"/>
      <c r="H38" s="300"/>
      <c r="I38" s="300"/>
    </row>
    <row r="39" spans="1:9" x14ac:dyDescent="0.15">
      <c r="A39" s="299">
        <v>0</v>
      </c>
      <c r="B39" s="299"/>
      <c r="C39" s="299"/>
      <c r="D39" s="299"/>
      <c r="F39" s="243">
        <v>0</v>
      </c>
      <c r="G39" s="217"/>
    </row>
    <row r="43" spans="1:9" x14ac:dyDescent="0.15">
      <c r="A43" s="299">
        <v>0</v>
      </c>
      <c r="B43" s="299"/>
      <c r="C43" s="299"/>
      <c r="D43" s="299"/>
      <c r="F43" s="243">
        <v>0</v>
      </c>
      <c r="G43" s="258"/>
    </row>
    <row r="45" spans="1:9" x14ac:dyDescent="0.15">
      <c r="F45" s="243">
        <v>0</v>
      </c>
      <c r="G45" s="301" t="str">
        <f ca="1">_xlfn.IFS(ISBLANK('Choose Test'!G45),"",IF(NOT(ISNA('#_Choose Test'!G45)),IF(ISNA('Choose Test'!G45),TRUE,FALSE),FALSE),"StuNAMsg",IF(AND(ISNA('#_Choose Test'!G45),ISNA('Choose Test'!G45)),TRUE,FALSE),"PerfectMsg",IF(NOT(ISERROR('#_Choose Test'!G45)),IF(ISERROR('Choose Test'!G45),TRUE,FALSE),FALSE),"StuErrorMsg",IF(TYPE('#_Choose Test'!G45)&lt;&gt;TYPE('Choose Test'!G45),TRUE,FALSE),"WrongTypeMsg",IF(_xlfn.ISFORMULA('#_Choose Test'!G45),IF(NOT(_xlfn.ISFORMULA('Choose Test'!G45)),TRUE),FALSE),"MissingFormulaMsg",IF(NOT(AND(ISNUMBER(FIND("[",_xlfn.FORMULATEXT('#_Choose Test'!G45))),ISNUMBER(FIND("!",_xlfn.FORMULATEXT('#_Choose Test'!G45))))),AND(ISNUMBER(FIND("[",_xlfn.FORMULATEXT('Choose Test'!G45))),ISNUMBER(FIND("!",_xlfn.FORMULATEXT('Choose Test'!G45)))),FALSE),"ExternalRefsMsg",IF(ISNUMBER('#_Choose Test'!G45),IF(ABS('#_Choose Test'!G45-'Choose Test'!G45)&gt;0.00001,TRUE,FALSE),IF('#_Choose Test'!G45&lt;&gt;'Choose Test'!G45,TRUE,FALSE)),IF(ISNUMBER('#_Choose Test'!G45),IF('#_Choose Test'!G45&gt;'Choose Test'!G45,"TooLow","TooHigh"),"WrongAnswer"),NOT(_xlfn.ISFORMULA('#_Choose Test'!G45)),"PerfectMsg",IF((LEN(SUBSTITUTE(SUBSTITUTE(SUBSTITUTE(SUBSTITUTE(SUBSTITUTE(SUBSTITUTE(SUBSTITUTE(SUBSTITUTE(SUBSTITUTE(SUBSTITUTE(SUBSTITUTE(SUBSTITUTE(SUBSTITUTE(SUBSTITUTE(SUBSTITUTE(SUBSTITUTE(SUBSTITUTE(SUBSTITUTE(SUBSTITUTE(SUBSTITUTE(SUBSTITUTE(SUBSTITUTE(SUBSTITUTE(SUBSTITUTE(IF(_xlfn.ISFORMULA('Choose Test'!G45),_xlfn.FORMULATEXT('Choose Test'!G45),'Choose Test'!G45),"9","#"),"8","#"),"7","#"),"6","#"),"5","#"),"4","#"),"3","#"),"2","#"),"1","#"),"0","#"),CHAR(10),""),"$",""),"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Choose Test'!G45),_xlfn.FORMULATEXT('Choose Test'!G45),'Choose Test'!G45),"9","#"),"8","#"),"7","#"),"6","#"),"5","#"),"4","#"),"3","#"),"2","#"),"1","#"),"0","#"),CHAR(10),""),"$",""),"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Choose Test'!G45),_xlfn.FORMULATEXT('#_Choose Test'!G45),'#_Choose Test'!G45),"9","#"),"8","#"),"7","#"),"6","#"),"5","#"),"4","#"),"3","#"),"2","#"),"1","#"),"0","#"),CHAR(10),""),"$",""),"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Choose Test'!G45),_xlfn.FORMULATEXT('#_Choose Test'!G45),'#_Choose Test'!G45),"9","#"),"8","#"),"7","#"),"6","#"),"5","#"),"4","#"),"3","#"),"2","#"),"1","#"),"0","#"),CHAR(10),""),"$","")," ",""),",","@"),"&gt;","@"),"&lt;","@"),"=","@"),")","@"),"(","@"),"^","@"),"/","@"),"+","@"),"*","@"),"-","@"),"@#","")))/2,TRUE,FALSE),"HardCodeMsg",IF(LEN(IF(_xlfn.ISFORMULA('Choose Test'!G45),_xlfn.FORMULATEXT('Choose Test'!G45),'Choose Test'!G45))-LEN(SUBSTITUTE(IF(_xlfn.ISFORMULA('Choose Test'!G45),_xlfn.FORMULATEXT('Choose Test'!G45),'Choose Test'!G45),"""",""))&gt;LEN(IF(_xlfn.ISFORMULA('#_Choose Test'!G45),_xlfn.FORMULATEXT('#_Choose Test'!G45),'#_Choose Test'!G45))-LEN(SUBSTITUTE(IF(_xlfn.ISFORMULA('#_Choose Test'!G45),_xlfn.FORMULATEXT('#_Choose Test'!G45),'#_Choose Test'!G45),"""","")),TRUE,FALSE),"HardQuoteMsg",IF(LEN(IF(_xlfn.ISFORMULA('Choose Test'!G45),_xlfn.FORMULATEXT('Choose Test'!G45),'Choose Test'!G45))-LEN(SUBSTITUTE(IF(_xlfn.ISFORMULA('Choose Test'!G45),_xlfn.FORMULATEXT('Choose Test'!G45),'Choose Test'!G45),"$",""))&lt;0.5*(LEN(IF(_xlfn.ISFORMULA('#_Choose Test'!G45),_xlfn.FORMULATEXT('#_Choose Test'!G45),'#_Choose Test'!G45))-LEN(SUBSTITUTE(IF(_xlfn.ISFORMULA('#_Choose Test'!G45),_xlfn.FORMULATEXT('#_Choose Test'!G45),'#_Choose Test'!G45),"$",""))),TRUE,FALSE),"MissingAbsMsg",TRUE,"PerfectMsg")</f>
        <v>WrongAnswer</v>
      </c>
      <c r="H45" s="215">
        <v>0</v>
      </c>
    </row>
    <row r="49" spans="1:9" x14ac:dyDescent="0.15">
      <c r="A49" s="298">
        <v>0</v>
      </c>
      <c r="B49" s="298"/>
      <c r="C49" s="298"/>
      <c r="D49" s="298"/>
      <c r="E49" s="298"/>
      <c r="F49" s="298"/>
      <c r="G49" s="298"/>
      <c r="H49" s="298"/>
      <c r="I49" s="298"/>
    </row>
    <row r="50" spans="1:9" x14ac:dyDescent="0.15">
      <c r="A50" s="298"/>
      <c r="B50" s="298"/>
      <c r="C50" s="298"/>
      <c r="D50" s="298"/>
      <c r="E50" s="298"/>
      <c r="F50" s="298"/>
      <c r="G50" s="298"/>
      <c r="H50" s="298"/>
      <c r="I50" s="298"/>
    </row>
    <row r="51" spans="1:9" x14ac:dyDescent="0.15">
      <c r="A51" s="298"/>
      <c r="B51" s="298"/>
      <c r="C51" s="298"/>
      <c r="D51" s="298"/>
      <c r="E51" s="298"/>
      <c r="F51" s="298"/>
      <c r="G51" s="298"/>
      <c r="H51" s="298"/>
      <c r="I51" s="298"/>
    </row>
    <row r="52" spans="1:9" x14ac:dyDescent="0.15">
      <c r="A52" s="298"/>
      <c r="B52" s="298"/>
      <c r="C52" s="298"/>
      <c r="D52" s="298"/>
      <c r="E52" s="298"/>
      <c r="F52" s="298"/>
      <c r="G52" s="298"/>
      <c r="H52" s="298"/>
      <c r="I52" s="298"/>
    </row>
    <row r="53" spans="1:9" x14ac:dyDescent="0.15">
      <c r="A53" s="300"/>
      <c r="B53" s="300"/>
      <c r="C53" s="300"/>
      <c r="D53" s="300"/>
      <c r="E53" s="300"/>
      <c r="F53" s="300"/>
      <c r="G53" s="300"/>
      <c r="H53" s="300"/>
      <c r="I53" s="300"/>
    </row>
    <row r="54" spans="1:9" x14ac:dyDescent="0.15">
      <c r="A54" s="299">
        <v>0</v>
      </c>
      <c r="B54" s="299"/>
      <c r="C54" s="299"/>
      <c r="D54" s="299"/>
      <c r="F54" s="243">
        <v>0</v>
      </c>
      <c r="G54" s="217"/>
    </row>
    <row r="58" spans="1:9" x14ac:dyDescent="0.15">
      <c r="A58" s="299">
        <v>0</v>
      </c>
      <c r="B58" s="299"/>
      <c r="C58" s="299"/>
      <c r="D58" s="299"/>
      <c r="F58" s="243">
        <v>0</v>
      </c>
      <c r="G58" s="258"/>
    </row>
    <row r="60" spans="1:9" x14ac:dyDescent="0.15">
      <c r="F60" s="243">
        <v>0</v>
      </c>
      <c r="G60" s="301" t="str">
        <f ca="1">_xlfn.IFS(ISBLANK('Choose Test'!G60),"",IF(NOT(ISNA('#_Choose Test'!G60)),IF(ISNA('Choose Test'!G60),TRUE,FALSE),FALSE),"StuNAMsg",IF(AND(ISNA('#_Choose Test'!G60),ISNA('Choose Test'!G60)),TRUE,FALSE),"PerfectMsg",IF(NOT(ISERROR('#_Choose Test'!G60)),IF(ISERROR('Choose Test'!G60),TRUE,FALSE),FALSE),"StuErrorMsg",IF(TYPE('#_Choose Test'!G60)&lt;&gt;TYPE('Choose Test'!G60),TRUE,FALSE),"WrongTypeMsg",IF(_xlfn.ISFORMULA('#_Choose Test'!G60),IF(NOT(_xlfn.ISFORMULA('Choose Test'!G60)),TRUE),FALSE),"MissingFormulaMsg",IF(NOT(AND(ISNUMBER(FIND("[",_xlfn.FORMULATEXT('#_Choose Test'!G60))),ISNUMBER(FIND("!",_xlfn.FORMULATEXT('#_Choose Test'!G60))))),AND(ISNUMBER(FIND("[",_xlfn.FORMULATEXT('Choose Test'!G60))),ISNUMBER(FIND("!",_xlfn.FORMULATEXT('Choose Test'!G60)))),FALSE),"ExternalRefsMsg",IF(ISNUMBER('#_Choose Test'!G60),IF(ABS('#_Choose Test'!G60-'Choose Test'!G60)&gt;0.00001,TRUE,FALSE),IF('#_Choose Test'!G60&lt;&gt;'Choose Test'!G60,TRUE,FALSE)),IF(ISNUMBER('#_Choose Test'!G60),IF('#_Choose Test'!G60&gt;'Choose Test'!G60,"TooLow","TooHigh"),"WrongAnswer"),NOT(_xlfn.ISFORMULA('#_Choose Test'!G60)),"PerfectMsg",IF((LEN(SUBSTITUTE(SUBSTITUTE(SUBSTITUTE(SUBSTITUTE(SUBSTITUTE(SUBSTITUTE(SUBSTITUTE(SUBSTITUTE(SUBSTITUTE(SUBSTITUTE(SUBSTITUTE(SUBSTITUTE(SUBSTITUTE(SUBSTITUTE(SUBSTITUTE(SUBSTITUTE(SUBSTITUTE(SUBSTITUTE(SUBSTITUTE(SUBSTITUTE(SUBSTITUTE(SUBSTITUTE(SUBSTITUTE(SUBSTITUTE(IF(_xlfn.ISFORMULA('Choose Test'!G60),_xlfn.FORMULATEXT('Choose Test'!G60),'Choose Test'!G60),"9","#"),"8","#"),"7","#"),"6","#"),"5","#"),"4","#"),"3","#"),"2","#"),"1","#"),"0","#"),CHAR(10),""),"$",""),"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Choose Test'!G60),_xlfn.FORMULATEXT('Choose Test'!G60),'Choose Test'!G60),"9","#"),"8","#"),"7","#"),"6","#"),"5","#"),"4","#"),"3","#"),"2","#"),"1","#"),"0","#"),CHAR(10),""),"$",""),"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Choose Test'!G60),_xlfn.FORMULATEXT('#_Choose Test'!G60),'#_Choose Test'!G60),"9","#"),"8","#"),"7","#"),"6","#"),"5","#"),"4","#"),"3","#"),"2","#"),"1","#"),"0","#"),CHAR(10),""),"$",""),"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Choose Test'!G60),_xlfn.FORMULATEXT('#_Choose Test'!G60),'#_Choose Test'!G60),"9","#"),"8","#"),"7","#"),"6","#"),"5","#"),"4","#"),"3","#"),"2","#"),"1","#"),"0","#"),CHAR(10),""),"$","")," ",""),",","@"),"&gt;","@"),"&lt;","@"),"=","@"),")","@"),"(","@"),"^","@"),"/","@"),"+","@"),"*","@"),"-","@"),"@#","")))/2,TRUE,FALSE),"HardCodeMsg",IF(LEN(IF(_xlfn.ISFORMULA('Choose Test'!G60),_xlfn.FORMULATEXT('Choose Test'!G60),'Choose Test'!G60))-LEN(SUBSTITUTE(IF(_xlfn.ISFORMULA('Choose Test'!G60),_xlfn.FORMULATEXT('Choose Test'!G60),'Choose Test'!G60),"""",""))&gt;LEN(IF(_xlfn.ISFORMULA('#_Choose Test'!G60),_xlfn.FORMULATEXT('#_Choose Test'!G60),'#_Choose Test'!G60))-LEN(SUBSTITUTE(IF(_xlfn.ISFORMULA('#_Choose Test'!G60),_xlfn.FORMULATEXT('#_Choose Test'!G60),'#_Choose Test'!G60),"""","")),TRUE,FALSE),"HardQuoteMsg",IF(LEN(IF(_xlfn.ISFORMULA('Choose Test'!G60),_xlfn.FORMULATEXT('Choose Test'!G60),'Choose Test'!G60))-LEN(SUBSTITUTE(IF(_xlfn.ISFORMULA('Choose Test'!G60),_xlfn.FORMULATEXT('Choose Test'!G60),'Choose Test'!G60),"$",""))&lt;0.5*(LEN(IF(_xlfn.ISFORMULA('#_Choose Test'!G60),_xlfn.FORMULATEXT('#_Choose Test'!G60),'#_Choose Test'!G60))-LEN(SUBSTITUTE(IF(_xlfn.ISFORMULA('#_Choose Test'!G60),_xlfn.FORMULATEXT('#_Choose Test'!G60),'#_Choose Test'!G60),"$",""))),TRUE,FALSE),"MissingAbsMsg",TRUE,"PerfectMsg")</f>
        <v>WrongAnswer</v>
      </c>
      <c r="H60" s="215">
        <v>0</v>
      </c>
    </row>
  </sheetData>
  <mergeCells count="13">
    <mergeCell ref="A58:D58"/>
    <mergeCell ref="A29:D29"/>
    <mergeCell ref="A34:I37"/>
    <mergeCell ref="A39:D39"/>
    <mergeCell ref="A43:D43"/>
    <mergeCell ref="A49:I52"/>
    <mergeCell ref="A54:D54"/>
    <mergeCell ref="A3:I4"/>
    <mergeCell ref="A5:I8"/>
    <mergeCell ref="A10:D10"/>
    <mergeCell ref="A14:D14"/>
    <mergeCell ref="A20:I23"/>
    <mergeCell ref="A25:D25"/>
  </mergeCells>
  <pageMargins left="0.7" right="0.7" top="0.75" bottom="0.75" header="0.3" footer="0.3"/>
  <pageSetup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2A57-B808-F645-9128-78FB3BC55115}">
  <dimension ref="A1:AO61"/>
  <sheetViews>
    <sheetView showGridLines="0" zoomScale="120" zoomScaleNormal="120" workbookViewId="0">
      <pane ySplit="2" topLeftCell="A3" activePane="bottomLeft" state="frozen"/>
      <selection pane="bottomLeft" activeCell="A3" sqref="A3:I4"/>
    </sheetView>
  </sheetViews>
  <sheetFormatPr baseColWidth="10" defaultColWidth="8.83203125" defaultRowHeight="15" x14ac:dyDescent="0.2"/>
  <cols>
    <col min="4" max="4" width="16.83203125" bestFit="1" customWidth="1"/>
    <col min="6" max="6" width="12.83203125" bestFit="1" customWidth="1"/>
  </cols>
  <sheetData>
    <row r="1" spans="1:41" s="109" customFormat="1" ht="22" customHeight="1" x14ac:dyDescent="0.2">
      <c r="A1" s="195" t="s">
        <v>429</v>
      </c>
      <c r="B1" s="195" t="s">
        <v>130</v>
      </c>
      <c r="C1" s="195" t="s">
        <v>430</v>
      </c>
      <c r="D1" s="196"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195"/>
      <c r="F1" s="195"/>
      <c r="G1" s="195"/>
      <c r="H1" s="195"/>
      <c r="I1" s="196" t="str" cm="1">
        <f t="array" ref="I1">_xlfn.IFS(ROW(A100)&lt;100,"Undo deleted row or quit without saving",COLUMN(AZ1)&lt;52,"Undo deleted column or quit without saving",ROW(A100)&gt;100,"Undo inserted row or quit without saving",COLUMN(AZ1)&gt;52,"Undo inserted column or quit without saving",Scoreboard!$F$25&lt;&gt;"","Security compromised: Undo last action or quit without saving",TRUE=TRUE,"Hardworking Student")</f>
        <v>Hardworking Student</v>
      </c>
      <c r="J1" s="196"/>
      <c r="K1" s="196"/>
      <c r="L1" s="196" t="s">
        <v>431</v>
      </c>
      <c r="M1" s="196"/>
      <c r="N1" s="196"/>
      <c r="O1" s="196"/>
      <c r="P1" s="197" t="s">
        <v>432</v>
      </c>
      <c r="Q1" s="196"/>
      <c r="R1" s="196"/>
      <c r="S1" s="293" t="s">
        <v>441</v>
      </c>
      <c r="T1" s="199"/>
      <c r="U1" s="198"/>
      <c r="V1" s="199"/>
      <c r="W1" s="198"/>
      <c r="X1" s="195" t="str">
        <f t="shared" ref="X1:AA2" si="0">A1</f>
        <v>earned</v>
      </c>
      <c r="Y1" s="195" t="str">
        <f t="shared" si="0"/>
        <v>possible</v>
      </c>
      <c r="Z1" s="195" t="str">
        <f t="shared" si="0"/>
        <v>cell</v>
      </c>
      <c r="AA1" s="196" t="str">
        <f t="shared" ca="1" si="0"/>
        <v>error</v>
      </c>
      <c r="AB1" s="195"/>
      <c r="AC1" s="195"/>
      <c r="AD1" s="200"/>
      <c r="AE1" s="200"/>
      <c r="AF1" s="196" t="str">
        <f>I1</f>
        <v>Hardworking Student</v>
      </c>
      <c r="AG1" s="196"/>
      <c r="AH1" s="200"/>
      <c r="AI1" s="200"/>
      <c r="AJ1" s="200"/>
      <c r="AK1" s="200"/>
      <c r="AL1" s="196" t="s">
        <v>431</v>
      </c>
      <c r="AM1" s="200"/>
      <c r="AN1" s="200"/>
      <c r="AO1" s="200"/>
    </row>
    <row r="2" spans="1:41" s="109" customFormat="1" ht="23" customHeight="1" thickBot="1" x14ac:dyDescent="0.45">
      <c r="A2" s="201">
        <f ca="1">'Choose TestSC'!$A$2</f>
        <v>0</v>
      </c>
      <c r="B2" s="202">
        <f>'Choose TestSC'!$B$2</f>
        <v>20</v>
      </c>
      <c r="C2" s="201" t="str" cm="1">
        <f t="array" aca="1" ref="C2" ca="1">SUBSTITUTE(IF(LEN(CELL("address"))&lt;15,CELL("address"),""),"$","")</f>
        <v/>
      </c>
      <c r="D2" s="203" t="str">
        <f ca="1">IF(ISNUMBER(SEARCH("FeedbackSFX!",_xlfn.FORMULATEXT(INDIRECT("'Choose TestSC'!"&amp;C2)))),"DRAGGING CELLS IS NOT PERMITTED. PLEASE UNDO LAST ACTION!!",IF($P$1&lt;&gt;"Feedback OFF",IFERROR(HLOOKUP(INDIRECT("'Choose TestSC'!"&amp;C2),FeedbackSFX!$B$2:$N$10,IF($P$1="Feedback ON", 2, FeedbackSFX!B1), FALSE), ""),""))</f>
        <v/>
      </c>
      <c r="E2" s="204"/>
      <c r="F2" s="204"/>
      <c r="G2" s="204"/>
      <c r="H2" s="204"/>
      <c r="I2" s="205"/>
      <c r="J2" s="204"/>
      <c r="K2" s="204"/>
      <c r="L2" s="204"/>
      <c r="M2" s="204"/>
      <c r="N2" s="204"/>
      <c r="O2" s="204"/>
      <c r="P2" s="211" t="str">
        <f ca="1">IF(Scoreboard!$E$4="Excel version: Invalid","****ERROR: Scoreboard requires Excel 365 or 2021 to run****", "")</f>
        <v/>
      </c>
      <c r="Q2" s="204"/>
      <c r="R2" s="204"/>
      <c r="S2" s="206"/>
      <c r="T2" s="207"/>
      <c r="U2" s="208"/>
      <c r="V2" s="207"/>
      <c r="W2" s="208"/>
      <c r="X2" s="209">
        <f t="shared" ca="1" si="0"/>
        <v>0</v>
      </c>
      <c r="Y2" s="209">
        <f t="shared" si="0"/>
        <v>20</v>
      </c>
      <c r="Z2" s="209" t="str">
        <f t="shared" ca="1" si="0"/>
        <v/>
      </c>
      <c r="AA2" s="203" t="str">
        <f t="shared" ca="1" si="0"/>
        <v/>
      </c>
      <c r="AB2" s="204"/>
      <c r="AC2" s="204"/>
      <c r="AD2" s="210"/>
      <c r="AE2" s="210"/>
      <c r="AF2" s="210"/>
      <c r="AG2" s="210"/>
      <c r="AH2" s="210"/>
      <c r="AI2" s="210"/>
      <c r="AJ2" s="210"/>
      <c r="AK2" s="210"/>
      <c r="AL2" s="210"/>
      <c r="AM2" s="210"/>
      <c r="AN2" s="210"/>
      <c r="AO2" s="210"/>
    </row>
    <row r="3" spans="1:41" x14ac:dyDescent="0.2">
      <c r="A3" s="76" t="s">
        <v>187</v>
      </c>
      <c r="B3" s="76"/>
      <c r="C3" s="76"/>
      <c r="D3" s="76"/>
      <c r="E3" s="76"/>
      <c r="F3" s="76"/>
      <c r="G3" s="76"/>
      <c r="H3" s="76"/>
      <c r="I3" s="76"/>
    </row>
    <row r="4" spans="1:41" x14ac:dyDescent="0.2">
      <c r="A4" s="77"/>
      <c r="B4" s="77"/>
      <c r="C4" s="77"/>
      <c r="D4" s="77"/>
      <c r="E4" s="77"/>
      <c r="F4" s="77"/>
      <c r="G4" s="77"/>
      <c r="H4" s="77"/>
      <c r="I4" s="77"/>
    </row>
    <row r="5" spans="1:41" x14ac:dyDescent="0.2">
      <c r="A5" s="78" t="s">
        <v>188</v>
      </c>
      <c r="B5" s="79"/>
      <c r="C5" s="79"/>
      <c r="D5" s="79"/>
      <c r="E5" s="79"/>
      <c r="F5" s="79"/>
      <c r="G5" s="79"/>
      <c r="H5" s="79"/>
      <c r="I5" s="80"/>
    </row>
    <row r="6" spans="1:41" x14ac:dyDescent="0.2">
      <c r="A6" s="81"/>
      <c r="B6" s="82"/>
      <c r="C6" s="82"/>
      <c r="D6" s="82"/>
      <c r="E6" s="82"/>
      <c r="F6" s="82"/>
      <c r="G6" s="82"/>
      <c r="H6" s="82"/>
      <c r="I6" s="83"/>
    </row>
    <row r="7" spans="1:41" x14ac:dyDescent="0.2">
      <c r="A7" s="81"/>
      <c r="B7" s="82"/>
      <c r="C7" s="82"/>
      <c r="D7" s="82"/>
      <c r="E7" s="82"/>
      <c r="F7" s="82"/>
      <c r="G7" s="82"/>
      <c r="H7" s="82"/>
      <c r="I7" s="83"/>
    </row>
    <row r="8" spans="1:41" x14ac:dyDescent="0.2">
      <c r="A8" s="84"/>
      <c r="B8" s="85"/>
      <c r="C8" s="85"/>
      <c r="D8" s="85"/>
      <c r="E8" s="85"/>
      <c r="F8" s="85"/>
      <c r="G8" s="85"/>
      <c r="H8" s="85"/>
      <c r="I8" s="86"/>
    </row>
    <row r="9" spans="1:41" x14ac:dyDescent="0.2">
      <c r="A9" s="87"/>
      <c r="B9" s="88"/>
      <c r="C9" s="88"/>
      <c r="D9" s="88"/>
      <c r="E9" s="88"/>
      <c r="F9" s="88"/>
      <c r="G9" s="88"/>
      <c r="H9" s="88"/>
      <c r="I9" s="89"/>
    </row>
    <row r="10" spans="1:41" x14ac:dyDescent="0.2">
      <c r="A10" s="90" t="s">
        <v>189</v>
      </c>
      <c r="B10" s="91"/>
      <c r="C10" s="91"/>
      <c r="D10" s="91"/>
      <c r="F10" s="92" t="s">
        <v>190</v>
      </c>
      <c r="G10" s="294"/>
      <c r="I10" s="93"/>
    </row>
    <row r="11" spans="1:41" x14ac:dyDescent="0.2">
      <c r="A11" s="94"/>
      <c r="I11" s="93"/>
    </row>
    <row r="12" spans="1:41" x14ac:dyDescent="0.2">
      <c r="A12" s="94"/>
      <c r="I12" s="93"/>
    </row>
    <row r="13" spans="1:41" x14ac:dyDescent="0.2">
      <c r="A13" s="94"/>
      <c r="I13" s="93"/>
    </row>
    <row r="14" spans="1:41" x14ac:dyDescent="0.2">
      <c r="A14" s="90" t="s">
        <v>191</v>
      </c>
      <c r="B14" s="91"/>
      <c r="C14" s="91"/>
      <c r="D14" s="91"/>
      <c r="F14" s="92" t="s">
        <v>190</v>
      </c>
      <c r="G14" s="295"/>
      <c r="I14" s="93"/>
    </row>
    <row r="15" spans="1:41" x14ac:dyDescent="0.2">
      <c r="A15" s="94"/>
      <c r="I15" s="93"/>
    </row>
    <row r="16" spans="1:41" x14ac:dyDescent="0.2">
      <c r="A16" s="94"/>
      <c r="F16" s="92" t="s">
        <v>193</v>
      </c>
      <c r="G16" s="296" t="str">
        <f>_xlfn.CONCAT(G10, G14)</f>
        <v/>
      </c>
      <c r="H16" t="s">
        <v>72</v>
      </c>
      <c r="I16" s="93"/>
    </row>
    <row r="17" spans="1:9" x14ac:dyDescent="0.2">
      <c r="A17" s="95"/>
      <c r="B17" s="96"/>
      <c r="C17" s="96"/>
      <c r="D17" s="96"/>
      <c r="E17" s="96"/>
      <c r="F17" s="96"/>
      <c r="G17" s="96"/>
      <c r="H17" s="96"/>
      <c r="I17" s="97"/>
    </row>
    <row r="20" spans="1:9" x14ac:dyDescent="0.2">
      <c r="A20" s="78" t="s">
        <v>194</v>
      </c>
      <c r="B20" s="79"/>
      <c r="C20" s="79"/>
      <c r="D20" s="79"/>
      <c r="E20" s="79"/>
      <c r="F20" s="79"/>
      <c r="G20" s="79"/>
      <c r="H20" s="79"/>
      <c r="I20" s="80"/>
    </row>
    <row r="21" spans="1:9" x14ac:dyDescent="0.2">
      <c r="A21" s="81"/>
      <c r="B21" s="82"/>
      <c r="C21" s="82"/>
      <c r="D21" s="82"/>
      <c r="E21" s="82"/>
      <c r="F21" s="82"/>
      <c r="G21" s="82"/>
      <c r="H21" s="82"/>
      <c r="I21" s="83"/>
    </row>
    <row r="22" spans="1:9" x14ac:dyDescent="0.2">
      <c r="A22" s="81"/>
      <c r="B22" s="82"/>
      <c r="C22" s="82"/>
      <c r="D22" s="82"/>
      <c r="E22" s="82"/>
      <c r="F22" s="82"/>
      <c r="G22" s="82"/>
      <c r="H22" s="82"/>
      <c r="I22" s="83"/>
    </row>
    <row r="23" spans="1:9" x14ac:dyDescent="0.2">
      <c r="A23" s="84"/>
      <c r="B23" s="85"/>
      <c r="C23" s="85"/>
      <c r="D23" s="85"/>
      <c r="E23" s="85"/>
      <c r="F23" s="85"/>
      <c r="G23" s="85"/>
      <c r="H23" s="85"/>
      <c r="I23" s="86"/>
    </row>
    <row r="24" spans="1:9" x14ac:dyDescent="0.2">
      <c r="A24" s="87"/>
      <c r="B24" s="88"/>
      <c r="C24" s="88"/>
      <c r="D24" s="88"/>
      <c r="E24" s="88"/>
      <c r="F24" s="88"/>
      <c r="G24" s="88"/>
      <c r="H24" s="88"/>
      <c r="I24" s="89"/>
    </row>
    <row r="25" spans="1:9" x14ac:dyDescent="0.2">
      <c r="A25" s="90" t="s">
        <v>189</v>
      </c>
      <c r="B25" s="91"/>
      <c r="C25" s="91"/>
      <c r="D25" s="91"/>
      <c r="F25" s="92" t="s">
        <v>190</v>
      </c>
      <c r="G25" s="294"/>
      <c r="I25" s="93"/>
    </row>
    <row r="26" spans="1:9" x14ac:dyDescent="0.2">
      <c r="A26" s="94"/>
      <c r="I26" s="93"/>
    </row>
    <row r="27" spans="1:9" x14ac:dyDescent="0.2">
      <c r="A27" s="94"/>
      <c r="I27" s="93"/>
    </row>
    <row r="28" spans="1:9" x14ac:dyDescent="0.2">
      <c r="A28" s="94"/>
      <c r="I28" s="93"/>
    </row>
    <row r="29" spans="1:9" x14ac:dyDescent="0.2">
      <c r="A29" s="90" t="s">
        <v>191</v>
      </c>
      <c r="B29" s="91"/>
      <c r="C29" s="91"/>
      <c r="D29" s="91"/>
      <c r="F29" s="92" t="s">
        <v>190</v>
      </c>
      <c r="G29" s="295"/>
      <c r="I29" s="93"/>
    </row>
    <row r="30" spans="1:9" x14ac:dyDescent="0.2">
      <c r="A30" s="94"/>
      <c r="I30" s="93"/>
    </row>
    <row r="31" spans="1:9" x14ac:dyDescent="0.2">
      <c r="A31" s="94"/>
      <c r="F31" s="92" t="s">
        <v>193</v>
      </c>
      <c r="G31" s="296" t="str">
        <f>_xlfn.CONCAT(G25, G29)</f>
        <v/>
      </c>
      <c r="H31" t="s">
        <v>72</v>
      </c>
      <c r="I31" s="93"/>
    </row>
    <row r="32" spans="1:9" x14ac:dyDescent="0.2">
      <c r="A32" s="95"/>
      <c r="B32" s="96"/>
      <c r="C32" s="96"/>
      <c r="D32" s="96"/>
      <c r="E32" s="96"/>
      <c r="F32" s="96"/>
      <c r="G32" s="96"/>
      <c r="H32" s="96"/>
      <c r="I32" s="97"/>
    </row>
    <row r="34" spans="1:9" x14ac:dyDescent="0.2">
      <c r="A34" s="78" t="s">
        <v>196</v>
      </c>
      <c r="B34" s="79"/>
      <c r="C34" s="79"/>
      <c r="D34" s="79"/>
      <c r="E34" s="79"/>
      <c r="F34" s="79"/>
      <c r="G34" s="79"/>
      <c r="H34" s="79"/>
      <c r="I34" s="80"/>
    </row>
    <row r="35" spans="1:9" x14ac:dyDescent="0.2">
      <c r="A35" s="81"/>
      <c r="B35" s="82"/>
      <c r="C35" s="82"/>
      <c r="D35" s="82"/>
      <c r="E35" s="82"/>
      <c r="F35" s="82"/>
      <c r="G35" s="82"/>
      <c r="H35" s="82"/>
      <c r="I35" s="83"/>
    </row>
    <row r="36" spans="1:9" x14ac:dyDescent="0.2">
      <c r="A36" s="81"/>
      <c r="B36" s="82"/>
      <c r="C36" s="82"/>
      <c r="D36" s="82"/>
      <c r="E36" s="82"/>
      <c r="F36" s="82"/>
      <c r="G36" s="82"/>
      <c r="H36" s="82"/>
      <c r="I36" s="83"/>
    </row>
    <row r="37" spans="1:9" x14ac:dyDescent="0.2">
      <c r="A37" s="84"/>
      <c r="B37" s="85"/>
      <c r="C37" s="85"/>
      <c r="D37" s="85"/>
      <c r="E37" s="85"/>
      <c r="F37" s="85"/>
      <c r="G37" s="85"/>
      <c r="H37" s="85"/>
      <c r="I37" s="86"/>
    </row>
    <row r="38" spans="1:9" x14ac:dyDescent="0.2">
      <c r="A38" s="87"/>
      <c r="B38" s="88"/>
      <c r="C38" s="88"/>
      <c r="D38" s="88"/>
      <c r="E38" s="88"/>
      <c r="F38" s="88"/>
      <c r="G38" s="88"/>
      <c r="H38" s="88"/>
      <c r="I38" s="89"/>
    </row>
    <row r="39" spans="1:9" x14ac:dyDescent="0.2">
      <c r="A39" s="90" t="s">
        <v>189</v>
      </c>
      <c r="B39" s="91"/>
      <c r="C39" s="91"/>
      <c r="D39" s="91"/>
      <c r="F39" s="92" t="s">
        <v>190</v>
      </c>
      <c r="G39" s="294"/>
      <c r="I39" s="93"/>
    </row>
    <row r="40" spans="1:9" x14ac:dyDescent="0.2">
      <c r="A40" s="94"/>
      <c r="I40" s="93"/>
    </row>
    <row r="41" spans="1:9" x14ac:dyDescent="0.2">
      <c r="A41" s="94"/>
      <c r="I41" s="93"/>
    </row>
    <row r="42" spans="1:9" x14ac:dyDescent="0.2">
      <c r="A42" s="94"/>
      <c r="I42" s="93"/>
    </row>
    <row r="43" spans="1:9" x14ac:dyDescent="0.2">
      <c r="A43" s="90" t="s">
        <v>191</v>
      </c>
      <c r="B43" s="91"/>
      <c r="C43" s="91"/>
      <c r="D43" s="91"/>
      <c r="F43" s="92" t="s">
        <v>190</v>
      </c>
      <c r="G43" s="295"/>
      <c r="I43" s="93"/>
    </row>
    <row r="44" spans="1:9" x14ac:dyDescent="0.2">
      <c r="A44" s="94"/>
      <c r="I44" s="93"/>
    </row>
    <row r="45" spans="1:9" x14ac:dyDescent="0.2">
      <c r="A45" s="94"/>
      <c r="F45" s="92" t="s">
        <v>193</v>
      </c>
      <c r="G45" s="296" t="str">
        <f>_xlfn.CONCAT(G39, G43)</f>
        <v/>
      </c>
      <c r="H45" t="s">
        <v>72</v>
      </c>
      <c r="I45" s="93"/>
    </row>
    <row r="46" spans="1:9" x14ac:dyDescent="0.2">
      <c r="A46" s="95"/>
      <c r="B46" s="96"/>
      <c r="C46" s="96"/>
      <c r="D46" s="96"/>
      <c r="E46" s="96"/>
      <c r="F46" s="96"/>
      <c r="G46" s="96"/>
      <c r="H46" s="96"/>
      <c r="I46" s="97"/>
    </row>
    <row r="49" spans="1:9" x14ac:dyDescent="0.2">
      <c r="A49" s="78" t="s">
        <v>197</v>
      </c>
      <c r="B49" s="79"/>
      <c r="C49" s="79"/>
      <c r="D49" s="79"/>
      <c r="E49" s="79"/>
      <c r="F49" s="79"/>
      <c r="G49" s="79"/>
      <c r="H49" s="79"/>
      <c r="I49" s="80"/>
    </row>
    <row r="50" spans="1:9" x14ac:dyDescent="0.2">
      <c r="A50" s="81"/>
      <c r="B50" s="82"/>
      <c r="C50" s="82"/>
      <c r="D50" s="82"/>
      <c r="E50" s="82"/>
      <c r="F50" s="82"/>
      <c r="G50" s="82"/>
      <c r="H50" s="82"/>
      <c r="I50" s="83"/>
    </row>
    <row r="51" spans="1:9" x14ac:dyDescent="0.2">
      <c r="A51" s="81"/>
      <c r="B51" s="82"/>
      <c r="C51" s="82"/>
      <c r="D51" s="82"/>
      <c r="E51" s="82"/>
      <c r="F51" s="82"/>
      <c r="G51" s="82"/>
      <c r="H51" s="82"/>
      <c r="I51" s="83"/>
    </row>
    <row r="52" spans="1:9" x14ac:dyDescent="0.2">
      <c r="A52" s="84"/>
      <c r="B52" s="85"/>
      <c r="C52" s="85"/>
      <c r="D52" s="85"/>
      <c r="E52" s="85"/>
      <c r="F52" s="85"/>
      <c r="G52" s="85"/>
      <c r="H52" s="85"/>
      <c r="I52" s="86"/>
    </row>
    <row r="53" spans="1:9" x14ac:dyDescent="0.2">
      <c r="A53" s="87"/>
      <c r="B53" s="88"/>
      <c r="C53" s="88"/>
      <c r="D53" s="88"/>
      <c r="E53" s="88"/>
      <c r="F53" s="88"/>
      <c r="G53" s="88"/>
      <c r="H53" s="88"/>
      <c r="I53" s="89"/>
    </row>
    <row r="54" spans="1:9" x14ac:dyDescent="0.2">
      <c r="A54" s="90" t="s">
        <v>189</v>
      </c>
      <c r="B54" s="91"/>
      <c r="C54" s="91"/>
      <c r="D54" s="91"/>
      <c r="F54" s="92" t="s">
        <v>190</v>
      </c>
      <c r="G54" s="294"/>
      <c r="I54" s="93"/>
    </row>
    <row r="55" spans="1:9" x14ac:dyDescent="0.2">
      <c r="A55" s="94"/>
      <c r="I55" s="93"/>
    </row>
    <row r="56" spans="1:9" x14ac:dyDescent="0.2">
      <c r="A56" s="94"/>
      <c r="I56" s="93"/>
    </row>
    <row r="57" spans="1:9" x14ac:dyDescent="0.2">
      <c r="A57" s="94"/>
      <c r="I57" s="93"/>
    </row>
    <row r="58" spans="1:9" x14ac:dyDescent="0.2">
      <c r="A58" s="90" t="s">
        <v>191</v>
      </c>
      <c r="B58" s="91"/>
      <c r="C58" s="91"/>
      <c r="D58" s="91"/>
      <c r="F58" s="92" t="s">
        <v>190</v>
      </c>
      <c r="G58" s="295"/>
      <c r="I58" s="93"/>
    </row>
    <row r="59" spans="1:9" x14ac:dyDescent="0.2">
      <c r="A59" s="94"/>
      <c r="I59" s="93"/>
    </row>
    <row r="60" spans="1:9" x14ac:dyDescent="0.2">
      <c r="A60" s="94"/>
      <c r="F60" s="92" t="s">
        <v>193</v>
      </c>
      <c r="G60" s="296" t="str">
        <f>_xlfn.CONCAT(G54, G58)</f>
        <v/>
      </c>
      <c r="H60" t="s">
        <v>72</v>
      </c>
      <c r="I60" s="93"/>
    </row>
    <row r="61" spans="1:9" x14ac:dyDescent="0.2">
      <c r="A61" s="95"/>
      <c r="B61" s="96"/>
      <c r="C61" s="96"/>
      <c r="D61" s="96"/>
      <c r="E61" s="96"/>
      <c r="F61" s="96"/>
      <c r="G61" s="96"/>
      <c r="H61" s="96"/>
      <c r="I61" s="97"/>
    </row>
  </sheetData>
  <mergeCells count="13">
    <mergeCell ref="A58:D58"/>
    <mergeCell ref="A29:D29"/>
    <mergeCell ref="A34:I37"/>
    <mergeCell ref="A39:D39"/>
    <mergeCell ref="A43:D43"/>
    <mergeCell ref="A49:I52"/>
    <mergeCell ref="A54:D54"/>
    <mergeCell ref="A3:I4"/>
    <mergeCell ref="A5:I8"/>
    <mergeCell ref="A10:D10"/>
    <mergeCell ref="A14:D14"/>
    <mergeCell ref="A20:I23"/>
    <mergeCell ref="A25:D25"/>
  </mergeCells>
  <conditionalFormatting sqref="A1:A2">
    <cfRule type="expression" dxfId="24" priority="12">
      <formula>$A$2/$B$2&gt;=0.076</formula>
    </cfRule>
  </conditionalFormatting>
  <conditionalFormatting sqref="B1:B2">
    <cfRule type="expression" dxfId="23" priority="13">
      <formula>$A$2/$B$2&gt;=0.153</formula>
    </cfRule>
  </conditionalFormatting>
  <conditionalFormatting sqref="C1:C2">
    <cfRule type="expression" dxfId="22" priority="14">
      <formula>$A$2/$B$2&gt;=0.23</formula>
    </cfRule>
  </conditionalFormatting>
  <conditionalFormatting sqref="D1:D2">
    <cfRule type="expression" dxfId="21" priority="15">
      <formula>$A$2/$B$2&gt;=0.307</formula>
    </cfRule>
  </conditionalFormatting>
  <conditionalFormatting sqref="E1:E2">
    <cfRule type="expression" dxfId="20" priority="16">
      <formula>$A$2/$B$2&gt;=0.384</formula>
    </cfRule>
  </conditionalFormatting>
  <conditionalFormatting sqref="F1:F2">
    <cfRule type="expression" dxfId="19" priority="17">
      <formula>$A$2/$B$2&gt;=0.461</formula>
    </cfRule>
  </conditionalFormatting>
  <conditionalFormatting sqref="G1:G2">
    <cfRule type="expression" dxfId="18" priority="18">
      <formula>$A$2/$B$2&gt;=0.538</formula>
    </cfRule>
  </conditionalFormatting>
  <conditionalFormatting sqref="H1:H2">
    <cfRule type="expression" dxfId="17" priority="19">
      <formula>$A$2/$B$2&gt;=0.615</formula>
    </cfRule>
  </conditionalFormatting>
  <conditionalFormatting sqref="I1:P2">
    <cfRule type="expression" dxfId="16" priority="20">
      <formula>$A$2/$B$2&gt;=0.692</formula>
    </cfRule>
  </conditionalFormatting>
  <conditionalFormatting sqref="X1:AF1 X2:AO2 AH1:AK1 AM1:AO1">
    <cfRule type="expression" dxfId="15" priority="21">
      <formula>$A$2/$B$2&gt;=1</formula>
    </cfRule>
  </conditionalFormatting>
  <conditionalFormatting sqref="O1">
    <cfRule type="expression" dxfId="14" priority="11">
      <formula>$A$2/$B$2&gt;=0.846</formula>
    </cfRule>
  </conditionalFormatting>
  <conditionalFormatting sqref="AG1">
    <cfRule type="expression" dxfId="13" priority="10">
      <formula>$A$2/$B$2&gt;=0.846</formula>
    </cfRule>
  </conditionalFormatting>
  <conditionalFormatting sqref="AL1">
    <cfRule type="expression" dxfId="12" priority="9">
      <formula>$A$2/$B$2&gt;=0.846</formula>
    </cfRule>
  </conditionalFormatting>
  <conditionalFormatting sqref="L1">
    <cfRule type="expression" dxfId="11" priority="8">
      <formula>$A$2/$B$2&gt;=0.846</formula>
    </cfRule>
  </conditionalFormatting>
  <conditionalFormatting sqref="Q1:R2">
    <cfRule type="expression" dxfId="10" priority="7">
      <formula>$A$2/$B$2&gt;=0.846</formula>
    </cfRule>
  </conditionalFormatting>
  <conditionalFormatting sqref="P1">
    <cfRule type="expression" dxfId="9" priority="6">
      <formula>$P$1&lt;&gt;""</formula>
    </cfRule>
  </conditionalFormatting>
  <conditionalFormatting sqref="A1:O2 X1:AO2 P2:R2 Q1:R1">
    <cfRule type="expression" dxfId="8" priority="5">
      <formula>$P$1="Feedback OFF"</formula>
    </cfRule>
  </conditionalFormatting>
  <conditionalFormatting sqref="A3:AA100">
    <cfRule type="expression" dxfId="1" priority="2" stopIfTrue="1">
      <formula>$D$2="DRAGGING CELLS IS NOT PERMITTED. PLEASE UNDO LAST ACTION!!"</formula>
    </cfRule>
  </conditionalFormatting>
  <dataValidations count="3">
    <dataValidation type="list" allowBlank="1" showInputMessage="1" showErrorMessage="1" sqref="G10 G25 G39 G54" xr:uid="{133D668F-3312-B643-A8F9-9C82F4F5AF4A}">
      <formula1>"Z, T"</formula1>
    </dataValidation>
    <dataValidation type="list" allowBlank="1" showInputMessage="1" showErrorMessage="1" sqref="G14 G29 G43 G58" xr:uid="{8356EA28-ECDE-4E4B-96AF-685F3A21A34A}">
      <formula1>"One-tailed LEFT, One-tailed RIGHT, Two-tailed"</formula1>
    </dataValidation>
    <dataValidation type="list" allowBlank="1" showInputMessage="1" showErrorMessage="1" sqref="P1" xr:uid="{C076DEA4-1B66-1040-B264-C0782309B807}">
      <formula1>"Feedback ON, Taunting ON, Feedback OFF"</formula1>
    </dataValidation>
  </dataValidations>
  <pageMargins left="0.7" right="0.7" top="0.75" bottom="0.75" header="0.3" footer="0.3"/>
  <pageSetup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 stopIfTrue="1" id="{ED40904A-E72B-7B48-9E0F-271EAF8C1D5D}">
            <xm:f>AND($P$1&lt;&gt;"Feedback OFF",IF('Choose TestSC'!A3=FeedbackSFX!$C$2, TRUE, FALSE))</xm:f>
            <x14:dxf>
              <fill>
                <patternFill>
                  <bgColor rgb="FFCEEED0"/>
                </patternFill>
              </fill>
            </x14:dxf>
          </x14:cfRule>
          <xm:sqref>A3:AL60</xm:sqref>
        </x14:conditionalFormatting>
        <x14:conditionalFormatting xmlns:xm="http://schemas.microsoft.com/office/excel/2006/main">
          <x14:cfRule type="expression" priority="23" stopIfTrue="1" id="{654875A1-3FDA-B143-B34E-F7EC71A19DB9}">
            <xm:f>AND($P$1&lt;&gt;"Feedback OFF",IF('Choose TestSC'!A3=FeedbackSFX!$K$2, TRUE, FALSE))</xm:f>
            <x14:dxf>
              <fill>
                <patternFill>
                  <bgColor rgb="FFFFFF64"/>
                </patternFill>
              </fill>
            </x14:dxf>
          </x14:cfRule>
          <xm:sqref>A3:AL60</xm:sqref>
        </x14:conditionalFormatting>
        <x14:conditionalFormatting xmlns:xm="http://schemas.microsoft.com/office/excel/2006/main">
          <x14:cfRule type="expression" priority="24" stopIfTrue="1" id="{3533B789-A4CB-C942-9E26-4C3B5BC7F41D}">
            <xm:f>AND($P$1&lt;&gt;"Feedback OFF",AND(IF('Choose TestSC'!A3&lt;&gt;FeedbackSFX!$C$2, TRUE, FALSE),'Choose TestSC'!A3&lt;&gt;"",_xlfn.ISFORMULA('Choose TestSC'!A3)))</xm:f>
            <x14:dxf>
              <fill>
                <patternFill>
                  <bgColor rgb="FFFF99CC"/>
                </patternFill>
              </fill>
            </x14:dxf>
          </x14:cfRule>
          <xm:sqref>A3:AL60</xm:sqref>
        </x14:conditionalFormatting>
        <x14:conditionalFormatting xmlns:xm="http://schemas.microsoft.com/office/excel/2006/main">
          <x14:cfRule type="expression" priority="4" stopIfTrue="1" id="{91D1B764-11F3-CB4E-81C3-99A8E35FC27A}">
            <xm:f>Scoreboard!$F$25&lt;&gt;""</xm:f>
            <x14:dxf>
              <font>
                <color rgb="FF9C0006"/>
              </font>
              <fill>
                <patternFill>
                  <fgColor indexed="64"/>
                  <bgColor rgb="FFFFC7CE"/>
                </patternFill>
              </fill>
            </x14:dxf>
          </x14:cfRule>
          <xm:sqref>I1:N1</xm:sqref>
        </x14:conditionalFormatting>
        <x14:conditionalFormatting xmlns:xm="http://schemas.microsoft.com/office/excel/2006/main">
          <x14:cfRule type="expression" priority="3" stopIfTrue="1" id="{DF9ADDB9-B4FF-124C-99B6-8C36CFA1BA27}">
            <xm:f>Scoreboard!$F$25&lt;&gt;""</xm:f>
            <x14:dxf>
              <font>
                <color rgb="FF9C0006"/>
              </font>
              <fill>
                <patternFill>
                  <fgColor indexed="64"/>
                  <bgColor rgb="FFFFC7CE"/>
                </patternFill>
              </fill>
            </x14:dxf>
          </x14:cfRule>
          <xm:sqref>A3:AA100</xm:sqref>
        </x14:conditionalFormatting>
        <x14:conditionalFormatting xmlns:xm="http://schemas.microsoft.com/office/excel/2006/main">
          <x14:cfRule type="expression" priority="1" stopIfTrue="1" id="{A859ED5D-2615-4440-8DF9-1417CAF899C0}">
            <xm:f>Scoreboard!$E$4="Excel version: Invalid"</xm:f>
            <x14:dxf>
              <font>
                <color rgb="FF9C0006"/>
              </font>
              <fill>
                <patternFill>
                  <fgColor indexed="64"/>
                  <bgColor rgb="FFFFC7CE"/>
                </patternFill>
              </fill>
            </x14:dxf>
          </x14:cfRule>
          <xm:sqref>A3:AA100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8689-5CED-B546-8734-CC7CD9093413}">
  <sheetPr>
    <tabColor rgb="FF4FADEA"/>
  </sheetPr>
  <dimension ref="A1:AO60"/>
  <sheetViews>
    <sheetView zoomScale="160" zoomScaleNormal="160" workbookViewId="0">
      <pane ySplit="2" topLeftCell="A3" activePane="bottomLeft" state="frozen"/>
      <selection pane="bottomLeft" activeCell="A3" sqref="A3:XFD4"/>
    </sheetView>
  </sheetViews>
  <sheetFormatPr baseColWidth="10" defaultColWidth="8.83203125" defaultRowHeight="9" x14ac:dyDescent="0.15"/>
  <cols>
    <col min="1" max="2" width="9.5" style="215" bestFit="1" customWidth="1"/>
    <col min="3" max="3" width="8.83203125" style="215"/>
    <col min="4" max="4" width="16.83203125" style="215" bestFit="1" customWidth="1"/>
    <col min="5" max="5" width="8.83203125" style="215"/>
    <col min="6" max="6" width="12.83203125" style="215" bestFit="1" customWidth="1"/>
    <col min="7" max="31" width="8.83203125" style="215"/>
    <col min="32" max="32" width="9" style="215" bestFit="1" customWidth="1"/>
    <col min="33" max="16384" width="8.83203125" style="215"/>
  </cols>
  <sheetData>
    <row r="1" spans="1:41" s="216" customFormat="1" ht="22" customHeight="1" x14ac:dyDescent="0.15">
      <c r="A1" s="217" t="s">
        <v>429</v>
      </c>
      <c r="B1" s="217" t="s">
        <v>130</v>
      </c>
      <c r="C1" s="217" t="s">
        <v>430</v>
      </c>
      <c r="D1" s="258"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217"/>
      <c r="F1" s="217"/>
      <c r="G1" s="217"/>
      <c r="H1" s="217"/>
      <c r="I1" s="258" t="str">
        <f>'Choose TestSC'!$I$1</f>
        <v>Hardworking Student</v>
      </c>
      <c r="J1" s="258"/>
      <c r="K1" s="258"/>
      <c r="L1" s="258" t="s">
        <v>431</v>
      </c>
      <c r="M1" s="258"/>
      <c r="N1" s="258"/>
      <c r="O1" s="258"/>
      <c r="P1" s="258" t="s">
        <v>432</v>
      </c>
      <c r="Q1" s="258"/>
      <c r="R1" s="258"/>
      <c r="S1" s="215"/>
      <c r="T1" s="215"/>
      <c r="U1" s="215"/>
      <c r="V1" s="215"/>
      <c r="W1" s="215"/>
      <c r="X1" s="217" t="str">
        <f t="shared" ref="X1:AA2" si="0">A1</f>
        <v>earned</v>
      </c>
      <c r="Y1" s="217" t="str">
        <f t="shared" si="0"/>
        <v>possible</v>
      </c>
      <c r="Z1" s="217" t="str">
        <f t="shared" si="0"/>
        <v>cell</v>
      </c>
      <c r="AA1" s="258" t="str">
        <f t="shared" ca="1" si="0"/>
        <v>error</v>
      </c>
      <c r="AB1" s="217"/>
      <c r="AC1" s="217"/>
      <c r="AD1" s="215"/>
      <c r="AE1" s="215"/>
      <c r="AF1" s="258" t="str">
        <f>I1</f>
        <v>Hardworking Student</v>
      </c>
      <c r="AG1" s="258"/>
      <c r="AH1" s="215"/>
      <c r="AI1" s="215"/>
      <c r="AJ1" s="215"/>
      <c r="AK1" s="215"/>
      <c r="AL1" s="258" t="s">
        <v>431</v>
      </c>
      <c r="AM1" s="215"/>
      <c r="AN1" s="215"/>
      <c r="AO1" s="215"/>
    </row>
    <row r="2" spans="1:41" s="216" customFormat="1" ht="23" customHeight="1" x14ac:dyDescent="0.15">
      <c r="A2" s="217">
        <f ca="1">'Choose TestSC'!$A$2</f>
        <v>0</v>
      </c>
      <c r="B2" s="259">
        <f>'Choose TestSC'!$B$2</f>
        <v>20</v>
      </c>
      <c r="C2" s="217" t="str" cm="1">
        <f t="array" aca="1" ref="C2" ca="1">SUBSTITUTE(IF(LEN(CELL("address"))&lt;15,CELL("address"),""),"$","")</f>
        <v/>
      </c>
      <c r="D2" s="258" t="str">
        <f ca="1">IF(ISNUMBER(SEARCH("FeedbackSFX!",_xlfn.FORMULATEXT(INDIRECT("'Choose TestSC'!"&amp;C2)))),"DRAGGING CELLS IS NOT PERMITTED. PLEASE UNDO LAST ACTION!!",IF($P$1&lt;&gt;"Feedback OFF",IFERROR(HLOOKUP(INDIRECT("'Choose TestSC'!"&amp;C2),FeedbackSFX!$B$2:$N$10,IF($P$1="Feedback ON", 2, FeedbackSFX!B1), FALSE), ""),""))</f>
        <v/>
      </c>
      <c r="E2" s="217"/>
      <c r="F2" s="217"/>
      <c r="G2" s="217"/>
      <c r="H2" s="217"/>
      <c r="I2" s="243"/>
      <c r="J2" s="217"/>
      <c r="K2" s="217"/>
      <c r="L2" s="217"/>
      <c r="M2" s="217"/>
      <c r="N2" s="217"/>
      <c r="O2" s="217"/>
      <c r="P2" s="217"/>
      <c r="Q2" s="217"/>
      <c r="R2" s="217"/>
      <c r="S2" s="215"/>
      <c r="T2" s="215"/>
      <c r="U2" s="215"/>
      <c r="V2" s="215"/>
      <c r="W2" s="215"/>
      <c r="X2" s="260">
        <f t="shared" ca="1" si="0"/>
        <v>0</v>
      </c>
      <c r="Y2" s="260">
        <f t="shared" si="0"/>
        <v>20</v>
      </c>
      <c r="Z2" s="260" t="str">
        <f t="shared" ca="1" si="0"/>
        <v/>
      </c>
      <c r="AA2" s="258" t="str">
        <f t="shared" ca="1" si="0"/>
        <v/>
      </c>
      <c r="AB2" s="217"/>
      <c r="AC2" s="217"/>
      <c r="AD2" s="215"/>
      <c r="AE2" s="215"/>
      <c r="AF2" s="215"/>
      <c r="AG2" s="215"/>
      <c r="AH2" s="215"/>
      <c r="AI2" s="215"/>
      <c r="AJ2" s="215"/>
      <c r="AK2" s="215"/>
      <c r="AL2" s="215"/>
      <c r="AM2" s="215"/>
      <c r="AN2" s="215"/>
      <c r="AO2" s="215"/>
    </row>
    <row r="3" spans="1:41" x14ac:dyDescent="0.15">
      <c r="A3" s="297" t="s">
        <v>187</v>
      </c>
      <c r="B3" s="297"/>
      <c r="C3" s="297"/>
      <c r="D3" s="297"/>
      <c r="E3" s="297"/>
      <c r="F3" s="297"/>
      <c r="G3" s="297"/>
      <c r="H3" s="297"/>
      <c r="I3" s="297"/>
    </row>
    <row r="4" spans="1:41" x14ac:dyDescent="0.15">
      <c r="A4" s="297"/>
      <c r="B4" s="297"/>
      <c r="C4" s="297"/>
      <c r="D4" s="297"/>
      <c r="E4" s="297"/>
      <c r="F4" s="297"/>
      <c r="G4" s="297"/>
      <c r="H4" s="297"/>
      <c r="I4" s="297"/>
    </row>
    <row r="5" spans="1:41" x14ac:dyDescent="0.15">
      <c r="A5" s="298" t="s">
        <v>188</v>
      </c>
      <c r="B5" s="298"/>
      <c r="C5" s="298"/>
      <c r="D5" s="298"/>
      <c r="E5" s="298"/>
      <c r="F5" s="298"/>
      <c r="G5" s="298"/>
      <c r="H5" s="298"/>
      <c r="I5" s="298"/>
    </row>
    <row r="6" spans="1:41" x14ac:dyDescent="0.15">
      <c r="A6" s="298"/>
      <c r="B6" s="298"/>
      <c r="C6" s="298"/>
      <c r="D6" s="298"/>
      <c r="E6" s="298"/>
      <c r="F6" s="298"/>
      <c r="G6" s="298"/>
      <c r="H6" s="298"/>
      <c r="I6" s="298"/>
    </row>
    <row r="7" spans="1:41" x14ac:dyDescent="0.15">
      <c r="A7" s="298"/>
      <c r="B7" s="298"/>
      <c r="C7" s="298"/>
      <c r="D7" s="298"/>
      <c r="E7" s="298"/>
      <c r="F7" s="298"/>
      <c r="G7" s="298"/>
      <c r="H7" s="298"/>
      <c r="I7" s="298"/>
    </row>
    <row r="8" spans="1:41" x14ac:dyDescent="0.15">
      <c r="A8" s="298"/>
      <c r="B8" s="298"/>
      <c r="C8" s="298"/>
      <c r="D8" s="298"/>
      <c r="E8" s="298"/>
      <c r="F8" s="298"/>
      <c r="G8" s="298"/>
      <c r="H8" s="298"/>
      <c r="I8" s="298"/>
    </row>
    <row r="9" spans="1:41" x14ac:dyDescent="0.15">
      <c r="A9" s="300"/>
      <c r="B9" s="300"/>
      <c r="C9" s="300"/>
      <c r="D9" s="300"/>
      <c r="E9" s="300"/>
      <c r="F9" s="300"/>
      <c r="G9" s="300"/>
      <c r="H9" s="300"/>
      <c r="I9" s="300"/>
    </row>
    <row r="10" spans="1:41" x14ac:dyDescent="0.15">
      <c r="A10" s="299" t="s">
        <v>189</v>
      </c>
      <c r="B10" s="299"/>
      <c r="C10" s="299"/>
      <c r="D10" s="299"/>
      <c r="F10" s="243" t="s">
        <v>190</v>
      </c>
      <c r="G10" s="217" t="s">
        <v>125</v>
      </c>
    </row>
    <row r="14" spans="1:41" x14ac:dyDescent="0.15">
      <c r="A14" s="299" t="s">
        <v>191</v>
      </c>
      <c r="B14" s="299"/>
      <c r="C14" s="299"/>
      <c r="D14" s="299"/>
      <c r="F14" s="243" t="s">
        <v>190</v>
      </c>
      <c r="G14" s="258" t="s">
        <v>192</v>
      </c>
    </row>
    <row r="16" spans="1:41" x14ac:dyDescent="0.15">
      <c r="F16" s="243" t="s">
        <v>193</v>
      </c>
      <c r="G16" s="301" t="str">
        <f>_xlfn.CONCAT(G10, G14)</f>
        <v>TTwo-tailed</v>
      </c>
      <c r="H16" s="215" t="s">
        <v>72</v>
      </c>
    </row>
    <row r="20" spans="1:9" x14ac:dyDescent="0.15">
      <c r="A20" s="298" t="s">
        <v>194</v>
      </c>
      <c r="B20" s="298"/>
      <c r="C20" s="298"/>
      <c r="D20" s="298"/>
      <c r="E20" s="298"/>
      <c r="F20" s="298"/>
      <c r="G20" s="298"/>
      <c r="H20" s="298"/>
      <c r="I20" s="298"/>
    </row>
    <row r="21" spans="1:9" x14ac:dyDescent="0.15">
      <c r="A21" s="298"/>
      <c r="B21" s="298"/>
      <c r="C21" s="298"/>
      <c r="D21" s="298"/>
      <c r="E21" s="298"/>
      <c r="F21" s="298"/>
      <c r="G21" s="298"/>
      <c r="H21" s="298"/>
      <c r="I21" s="298"/>
    </row>
    <row r="22" spans="1:9" x14ac:dyDescent="0.15">
      <c r="A22" s="298"/>
      <c r="B22" s="298"/>
      <c r="C22" s="298"/>
      <c r="D22" s="298"/>
      <c r="E22" s="298"/>
      <c r="F22" s="298"/>
      <c r="G22" s="298"/>
      <c r="H22" s="298"/>
      <c r="I22" s="298"/>
    </row>
    <row r="23" spans="1:9" x14ac:dyDescent="0.15">
      <c r="A23" s="298"/>
      <c r="B23" s="298"/>
      <c r="C23" s="298"/>
      <c r="D23" s="298"/>
      <c r="E23" s="298"/>
      <c r="F23" s="298"/>
      <c r="G23" s="298"/>
      <c r="H23" s="298"/>
      <c r="I23" s="298"/>
    </row>
    <row r="24" spans="1:9" x14ac:dyDescent="0.15">
      <c r="A24" s="300"/>
      <c r="B24" s="300"/>
      <c r="C24" s="300"/>
      <c r="D24" s="300"/>
      <c r="E24" s="300"/>
      <c r="F24" s="300"/>
      <c r="G24" s="300"/>
      <c r="H24" s="300"/>
      <c r="I24" s="300"/>
    </row>
    <row r="25" spans="1:9" x14ac:dyDescent="0.15">
      <c r="A25" s="299" t="s">
        <v>189</v>
      </c>
      <c r="B25" s="299"/>
      <c r="C25" s="299"/>
      <c r="D25" s="299"/>
      <c r="F25" s="243" t="s">
        <v>190</v>
      </c>
      <c r="G25" s="217" t="s">
        <v>122</v>
      </c>
    </row>
    <row r="29" spans="1:9" x14ac:dyDescent="0.15">
      <c r="A29" s="299" t="s">
        <v>191</v>
      </c>
      <c r="B29" s="299"/>
      <c r="C29" s="299"/>
      <c r="D29" s="299"/>
      <c r="F29" s="243" t="s">
        <v>190</v>
      </c>
      <c r="G29" s="258" t="s">
        <v>195</v>
      </c>
    </row>
    <row r="31" spans="1:9" x14ac:dyDescent="0.15">
      <c r="F31" s="243" t="s">
        <v>193</v>
      </c>
      <c r="G31" s="301" t="str">
        <f>_xlfn.CONCAT(G25, G29)</f>
        <v>ZOne-tailed RIGHT</v>
      </c>
      <c r="H31" s="215" t="s">
        <v>72</v>
      </c>
    </row>
    <row r="34" spans="1:9" x14ac:dyDescent="0.15">
      <c r="A34" s="298" t="s">
        <v>196</v>
      </c>
      <c r="B34" s="298"/>
      <c r="C34" s="298"/>
      <c r="D34" s="298"/>
      <c r="E34" s="298"/>
      <c r="F34" s="298"/>
      <c r="G34" s="298"/>
      <c r="H34" s="298"/>
      <c r="I34" s="298"/>
    </row>
    <row r="35" spans="1:9" x14ac:dyDescent="0.15">
      <c r="A35" s="298"/>
      <c r="B35" s="298"/>
      <c r="C35" s="298"/>
      <c r="D35" s="298"/>
      <c r="E35" s="298"/>
      <c r="F35" s="298"/>
      <c r="G35" s="298"/>
      <c r="H35" s="298"/>
      <c r="I35" s="298"/>
    </row>
    <row r="36" spans="1:9" x14ac:dyDescent="0.15">
      <c r="A36" s="298"/>
      <c r="B36" s="298"/>
      <c r="C36" s="298"/>
      <c r="D36" s="298"/>
      <c r="E36" s="298"/>
      <c r="F36" s="298"/>
      <c r="G36" s="298"/>
      <c r="H36" s="298"/>
      <c r="I36" s="298"/>
    </row>
    <row r="37" spans="1:9" x14ac:dyDescent="0.15">
      <c r="A37" s="298"/>
      <c r="B37" s="298"/>
      <c r="C37" s="298"/>
      <c r="D37" s="298"/>
      <c r="E37" s="298"/>
      <c r="F37" s="298"/>
      <c r="G37" s="298"/>
      <c r="H37" s="298"/>
      <c r="I37" s="298"/>
    </row>
    <row r="38" spans="1:9" x14ac:dyDescent="0.15">
      <c r="A38" s="300"/>
      <c r="B38" s="300"/>
      <c r="C38" s="300"/>
      <c r="D38" s="300"/>
      <c r="E38" s="300"/>
      <c r="F38" s="300"/>
      <c r="G38" s="300"/>
      <c r="H38" s="300"/>
      <c r="I38" s="300"/>
    </row>
    <row r="39" spans="1:9" x14ac:dyDescent="0.15">
      <c r="A39" s="299" t="s">
        <v>189</v>
      </c>
      <c r="B39" s="299"/>
      <c r="C39" s="299"/>
      <c r="D39" s="299"/>
      <c r="F39" s="243" t="s">
        <v>190</v>
      </c>
      <c r="G39" s="217" t="s">
        <v>122</v>
      </c>
    </row>
    <row r="43" spans="1:9" x14ac:dyDescent="0.15">
      <c r="A43" s="299" t="s">
        <v>191</v>
      </c>
      <c r="B43" s="299"/>
      <c r="C43" s="299"/>
      <c r="D43" s="299"/>
      <c r="F43" s="243" t="s">
        <v>190</v>
      </c>
      <c r="G43" s="258" t="s">
        <v>192</v>
      </c>
    </row>
    <row r="45" spans="1:9" x14ac:dyDescent="0.15">
      <c r="F45" s="243" t="s">
        <v>193</v>
      </c>
      <c r="G45" s="301" t="str">
        <f>_xlfn.CONCAT(G39, G43)</f>
        <v>ZTwo-tailed</v>
      </c>
      <c r="H45" s="215" t="s">
        <v>72</v>
      </c>
    </row>
    <row r="49" spans="1:9" x14ac:dyDescent="0.15">
      <c r="A49" s="298" t="s">
        <v>197</v>
      </c>
      <c r="B49" s="298"/>
      <c r="C49" s="298"/>
      <c r="D49" s="298"/>
      <c r="E49" s="298"/>
      <c r="F49" s="298"/>
      <c r="G49" s="298"/>
      <c r="H49" s="298"/>
      <c r="I49" s="298"/>
    </row>
    <row r="50" spans="1:9" x14ac:dyDescent="0.15">
      <c r="A50" s="298"/>
      <c r="B50" s="298"/>
      <c r="C50" s="298"/>
      <c r="D50" s="298"/>
      <c r="E50" s="298"/>
      <c r="F50" s="298"/>
      <c r="G50" s="298"/>
      <c r="H50" s="298"/>
      <c r="I50" s="298"/>
    </row>
    <row r="51" spans="1:9" x14ac:dyDescent="0.15">
      <c r="A51" s="298"/>
      <c r="B51" s="298"/>
      <c r="C51" s="298"/>
      <c r="D51" s="298"/>
      <c r="E51" s="298"/>
      <c r="F51" s="298"/>
      <c r="G51" s="298"/>
      <c r="H51" s="298"/>
      <c r="I51" s="298"/>
    </row>
    <row r="52" spans="1:9" x14ac:dyDescent="0.15">
      <c r="A52" s="298"/>
      <c r="B52" s="298"/>
      <c r="C52" s="298"/>
      <c r="D52" s="298"/>
      <c r="E52" s="298"/>
      <c r="F52" s="298"/>
      <c r="G52" s="298"/>
      <c r="H52" s="298"/>
      <c r="I52" s="298"/>
    </row>
    <row r="53" spans="1:9" x14ac:dyDescent="0.15">
      <c r="A53" s="300"/>
      <c r="B53" s="300"/>
      <c r="C53" s="300"/>
      <c r="D53" s="300"/>
      <c r="E53" s="300"/>
      <c r="F53" s="300"/>
      <c r="G53" s="300"/>
      <c r="H53" s="300"/>
      <c r="I53" s="300"/>
    </row>
    <row r="54" spans="1:9" x14ac:dyDescent="0.15">
      <c r="A54" s="299" t="s">
        <v>189</v>
      </c>
      <c r="B54" s="299"/>
      <c r="C54" s="299"/>
      <c r="D54" s="299"/>
      <c r="F54" s="243" t="s">
        <v>190</v>
      </c>
      <c r="G54" s="217" t="s">
        <v>125</v>
      </c>
    </row>
    <row r="58" spans="1:9" x14ac:dyDescent="0.15">
      <c r="A58" s="299" t="s">
        <v>191</v>
      </c>
      <c r="B58" s="299"/>
      <c r="C58" s="299"/>
      <c r="D58" s="299"/>
      <c r="F58" s="243" t="s">
        <v>190</v>
      </c>
      <c r="G58" s="258" t="s">
        <v>198</v>
      </c>
    </row>
    <row r="60" spans="1:9" x14ac:dyDescent="0.15">
      <c r="F60" s="243" t="s">
        <v>193</v>
      </c>
      <c r="G60" s="301" t="str">
        <f>_xlfn.CONCAT(G54, G58)</f>
        <v>TOne-tailed LEFT</v>
      </c>
      <c r="H60" s="215" t="s">
        <v>72</v>
      </c>
    </row>
  </sheetData>
  <mergeCells count="13">
    <mergeCell ref="A58:D58"/>
    <mergeCell ref="A29:D29"/>
    <mergeCell ref="A34:I37"/>
    <mergeCell ref="A39:D39"/>
    <mergeCell ref="A43:D43"/>
    <mergeCell ref="A49:I52"/>
    <mergeCell ref="A54:D54"/>
    <mergeCell ref="A3:I4"/>
    <mergeCell ref="A5:I8"/>
    <mergeCell ref="A10:D10"/>
    <mergeCell ref="A14:D14"/>
    <mergeCell ref="A20:I23"/>
    <mergeCell ref="A25:D25"/>
  </mergeCells>
  <conditionalFormatting sqref="A1:A2">
    <cfRule type="expression" dxfId="41" priority="8">
      <formula>$A$2/$B$2&gt;=0.076</formula>
    </cfRule>
  </conditionalFormatting>
  <conditionalFormatting sqref="B1:B2">
    <cfRule type="expression" dxfId="40" priority="9">
      <formula>$A$2/$B$2&gt;=0.153</formula>
    </cfRule>
  </conditionalFormatting>
  <conditionalFormatting sqref="C1:C2">
    <cfRule type="expression" dxfId="39" priority="10">
      <formula>$A$2/$B$2&gt;=0.23</formula>
    </cfRule>
  </conditionalFormatting>
  <conditionalFormatting sqref="D1:D2">
    <cfRule type="expression" dxfId="38" priority="11">
      <formula>$A$2/$B$2&gt;=0.307</formula>
    </cfRule>
  </conditionalFormatting>
  <conditionalFormatting sqref="E1:E2">
    <cfRule type="expression" dxfId="37" priority="12">
      <formula>$A$2/$B$2&gt;=0.384</formula>
    </cfRule>
  </conditionalFormatting>
  <conditionalFormatting sqref="F1:F2">
    <cfRule type="expression" dxfId="36" priority="13">
      <formula>$A$2/$B$2&gt;=0.461</formula>
    </cfRule>
  </conditionalFormatting>
  <conditionalFormatting sqref="G1:G2">
    <cfRule type="expression" dxfId="35" priority="14">
      <formula>$A$2/$B$2&gt;=0.538</formula>
    </cfRule>
  </conditionalFormatting>
  <conditionalFormatting sqref="H1:H2">
    <cfRule type="expression" dxfId="34" priority="15">
      <formula>$A$2/$B$2&gt;=0.615</formula>
    </cfRule>
  </conditionalFormatting>
  <conditionalFormatting sqref="I1:P2">
    <cfRule type="expression" dxfId="33" priority="16">
      <formula>$A$2/$B$2&gt;=0.692</formula>
    </cfRule>
  </conditionalFormatting>
  <conditionalFormatting sqref="X1:AF1 X2:AO2 AH1:AK1 AM1:AO1">
    <cfRule type="expression" dxfId="32" priority="17">
      <formula>$A$2/$B$2&gt;=1</formula>
    </cfRule>
  </conditionalFormatting>
  <conditionalFormatting sqref="O1">
    <cfRule type="expression" dxfId="31" priority="7">
      <formula>$A$2/$B$2&gt;=0.846</formula>
    </cfRule>
  </conditionalFormatting>
  <conditionalFormatting sqref="AG1">
    <cfRule type="expression" dxfId="30" priority="6">
      <formula>$A$2/$B$2&gt;=0.846</formula>
    </cfRule>
  </conditionalFormatting>
  <conditionalFormatting sqref="AL1">
    <cfRule type="expression" dxfId="29" priority="5">
      <formula>$A$2/$B$2&gt;=0.846</formula>
    </cfRule>
  </conditionalFormatting>
  <conditionalFormatting sqref="L1">
    <cfRule type="expression" dxfId="28" priority="4">
      <formula>$A$2/$B$2&gt;=0.846</formula>
    </cfRule>
  </conditionalFormatting>
  <conditionalFormatting sqref="Q1:R2">
    <cfRule type="expression" dxfId="27" priority="3">
      <formula>$A$2/$B$2&gt;=0.846</formula>
    </cfRule>
  </conditionalFormatting>
  <conditionalFormatting sqref="P1">
    <cfRule type="expression" dxfId="26" priority="2">
      <formula>$P$1&lt;&gt;""</formula>
    </cfRule>
  </conditionalFormatting>
  <conditionalFormatting sqref="A1:O2 X1:AO2 P2:R2 Q1:R1">
    <cfRule type="expression" dxfId="25" priority="1">
      <formula>$P$1="Feedback OFF"</formula>
    </cfRule>
  </conditionalFormatting>
  <dataValidations count="3">
    <dataValidation type="list" allowBlank="1" showInputMessage="1" showErrorMessage="1" sqref="G14 G29 G43 G58" xr:uid="{C860E8ED-C1E1-A544-BF27-47477580EFC5}">
      <formula1>"One-tailed LEFT, One-tailed RIGHT, Two-tailed"</formula1>
    </dataValidation>
    <dataValidation type="list" allowBlank="1" showInputMessage="1" showErrorMessage="1" sqref="G10 G25 G39 G54" xr:uid="{3A22A728-8A15-0345-9E91-6271839961B8}">
      <formula1>"Z, T"</formula1>
    </dataValidation>
    <dataValidation type="list" allowBlank="1" showInputMessage="1" showErrorMessage="1" sqref="P1" xr:uid="{C61E6C0F-1E3E-AE45-AB4A-DBD8ADB21699}">
      <formula1>"Feedback ON, Taunting ON, Feedback OFF"</formula1>
    </dataValidation>
  </dataValidation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0469-7753-0443-B37B-A91025409DD3}">
  <sheetPr codeName="Sheet6">
    <tabColor rgb="FFD9BF91"/>
  </sheetPr>
  <dimension ref="A1:Z133"/>
  <sheetViews>
    <sheetView showGridLines="0" tabSelected="1" zoomScale="120" zoomScaleNormal="120" workbookViewId="0">
      <selection activeCell="AA3" sqref="AA3"/>
    </sheetView>
  </sheetViews>
  <sheetFormatPr baseColWidth="10" defaultColWidth="10.83203125" defaultRowHeight="22" x14ac:dyDescent="0.3"/>
  <cols>
    <col min="1" max="1" width="4.1640625" style="303" customWidth="1"/>
    <col min="2" max="2" width="27.33203125" style="302" customWidth="1"/>
    <col min="3" max="3" width="27.33203125" style="303" customWidth="1"/>
    <col min="4" max="4" width="35.83203125" style="303" customWidth="1"/>
    <col min="5" max="5" width="44.6640625" style="303" customWidth="1"/>
    <col min="6" max="6" width="10" style="307" customWidth="1"/>
    <col min="7" max="7" width="10.83203125" style="307"/>
    <col min="8" max="8" width="10.83203125" style="303" customWidth="1"/>
    <col min="9" max="9" width="24.1640625" style="303" customWidth="1"/>
    <col min="10" max="16384" width="10.83203125" style="303"/>
  </cols>
  <sheetData>
    <row r="1" spans="1:26" x14ac:dyDescent="0.3">
      <c r="A1" s="308"/>
      <c r="B1" s="309"/>
      <c r="C1" s="308"/>
      <c r="D1" s="308"/>
      <c r="E1" s="308"/>
      <c r="F1" s="308"/>
      <c r="G1" s="308"/>
      <c r="H1" s="308"/>
      <c r="I1" s="308"/>
      <c r="J1" s="308"/>
      <c r="K1" s="308"/>
      <c r="L1" s="308"/>
      <c r="M1" s="308"/>
      <c r="N1" s="308"/>
      <c r="O1" s="308"/>
      <c r="P1" s="308"/>
      <c r="Q1" s="308"/>
      <c r="R1" s="308"/>
      <c r="S1" s="308"/>
      <c r="T1" s="308"/>
      <c r="U1" s="308"/>
      <c r="V1" s="308"/>
      <c r="W1" s="308"/>
      <c r="X1" s="308"/>
      <c r="Y1" s="308"/>
      <c r="Z1" s="308"/>
    </row>
    <row r="2" spans="1:26" ht="27" x14ac:dyDescent="0.35">
      <c r="A2" s="308"/>
      <c r="B2" s="310" t="s">
        <v>418</v>
      </c>
      <c r="C2" s="311"/>
      <c r="D2" s="312"/>
      <c r="E2" s="313"/>
      <c r="F2" s="313"/>
      <c r="G2" s="311"/>
      <c r="H2" s="311"/>
      <c r="I2" s="314" t="str">
        <f ca="1">$B$27&amp;"/"&amp;$C$27</f>
        <v>0/223</v>
      </c>
      <c r="J2" s="308"/>
      <c r="K2" s="308"/>
      <c r="L2" s="308"/>
      <c r="M2" s="308"/>
      <c r="N2" s="308"/>
      <c r="O2" s="308"/>
      <c r="P2" s="308"/>
      <c r="Q2" s="308"/>
      <c r="R2" s="308"/>
      <c r="S2" s="308"/>
      <c r="T2" s="308"/>
      <c r="U2" s="308"/>
      <c r="V2" s="308"/>
      <c r="W2" s="308"/>
      <c r="X2" s="308"/>
      <c r="Y2" s="308"/>
      <c r="Z2" s="308"/>
    </row>
    <row r="3" spans="1:26" x14ac:dyDescent="0.3">
      <c r="A3" s="308"/>
      <c r="B3" s="315" t="s">
        <v>419</v>
      </c>
      <c r="C3" s="316"/>
      <c r="D3" s="317"/>
      <c r="E3" s="318"/>
      <c r="F3" s="318"/>
      <c r="G3" s="316"/>
      <c r="H3" s="316"/>
      <c r="I3" s="319">
        <f ca="1">$D$27</f>
        <v>0</v>
      </c>
      <c r="J3" s="308"/>
      <c r="K3" s="308"/>
      <c r="L3" s="308"/>
      <c r="M3" s="308"/>
      <c r="N3" s="308"/>
      <c r="O3" s="308"/>
      <c r="P3" s="308"/>
      <c r="Q3" s="308"/>
      <c r="R3" s="308"/>
      <c r="S3" s="308"/>
      <c r="T3" s="308"/>
      <c r="U3" s="308"/>
      <c r="V3" s="308"/>
      <c r="W3" s="308"/>
      <c r="X3" s="308"/>
      <c r="Y3" s="308"/>
      <c r="Z3" s="308"/>
    </row>
    <row r="4" spans="1:26" x14ac:dyDescent="0.3">
      <c r="A4" s="308"/>
      <c r="B4" s="320" t="s">
        <v>420</v>
      </c>
      <c r="C4" s="321"/>
      <c r="D4" s="321"/>
      <c r="E4" s="322" t="str">
        <f ca="1">IFERROR(_xlfn.CONCAT("Excel version: ",INFO("release")),"Excel version: Invalid")</f>
        <v>Excel version: 16.95</v>
      </c>
      <c r="F4" s="323" t="str" cm="1">
        <f t="array" aca="1" ref="F4" ca="1">IFERROR(IF(OR(ISERROR(_xlfn.RANDARRAY()), ISERROR(INFO("osversion"))), "Error: Please use Office 2021 desktop version or newer", _xlfn.CONCAT("Operating system: ", INFO("osversion"))),"Error: Please use Office 2021 desktop version or newer")</f>
        <v>Operating system: Macintosh (ARM) Version 15.3.1 (Build 24D70)</v>
      </c>
      <c r="G4" s="323"/>
      <c r="H4" s="321"/>
      <c r="I4" s="308"/>
      <c r="J4" s="308"/>
      <c r="K4" s="308"/>
      <c r="L4" s="308"/>
      <c r="M4" s="308"/>
      <c r="N4" s="308"/>
      <c r="O4" s="308"/>
      <c r="P4" s="308"/>
      <c r="Q4" s="308"/>
      <c r="R4" s="308"/>
      <c r="S4" s="308"/>
      <c r="T4" s="308"/>
      <c r="U4" s="308"/>
      <c r="V4" s="308"/>
      <c r="W4" s="308"/>
      <c r="X4" s="308"/>
      <c r="Y4" s="308"/>
      <c r="Z4" s="308"/>
    </row>
    <row r="5" spans="1:26" ht="24" customHeight="1" x14ac:dyDescent="0.3">
      <c r="A5" s="308"/>
      <c r="B5" s="320"/>
      <c r="C5" s="321"/>
      <c r="D5" s="321"/>
      <c r="E5" s="324"/>
      <c r="F5" s="324"/>
      <c r="G5" s="325"/>
      <c r="H5" s="321"/>
      <c r="I5" s="308"/>
      <c r="J5" s="308"/>
      <c r="K5" s="308"/>
      <c r="L5" s="308"/>
      <c r="M5" s="308"/>
      <c r="N5" s="308"/>
      <c r="O5" s="308"/>
      <c r="P5" s="308"/>
      <c r="Q5" s="308"/>
      <c r="R5" s="308"/>
      <c r="S5" s="308"/>
      <c r="T5" s="308"/>
      <c r="U5" s="308"/>
      <c r="V5" s="308"/>
      <c r="W5" s="308"/>
      <c r="X5" s="308"/>
      <c r="Y5" s="308"/>
      <c r="Z5" s="308"/>
    </row>
    <row r="6" spans="1:26" ht="26" customHeight="1" x14ac:dyDescent="0.3">
      <c r="A6" s="308"/>
      <c r="B6" s="309" t="s">
        <v>449</v>
      </c>
      <c r="C6" s="308"/>
      <c r="D6" s="308"/>
      <c r="E6" s="308"/>
      <c r="F6" s="308"/>
      <c r="G6" s="308"/>
      <c r="H6" s="308"/>
      <c r="I6" s="326" t="s">
        <v>433</v>
      </c>
      <c r="J6" s="308"/>
      <c r="K6" s="308"/>
      <c r="L6" s="308"/>
      <c r="M6" s="308"/>
      <c r="N6" s="308"/>
      <c r="O6" s="308"/>
      <c r="P6" s="308"/>
      <c r="Q6" s="308"/>
      <c r="R6" s="308"/>
      <c r="S6" s="308"/>
      <c r="T6" s="308"/>
      <c r="U6" s="308"/>
      <c r="V6" s="308"/>
      <c r="W6" s="308"/>
      <c r="X6" s="308"/>
      <c r="Y6" s="308"/>
      <c r="Z6" s="308"/>
    </row>
    <row r="7" spans="1:26" ht="24" customHeight="1" x14ac:dyDescent="0.3">
      <c r="A7" s="308"/>
      <c r="B7" s="309" t="s">
        <v>447</v>
      </c>
      <c r="C7" s="308"/>
      <c r="D7" s="308"/>
      <c r="E7" s="308"/>
      <c r="F7" s="308"/>
      <c r="G7" s="308"/>
      <c r="H7" s="308"/>
      <c r="I7" s="327" t="s">
        <v>444</v>
      </c>
      <c r="J7" s="308"/>
      <c r="K7" s="308"/>
      <c r="L7" s="308"/>
      <c r="M7" s="308"/>
      <c r="N7" s="308"/>
      <c r="O7" s="308"/>
      <c r="P7" s="308"/>
      <c r="Q7" s="308"/>
      <c r="R7" s="308"/>
      <c r="S7" s="308"/>
      <c r="T7" s="308"/>
      <c r="U7" s="308"/>
      <c r="V7" s="308"/>
      <c r="W7" s="308"/>
      <c r="X7" s="308"/>
      <c r="Y7" s="308"/>
      <c r="Z7" s="308"/>
    </row>
    <row r="8" spans="1:26" ht="29" customHeight="1" x14ac:dyDescent="0.4">
      <c r="A8" s="308"/>
      <c r="B8" s="309" t="s">
        <v>445</v>
      </c>
      <c r="C8" s="328" t="str">
        <f ca="1">IF(OR($E$4="Excel version: Invalid", $F$4="Error: Please use Office 2021 desktop version or newer"), "****Error: Please use Office 2021 desktop version or newer****", "")</f>
        <v/>
      </c>
      <c r="D8" s="329"/>
      <c r="E8" s="308"/>
      <c r="F8" s="308"/>
      <c r="G8" s="308"/>
      <c r="H8" s="308"/>
      <c r="I8" s="330">
        <v>45728</v>
      </c>
      <c r="J8" s="308"/>
      <c r="K8" s="308"/>
      <c r="L8" s="308"/>
      <c r="M8" s="308"/>
      <c r="N8" s="308"/>
      <c r="O8" s="308"/>
      <c r="P8" s="308"/>
      <c r="Q8" s="308"/>
      <c r="R8" s="308"/>
      <c r="S8" s="308"/>
      <c r="T8" s="308"/>
      <c r="U8" s="308"/>
      <c r="V8" s="308"/>
      <c r="W8" s="308"/>
      <c r="X8" s="308"/>
      <c r="Y8" s="308"/>
      <c r="Z8" s="308"/>
    </row>
    <row r="9" spans="1:26" ht="22" customHeight="1" x14ac:dyDescent="0.3">
      <c r="A9" s="308"/>
      <c r="B9" s="309" t="s">
        <v>446</v>
      </c>
      <c r="C9" s="308"/>
      <c r="D9" s="308"/>
      <c r="E9" s="308"/>
      <c r="F9" s="308"/>
      <c r="G9" s="308"/>
      <c r="H9" s="308"/>
      <c r="I9" s="308"/>
      <c r="J9" s="308"/>
      <c r="K9" s="308"/>
      <c r="L9" s="308"/>
      <c r="M9" s="308"/>
      <c r="N9" s="308"/>
      <c r="O9" s="308"/>
      <c r="P9" s="308"/>
      <c r="Q9" s="308"/>
      <c r="R9" s="308"/>
      <c r="S9" s="308"/>
      <c r="T9" s="308"/>
      <c r="U9" s="308"/>
      <c r="V9" s="308"/>
      <c r="W9" s="308"/>
      <c r="X9" s="308"/>
      <c r="Y9" s="308"/>
      <c r="Z9" s="308"/>
    </row>
    <row r="10" spans="1:26" x14ac:dyDescent="0.3">
      <c r="A10" s="308"/>
      <c r="B10" s="30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row>
    <row r="11" spans="1:26" ht="23" customHeight="1" thickBot="1" x14ac:dyDescent="0.35">
      <c r="A11" s="308"/>
      <c r="B11" s="331"/>
      <c r="C11" s="332"/>
      <c r="D11" s="332"/>
      <c r="E11" s="332"/>
      <c r="F11" s="332"/>
      <c r="G11" s="332"/>
      <c r="H11" s="332"/>
      <c r="I11" s="333"/>
      <c r="J11" s="308"/>
      <c r="K11" s="308"/>
      <c r="L11" s="308"/>
      <c r="M11" s="308"/>
      <c r="N11" s="308"/>
      <c r="O11" s="308"/>
      <c r="P11" s="308"/>
      <c r="Q11" s="308"/>
      <c r="R11" s="308"/>
      <c r="S11" s="308"/>
      <c r="T11" s="308"/>
      <c r="U11" s="308"/>
      <c r="V11" s="308"/>
      <c r="W11" s="308"/>
      <c r="X11" s="308"/>
      <c r="Y11" s="308"/>
      <c r="Z11" s="308"/>
    </row>
    <row r="12" spans="1:26" ht="24" thickTop="1" thickBot="1" x14ac:dyDescent="0.35">
      <c r="A12" s="308"/>
      <c r="B12" s="334" t="s">
        <v>421</v>
      </c>
      <c r="C12" s="308"/>
      <c r="D12" s="308"/>
      <c r="E12" s="308"/>
      <c r="F12" s="335">
        <v>1</v>
      </c>
      <c r="G12" s="335">
        <v>1</v>
      </c>
      <c r="H12" s="336">
        <v>2</v>
      </c>
      <c r="I12" s="337"/>
      <c r="J12" s="308"/>
      <c r="K12" s="308"/>
      <c r="L12" s="308"/>
      <c r="M12" s="308"/>
      <c r="N12" s="308"/>
      <c r="O12" s="308"/>
      <c r="P12" s="308"/>
      <c r="Q12" s="308"/>
      <c r="R12" s="308"/>
      <c r="S12" s="308"/>
      <c r="T12" s="308"/>
      <c r="U12" s="308"/>
      <c r="V12" s="308"/>
      <c r="W12" s="308"/>
      <c r="X12" s="308"/>
      <c r="Y12" s="308"/>
      <c r="Z12" s="308"/>
    </row>
    <row r="13" spans="1:26" ht="23" thickTop="1" x14ac:dyDescent="0.3">
      <c r="A13" s="308"/>
      <c r="B13" s="334"/>
      <c r="C13" s="308"/>
      <c r="D13" s="308"/>
      <c r="E13" s="308"/>
      <c r="F13" s="308"/>
      <c r="G13" s="308"/>
      <c r="H13" s="308"/>
      <c r="I13" s="337"/>
      <c r="J13" s="308"/>
      <c r="K13" s="308"/>
      <c r="L13" s="308"/>
      <c r="M13" s="308"/>
      <c r="N13" s="308"/>
      <c r="O13" s="308"/>
      <c r="P13" s="308"/>
      <c r="Q13" s="308"/>
      <c r="R13" s="308"/>
      <c r="S13" s="308"/>
      <c r="T13" s="308"/>
      <c r="U13" s="308"/>
      <c r="V13" s="308"/>
      <c r="W13" s="308"/>
      <c r="X13" s="308"/>
      <c r="Y13" s="308"/>
      <c r="Z13" s="308"/>
    </row>
    <row r="14" spans="1:26" x14ac:dyDescent="0.3">
      <c r="A14" s="308"/>
      <c r="B14" s="334" t="s">
        <v>422</v>
      </c>
      <c r="C14" s="308"/>
      <c r="D14" s="308"/>
      <c r="E14" s="308"/>
      <c r="F14" s="338"/>
      <c r="G14" s="308"/>
      <c r="H14" s="308"/>
      <c r="I14" s="337"/>
      <c r="J14" s="308"/>
      <c r="K14" s="308"/>
      <c r="L14" s="308"/>
      <c r="M14" s="308"/>
      <c r="N14" s="308"/>
      <c r="O14" s="308"/>
      <c r="P14" s="308"/>
      <c r="Q14" s="308"/>
      <c r="R14" s="308"/>
      <c r="S14" s="308"/>
      <c r="T14" s="308"/>
      <c r="U14" s="308"/>
      <c r="V14" s="308"/>
      <c r="W14" s="308"/>
      <c r="X14" s="308"/>
      <c r="Y14" s="308"/>
      <c r="Z14" s="308"/>
    </row>
    <row r="15" spans="1:26" x14ac:dyDescent="0.3">
      <c r="A15" s="308"/>
      <c r="B15" s="334"/>
      <c r="C15" s="308"/>
      <c r="D15" s="308"/>
      <c r="E15" s="308"/>
      <c r="F15" s="338"/>
      <c r="G15" s="308"/>
      <c r="H15" s="308"/>
      <c r="I15" s="337"/>
      <c r="J15" s="308"/>
      <c r="K15" s="308"/>
      <c r="L15" s="308"/>
      <c r="M15" s="308"/>
      <c r="N15" s="308"/>
      <c r="O15" s="308"/>
      <c r="P15" s="308"/>
      <c r="Q15" s="308"/>
      <c r="R15" s="308"/>
      <c r="S15" s="308"/>
      <c r="T15" s="308"/>
      <c r="U15" s="308"/>
      <c r="V15" s="308"/>
      <c r="W15" s="308"/>
      <c r="X15" s="308"/>
      <c r="Y15" s="308"/>
      <c r="Z15" s="308"/>
    </row>
    <row r="16" spans="1:26" x14ac:dyDescent="0.3">
      <c r="A16" s="308"/>
      <c r="B16" s="334" t="s">
        <v>423</v>
      </c>
      <c r="C16" s="308"/>
      <c r="D16" s="308"/>
      <c r="E16" s="321"/>
      <c r="F16" s="339">
        <v>5</v>
      </c>
      <c r="G16" s="308"/>
      <c r="H16" s="308"/>
      <c r="I16" s="337"/>
      <c r="J16" s="308"/>
      <c r="K16" s="308"/>
      <c r="L16" s="308"/>
      <c r="M16" s="308"/>
      <c r="N16" s="308"/>
      <c r="O16" s="308"/>
      <c r="P16" s="308"/>
      <c r="Q16" s="308"/>
      <c r="R16" s="308"/>
      <c r="S16" s="308"/>
      <c r="T16" s="308"/>
      <c r="U16" s="308"/>
      <c r="V16" s="308"/>
      <c r="W16" s="308"/>
      <c r="X16" s="308"/>
      <c r="Y16" s="308"/>
      <c r="Z16" s="308"/>
    </row>
    <row r="17" spans="1:26" ht="23" customHeight="1" x14ac:dyDescent="0.3">
      <c r="A17" s="308"/>
      <c r="B17" s="340"/>
      <c r="C17" s="341"/>
      <c r="D17" s="341"/>
      <c r="E17" s="341"/>
      <c r="F17" s="341"/>
      <c r="G17" s="341"/>
      <c r="H17" s="341"/>
      <c r="I17" s="342"/>
      <c r="J17" s="308"/>
      <c r="K17" s="308"/>
      <c r="L17" s="308"/>
      <c r="M17" s="308"/>
      <c r="N17" s="308"/>
      <c r="O17" s="308"/>
      <c r="P17" s="308"/>
      <c r="Q17" s="308"/>
      <c r="R17" s="308"/>
      <c r="S17" s="308"/>
      <c r="T17" s="308"/>
      <c r="U17" s="308"/>
      <c r="V17" s="308"/>
      <c r="W17" s="308"/>
      <c r="X17" s="308"/>
      <c r="Y17" s="308"/>
      <c r="Z17" s="308"/>
    </row>
    <row r="18" spans="1:26" x14ac:dyDescent="0.3">
      <c r="A18" s="308"/>
      <c r="B18" s="309"/>
      <c r="C18" s="308"/>
      <c r="D18" s="308"/>
      <c r="E18" s="343"/>
      <c r="F18" s="308"/>
      <c r="G18" s="308"/>
      <c r="H18" s="308"/>
      <c r="I18" s="308"/>
      <c r="J18" s="308"/>
      <c r="K18" s="308"/>
      <c r="L18" s="308"/>
      <c r="M18" s="308"/>
      <c r="N18" s="308"/>
      <c r="O18" s="308"/>
      <c r="P18" s="308"/>
      <c r="Q18" s="308"/>
      <c r="R18" s="308"/>
      <c r="S18" s="308"/>
      <c r="T18" s="308"/>
      <c r="U18" s="308"/>
      <c r="V18" s="308"/>
      <c r="W18" s="308"/>
      <c r="X18" s="308"/>
      <c r="Y18" s="308"/>
      <c r="Z18" s="308"/>
    </row>
    <row r="19" spans="1:26" x14ac:dyDescent="0.3">
      <c r="A19" s="308"/>
      <c r="B19" s="309" t="s">
        <v>424</v>
      </c>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row>
    <row r="20" spans="1:26" x14ac:dyDescent="0.3">
      <c r="A20" s="308"/>
      <c r="B20" s="344" t="s">
        <v>425</v>
      </c>
      <c r="C20" s="344" t="s">
        <v>426</v>
      </c>
      <c r="D20" s="344" t="s">
        <v>427</v>
      </c>
      <c r="E20" s="344" t="s">
        <v>428</v>
      </c>
      <c r="F20" s="343"/>
      <c r="G20" s="308"/>
      <c r="H20" s="308"/>
      <c r="I20" s="308"/>
      <c r="J20" s="308"/>
      <c r="K20" s="308"/>
      <c r="L20" s="308"/>
      <c r="M20" s="308"/>
      <c r="N20" s="308"/>
      <c r="O20" s="308"/>
      <c r="P20" s="308"/>
      <c r="Q20" s="308"/>
      <c r="R20" s="308"/>
      <c r="S20" s="308"/>
      <c r="T20" s="308"/>
      <c r="U20" s="308"/>
      <c r="V20" s="308"/>
      <c r="W20" s="308"/>
      <c r="X20" s="308"/>
      <c r="Y20" s="308"/>
      <c r="Z20" s="308"/>
    </row>
    <row r="21" spans="1:26" x14ac:dyDescent="0.3">
      <c r="A21" s="308"/>
      <c r="B21" s="345">
        <f ca="1">SnowvilleSC!$A$2</f>
        <v>0</v>
      </c>
      <c r="C21" s="345">
        <f>SnowvilleSC!$B$2</f>
        <v>53</v>
      </c>
      <c r="D21" s="346" t="s">
        <v>4</v>
      </c>
      <c r="E21" s="346"/>
      <c r="F21" s="347" t="str" cm="1">
        <f t="array" ref="F21">_xlfn.IFS(ROW(Snowville!A100)&lt;100,"A row has been deleted",COLUMN(Snowville!BB1)&lt;54,"A column has been deleted",ROW(Snowville!A100)&gt;100,"A row has been inserted",COLUMN(Snowville!BB1)&gt;54,"A column has been inserted",TRUE=TRUE,"")</f>
        <v/>
      </c>
      <c r="G21" s="347"/>
      <c r="H21" s="347"/>
      <c r="I21" s="308"/>
      <c r="J21" s="308"/>
      <c r="K21" s="308"/>
      <c r="L21" s="308"/>
      <c r="M21" s="308"/>
      <c r="N21" s="308"/>
      <c r="O21" s="308"/>
      <c r="P21" s="308"/>
      <c r="Q21" s="308"/>
      <c r="R21" s="308"/>
      <c r="S21" s="308"/>
      <c r="T21" s="308"/>
      <c r="U21" s="308"/>
      <c r="V21" s="308"/>
      <c r="W21" s="308"/>
      <c r="X21" s="308"/>
      <c r="Y21" s="308"/>
      <c r="Z21" s="308"/>
    </row>
    <row r="22" spans="1:26" x14ac:dyDescent="0.3">
      <c r="A22" s="308"/>
      <c r="B22" s="345">
        <f ca="1">BatteriesSC!$A$2</f>
        <v>0</v>
      </c>
      <c r="C22" s="345">
        <f>BatteriesSC!$B$2</f>
        <v>44</v>
      </c>
      <c r="D22" s="346" t="s">
        <v>169</v>
      </c>
      <c r="E22" s="346"/>
      <c r="F22" s="347" t="str" cm="1">
        <f t="array" ref="F22">_xlfn.IFS(ROW(Batteries!A100)&lt;100,"A row has been deleted",COLUMN(Batteries!BB1)&lt;54,"A column has been deleted",ROW(Batteries!A100)&gt;100,"A row has been inserted",COLUMN(Batteries!BB1)&gt;54,"A column has been inserted",TRUE=TRUE,"")</f>
        <v/>
      </c>
      <c r="G22" s="347"/>
      <c r="H22" s="347"/>
      <c r="I22" s="308"/>
      <c r="J22" s="308"/>
      <c r="K22" s="308"/>
      <c r="L22" s="308"/>
      <c r="M22" s="308"/>
      <c r="N22" s="308"/>
      <c r="O22" s="308"/>
      <c r="P22" s="308"/>
      <c r="Q22" s="308"/>
      <c r="R22" s="308"/>
      <c r="S22" s="308"/>
      <c r="T22" s="308"/>
      <c r="U22" s="308"/>
      <c r="V22" s="308"/>
      <c r="W22" s="308"/>
      <c r="X22" s="308"/>
      <c r="Y22" s="308"/>
      <c r="Z22" s="308"/>
    </row>
    <row r="23" spans="1:26" x14ac:dyDescent="0.3">
      <c r="A23" s="308"/>
      <c r="B23" s="345">
        <f ca="1">BesteaSC!$A$2</f>
        <v>0</v>
      </c>
      <c r="C23" s="345">
        <f>BesteaSC!$B$2</f>
        <v>53</v>
      </c>
      <c r="D23" s="346" t="s">
        <v>175</v>
      </c>
      <c r="E23" s="346"/>
      <c r="F23" s="347" t="str" cm="1">
        <f t="array" ref="F23">_xlfn.IFS(ROW(Bestea!A100)&lt;100,"A row has been deleted",COLUMN(Bestea!BB1)&lt;54,"A column has been deleted",ROW(Bestea!A100)&gt;100,"A row has been inserted",COLUMN(Bestea!BB1)&gt;54,"A column has been inserted",TRUE=TRUE,"")</f>
        <v/>
      </c>
      <c r="G23" s="347"/>
      <c r="H23" s="347"/>
      <c r="I23" s="308"/>
      <c r="J23" s="308"/>
      <c r="K23" s="308"/>
      <c r="L23" s="308"/>
      <c r="M23" s="308"/>
      <c r="N23" s="308"/>
      <c r="O23" s="308"/>
      <c r="P23" s="308"/>
      <c r="Q23" s="308"/>
      <c r="R23" s="308"/>
      <c r="S23" s="308"/>
      <c r="T23" s="308"/>
      <c r="U23" s="308"/>
      <c r="V23" s="308"/>
      <c r="W23" s="308"/>
      <c r="X23" s="308"/>
      <c r="Y23" s="308"/>
      <c r="Z23" s="308"/>
    </row>
    <row r="24" spans="1:26" x14ac:dyDescent="0.3">
      <c r="A24" s="308"/>
      <c r="B24" s="345">
        <f ca="1">SPSSSC!$A$2</f>
        <v>0</v>
      </c>
      <c r="C24" s="345">
        <f>SPSSSC!$B$2</f>
        <v>53</v>
      </c>
      <c r="D24" s="346" t="s">
        <v>442</v>
      </c>
      <c r="E24" s="346"/>
      <c r="F24" s="347" t="str" cm="1">
        <f t="array" ref="F24">_xlfn.IFS(ROW(SPSS!A100)&lt;100,"A row has been deleted",COLUMN(SPSS!BB1)&lt;54,"A column has been deleted",ROW(SPSS!A100)&gt;100,"A row has been inserted",COLUMN(SPSS!BB1)&gt;54,"A column has been inserted",TRUE=TRUE,"")</f>
        <v/>
      </c>
      <c r="G24" s="347"/>
      <c r="H24" s="347"/>
      <c r="I24" s="308"/>
      <c r="J24" s="308"/>
      <c r="K24" s="308"/>
      <c r="L24" s="308"/>
      <c r="M24" s="308"/>
      <c r="N24" s="308"/>
      <c r="O24" s="308"/>
      <c r="P24" s="308"/>
      <c r="Q24" s="308"/>
      <c r="R24" s="308"/>
      <c r="S24" s="308"/>
      <c r="T24" s="308"/>
      <c r="U24" s="308"/>
      <c r="V24" s="308"/>
      <c r="W24" s="308"/>
      <c r="X24" s="308"/>
      <c r="Y24" s="308"/>
      <c r="Z24" s="308"/>
    </row>
    <row r="25" spans="1:26" x14ac:dyDescent="0.3">
      <c r="A25" s="308"/>
      <c r="B25" s="345">
        <f ca="1">'Choose TestSC'!$A$2</f>
        <v>0</v>
      </c>
      <c r="C25" s="345">
        <f>'Choose TestSC'!$B$2</f>
        <v>20</v>
      </c>
      <c r="D25" s="346" t="s">
        <v>443</v>
      </c>
      <c r="E25" s="346"/>
      <c r="F25" s="347" t="str" cm="1">
        <f t="array" ref="F25">_xlfn.IFS(ROW('Choose Test'!A100)&lt;100,"A row has been deleted",COLUMN('Choose Test'!BB1)&lt;54,"A column has been deleted",ROW('Choose Test'!A100)&gt;100,"A row has been inserted",COLUMN('Choose Test'!BB1)&gt;54,"A column has been inserted",TRUE=TRUE,"")</f>
        <v/>
      </c>
      <c r="G25" s="347"/>
      <c r="H25" s="347"/>
      <c r="I25" s="308"/>
      <c r="J25" s="308"/>
      <c r="K25" s="308"/>
      <c r="L25" s="308"/>
      <c r="M25" s="308"/>
      <c r="N25" s="308"/>
      <c r="O25" s="308"/>
      <c r="P25" s="308"/>
      <c r="Q25" s="308"/>
      <c r="R25" s="308"/>
      <c r="S25" s="308"/>
      <c r="T25" s="308"/>
      <c r="U25" s="308"/>
      <c r="V25" s="308"/>
      <c r="W25" s="308"/>
      <c r="X25" s="308"/>
      <c r="Y25" s="308"/>
      <c r="Z25" s="308"/>
    </row>
    <row r="26" spans="1:26" x14ac:dyDescent="0.3">
      <c r="A26" s="308"/>
      <c r="B26" s="325"/>
      <c r="C26" s="325"/>
      <c r="D26" s="325"/>
      <c r="E26" s="325"/>
      <c r="F26" s="347"/>
      <c r="G26" s="347"/>
      <c r="H26" s="347"/>
      <c r="I26" s="308"/>
      <c r="J26" s="308"/>
      <c r="K26" s="308"/>
      <c r="L26" s="308"/>
      <c r="M26" s="308"/>
      <c r="N26" s="308"/>
      <c r="O26" s="308"/>
      <c r="P26" s="308"/>
      <c r="Q26" s="308"/>
      <c r="R26" s="308"/>
      <c r="S26" s="308"/>
      <c r="T26" s="308"/>
      <c r="U26" s="308"/>
      <c r="V26" s="308"/>
      <c r="W26" s="308"/>
      <c r="X26" s="308"/>
      <c r="Y26" s="308"/>
      <c r="Z26" s="308"/>
    </row>
    <row r="27" spans="1:26" x14ac:dyDescent="0.3">
      <c r="A27" s="308"/>
      <c r="B27" s="348">
        <f ca="1">SUM(B21:B25)</f>
        <v>0</v>
      </c>
      <c r="C27" s="348">
        <f>SUM(C21:C25)</f>
        <v>223</v>
      </c>
      <c r="D27" s="349">
        <f ca="1">IFERROR(ROUNDUP($B$27/$C$27,3),0)</f>
        <v>0</v>
      </c>
      <c r="E27" s="350"/>
      <c r="F27" s="347"/>
      <c r="G27" s="347"/>
      <c r="H27" s="347"/>
      <c r="I27" s="308"/>
      <c r="J27" s="308"/>
      <c r="K27" s="308"/>
      <c r="L27" s="308"/>
      <c r="M27" s="308"/>
      <c r="N27" s="308"/>
      <c r="O27" s="308"/>
      <c r="P27" s="308"/>
      <c r="Q27" s="308"/>
      <c r="R27" s="308"/>
      <c r="S27" s="308"/>
      <c r="T27" s="308"/>
      <c r="U27" s="308"/>
      <c r="V27" s="308"/>
      <c r="W27" s="308"/>
      <c r="X27" s="308"/>
      <c r="Y27" s="308"/>
      <c r="Z27" s="308"/>
    </row>
    <row r="28" spans="1:26" x14ac:dyDescent="0.3">
      <c r="A28" s="308"/>
      <c r="B28" s="320"/>
      <c r="C28" s="350"/>
      <c r="D28" s="350"/>
      <c r="E28" s="350"/>
      <c r="F28" s="347"/>
      <c r="G28" s="347"/>
      <c r="H28" s="347"/>
      <c r="I28" s="308"/>
      <c r="J28" s="308"/>
      <c r="K28" s="308"/>
      <c r="L28" s="308"/>
      <c r="M28" s="308"/>
      <c r="N28" s="308"/>
      <c r="O28" s="308"/>
      <c r="P28" s="308"/>
      <c r="Q28" s="308"/>
      <c r="R28" s="308"/>
      <c r="S28" s="308"/>
      <c r="T28" s="308"/>
      <c r="U28" s="308"/>
      <c r="V28" s="308"/>
      <c r="W28" s="308"/>
      <c r="X28" s="308"/>
      <c r="Y28" s="308"/>
      <c r="Z28" s="308"/>
    </row>
    <row r="29" spans="1:26" x14ac:dyDescent="0.3">
      <c r="A29" s="308"/>
      <c r="B29" s="320"/>
      <c r="C29" s="350"/>
      <c r="D29" s="350"/>
      <c r="E29" s="350"/>
      <c r="F29" s="347"/>
      <c r="G29" s="347"/>
      <c r="H29" s="347"/>
      <c r="I29" s="308"/>
      <c r="J29" s="308"/>
      <c r="K29" s="308"/>
      <c r="L29" s="308"/>
      <c r="M29" s="308"/>
      <c r="N29" s="308"/>
      <c r="O29" s="308"/>
      <c r="P29" s="308"/>
      <c r="Q29" s="308"/>
      <c r="R29" s="308"/>
      <c r="S29" s="308"/>
      <c r="T29" s="308"/>
      <c r="U29" s="308"/>
      <c r="V29" s="308"/>
      <c r="W29" s="308"/>
      <c r="X29" s="308"/>
      <c r="Y29" s="308"/>
      <c r="Z29" s="308"/>
    </row>
    <row r="30" spans="1:26" x14ac:dyDescent="0.3">
      <c r="A30" s="308"/>
      <c r="B30" s="320"/>
      <c r="C30" s="350"/>
      <c r="D30" s="350"/>
      <c r="E30" s="350"/>
      <c r="F30" s="347"/>
      <c r="G30" s="347"/>
      <c r="H30" s="347"/>
      <c r="I30" s="308"/>
      <c r="J30" s="308"/>
      <c r="K30" s="308"/>
      <c r="L30" s="308"/>
      <c r="M30" s="308"/>
      <c r="N30" s="308"/>
      <c r="O30" s="308"/>
      <c r="P30" s="308"/>
      <c r="Q30" s="308"/>
      <c r="R30" s="308"/>
      <c r="S30" s="308"/>
      <c r="T30" s="308"/>
      <c r="U30" s="308"/>
      <c r="V30" s="308"/>
      <c r="W30" s="308"/>
      <c r="X30" s="308"/>
      <c r="Y30" s="308"/>
      <c r="Z30" s="308"/>
    </row>
    <row r="31" spans="1:26" x14ac:dyDescent="0.3">
      <c r="A31" s="308"/>
      <c r="B31" s="320"/>
      <c r="C31" s="350"/>
      <c r="D31" s="350"/>
      <c r="E31" s="350"/>
      <c r="F31" s="347"/>
      <c r="G31" s="347"/>
      <c r="H31" s="347"/>
      <c r="I31" s="308"/>
      <c r="J31" s="308"/>
      <c r="K31" s="308"/>
      <c r="L31" s="308"/>
      <c r="M31" s="308"/>
      <c r="N31" s="308"/>
      <c r="O31" s="308"/>
      <c r="P31" s="308"/>
      <c r="Q31" s="308"/>
      <c r="R31" s="308"/>
      <c r="S31" s="308"/>
      <c r="T31" s="308"/>
      <c r="U31" s="308"/>
      <c r="V31" s="308"/>
      <c r="W31" s="308"/>
      <c r="X31" s="308"/>
      <c r="Y31" s="308"/>
      <c r="Z31" s="308"/>
    </row>
    <row r="32" spans="1:26" x14ac:dyDescent="0.3">
      <c r="A32" s="308"/>
      <c r="B32" s="320"/>
      <c r="C32" s="350"/>
      <c r="D32" s="350"/>
      <c r="E32" s="350"/>
      <c r="F32" s="347"/>
      <c r="G32" s="347"/>
      <c r="H32" s="347"/>
      <c r="I32" s="308"/>
      <c r="J32" s="308"/>
      <c r="K32" s="308"/>
      <c r="L32" s="308"/>
      <c r="M32" s="308"/>
      <c r="N32" s="308"/>
      <c r="O32" s="308"/>
      <c r="P32" s="308"/>
      <c r="Q32" s="308"/>
      <c r="R32" s="308"/>
      <c r="S32" s="308"/>
      <c r="T32" s="308"/>
      <c r="U32" s="308"/>
      <c r="V32" s="308"/>
      <c r="W32" s="308"/>
      <c r="X32" s="308"/>
      <c r="Y32" s="308"/>
      <c r="Z32" s="308"/>
    </row>
    <row r="33" spans="1:26" x14ac:dyDescent="0.3">
      <c r="A33" s="308"/>
      <c r="B33" s="320"/>
      <c r="C33" s="350"/>
      <c r="D33" s="350"/>
      <c r="E33" s="350"/>
      <c r="F33" s="347"/>
      <c r="G33" s="347"/>
      <c r="H33" s="347"/>
      <c r="I33" s="308"/>
      <c r="J33" s="308"/>
      <c r="K33" s="308"/>
      <c r="L33" s="308"/>
      <c r="M33" s="308"/>
      <c r="N33" s="308"/>
      <c r="O33" s="308"/>
      <c r="P33" s="308"/>
      <c r="Q33" s="308"/>
      <c r="R33" s="308"/>
      <c r="S33" s="308"/>
      <c r="T33" s="308"/>
      <c r="U33" s="308"/>
      <c r="V33" s="308"/>
      <c r="W33" s="308"/>
      <c r="X33" s="308"/>
      <c r="Y33" s="308"/>
      <c r="Z33" s="308"/>
    </row>
    <row r="34" spans="1:26" x14ac:dyDescent="0.3">
      <c r="A34" s="308"/>
      <c r="B34" s="320"/>
      <c r="C34" s="350"/>
      <c r="D34" s="350"/>
      <c r="E34" s="350"/>
      <c r="F34" s="347"/>
      <c r="G34" s="347"/>
      <c r="H34" s="347"/>
      <c r="I34" s="308"/>
      <c r="J34" s="308"/>
      <c r="K34" s="308"/>
      <c r="L34" s="308"/>
      <c r="M34" s="308"/>
      <c r="N34" s="308"/>
      <c r="O34" s="308"/>
      <c r="P34" s="308"/>
      <c r="Q34" s="308"/>
      <c r="R34" s="308"/>
      <c r="S34" s="308"/>
      <c r="T34" s="308"/>
      <c r="U34" s="308"/>
      <c r="V34" s="308"/>
      <c r="W34" s="308"/>
      <c r="X34" s="308"/>
      <c r="Y34" s="308"/>
      <c r="Z34" s="308"/>
    </row>
    <row r="35" spans="1:26" x14ac:dyDescent="0.3">
      <c r="A35" s="308"/>
      <c r="B35" s="320"/>
      <c r="C35" s="350"/>
      <c r="D35" s="350"/>
      <c r="E35" s="350"/>
      <c r="F35" s="347"/>
      <c r="G35" s="347"/>
      <c r="H35" s="347"/>
      <c r="I35" s="308"/>
      <c r="J35" s="308"/>
      <c r="K35" s="308"/>
      <c r="L35" s="308"/>
      <c r="M35" s="308"/>
      <c r="N35" s="308"/>
      <c r="O35" s="308"/>
      <c r="P35" s="308"/>
      <c r="Q35" s="308"/>
      <c r="R35" s="308"/>
      <c r="S35" s="308"/>
      <c r="T35" s="308"/>
      <c r="U35" s="308"/>
      <c r="V35" s="308"/>
      <c r="W35" s="308"/>
      <c r="X35" s="308"/>
      <c r="Y35" s="308"/>
      <c r="Z35" s="308"/>
    </row>
    <row r="36" spans="1:26" x14ac:dyDescent="0.3">
      <c r="A36" s="308"/>
      <c r="B36" s="320"/>
      <c r="C36" s="350"/>
      <c r="D36" s="350"/>
      <c r="E36" s="350"/>
      <c r="F36" s="347"/>
      <c r="G36" s="347"/>
      <c r="H36" s="347"/>
      <c r="I36" s="308"/>
      <c r="J36" s="308"/>
      <c r="K36" s="308"/>
      <c r="L36" s="308"/>
      <c r="M36" s="308"/>
      <c r="N36" s="308"/>
      <c r="O36" s="308"/>
      <c r="P36" s="308"/>
      <c r="Q36" s="308"/>
      <c r="R36" s="308"/>
      <c r="S36" s="308"/>
      <c r="T36" s="308"/>
      <c r="U36" s="308"/>
      <c r="V36" s="308"/>
      <c r="W36" s="308"/>
      <c r="X36" s="308"/>
      <c r="Y36" s="308"/>
      <c r="Z36" s="308"/>
    </row>
    <row r="37" spans="1:26" x14ac:dyDescent="0.3">
      <c r="A37" s="308"/>
      <c r="B37" s="320"/>
      <c r="C37" s="350"/>
      <c r="D37" s="350"/>
      <c r="E37" s="350"/>
      <c r="F37" s="347"/>
      <c r="G37" s="347"/>
      <c r="H37" s="347"/>
      <c r="I37" s="308"/>
      <c r="J37" s="308"/>
      <c r="K37" s="308"/>
      <c r="L37" s="308"/>
      <c r="M37" s="308"/>
      <c r="N37" s="308"/>
      <c r="O37" s="308"/>
      <c r="P37" s="308"/>
      <c r="Q37" s="308"/>
      <c r="R37" s="308"/>
      <c r="S37" s="308"/>
      <c r="T37" s="308"/>
      <c r="U37" s="308"/>
      <c r="V37" s="308"/>
      <c r="W37" s="308"/>
      <c r="X37" s="308"/>
      <c r="Y37" s="308"/>
      <c r="Z37" s="308"/>
    </row>
    <row r="38" spans="1:26" x14ac:dyDescent="0.3">
      <c r="A38" s="308"/>
      <c r="B38" s="320"/>
      <c r="C38" s="350"/>
      <c r="D38" s="350"/>
      <c r="E38" s="350"/>
      <c r="F38" s="347"/>
      <c r="G38" s="347"/>
      <c r="H38" s="347"/>
      <c r="I38" s="308"/>
      <c r="J38" s="308"/>
      <c r="K38" s="308"/>
      <c r="L38" s="308"/>
      <c r="M38" s="308"/>
      <c r="N38" s="308"/>
      <c r="O38" s="308"/>
      <c r="P38" s="308"/>
      <c r="Q38" s="308"/>
      <c r="R38" s="308"/>
      <c r="S38" s="308"/>
      <c r="T38" s="308"/>
      <c r="U38" s="308"/>
      <c r="V38" s="308"/>
      <c r="W38" s="308"/>
      <c r="X38" s="308"/>
      <c r="Y38" s="308"/>
      <c r="Z38" s="308"/>
    </row>
    <row r="39" spans="1:26" x14ac:dyDescent="0.3">
      <c r="A39" s="308"/>
      <c r="B39" s="351" t="s">
        <v>448</v>
      </c>
      <c r="C39" s="350"/>
      <c r="D39" s="350"/>
      <c r="E39" s="350"/>
      <c r="F39" s="347"/>
      <c r="G39" s="347"/>
      <c r="H39" s="347"/>
      <c r="I39" s="308"/>
      <c r="J39" s="308"/>
      <c r="K39" s="308"/>
      <c r="L39" s="308"/>
      <c r="M39" s="308"/>
      <c r="N39" s="308"/>
      <c r="O39" s="308"/>
      <c r="P39" s="308"/>
      <c r="Q39" s="308"/>
      <c r="R39" s="308"/>
      <c r="S39" s="308"/>
      <c r="T39" s="308"/>
      <c r="U39" s="308"/>
      <c r="V39" s="308"/>
      <c r="W39" s="308"/>
      <c r="X39" s="308"/>
      <c r="Y39" s="308"/>
      <c r="Z39" s="308"/>
    </row>
    <row r="40" spans="1:26" x14ac:dyDescent="0.3">
      <c r="A40" s="308"/>
      <c r="B40" s="320"/>
      <c r="C40" s="350"/>
      <c r="D40" s="350"/>
      <c r="E40" s="350"/>
      <c r="F40" s="347"/>
      <c r="G40" s="347"/>
      <c r="H40" s="347"/>
      <c r="I40" s="308"/>
      <c r="J40" s="308"/>
      <c r="K40" s="308"/>
      <c r="L40" s="308"/>
      <c r="M40" s="308"/>
      <c r="N40" s="308"/>
      <c r="O40" s="308"/>
      <c r="P40" s="308"/>
      <c r="Q40" s="308"/>
      <c r="R40" s="308"/>
      <c r="S40" s="308"/>
      <c r="T40" s="308"/>
      <c r="U40" s="308"/>
      <c r="V40" s="308"/>
      <c r="W40" s="308"/>
      <c r="X40" s="308"/>
      <c r="Y40" s="308"/>
      <c r="Z40" s="308"/>
    </row>
    <row r="41" spans="1:26" x14ac:dyDescent="0.3">
      <c r="A41" s="308"/>
      <c r="B41" s="320"/>
      <c r="C41" s="350"/>
      <c r="D41" s="350"/>
      <c r="E41" s="350"/>
      <c r="F41" s="347"/>
      <c r="G41" s="347"/>
      <c r="H41" s="347"/>
      <c r="I41" s="308"/>
      <c r="J41" s="308"/>
      <c r="K41" s="308"/>
      <c r="L41" s="308"/>
      <c r="M41" s="308"/>
      <c r="N41" s="308"/>
      <c r="O41" s="308"/>
      <c r="P41" s="308"/>
      <c r="Q41" s="308"/>
      <c r="R41" s="308"/>
      <c r="S41" s="308"/>
      <c r="T41" s="308"/>
      <c r="U41" s="308"/>
      <c r="V41" s="308"/>
      <c r="W41" s="308"/>
      <c r="X41" s="308"/>
      <c r="Y41" s="308"/>
      <c r="Z41" s="308"/>
    </row>
    <row r="42" spans="1:26" x14ac:dyDescent="0.3">
      <c r="A42" s="308"/>
      <c r="B42" s="320"/>
      <c r="C42" s="350"/>
      <c r="D42" s="350"/>
      <c r="E42" s="350"/>
      <c r="F42" s="347"/>
      <c r="G42" s="347"/>
      <c r="H42" s="347"/>
      <c r="I42" s="308"/>
      <c r="J42" s="308"/>
      <c r="K42" s="308"/>
      <c r="L42" s="308"/>
      <c r="M42" s="308"/>
      <c r="N42" s="308"/>
      <c r="O42" s="308"/>
      <c r="P42" s="308"/>
      <c r="Q42" s="308"/>
      <c r="R42" s="308"/>
      <c r="S42" s="308"/>
      <c r="T42" s="308"/>
      <c r="U42" s="308"/>
      <c r="V42" s="308"/>
      <c r="W42" s="308"/>
      <c r="X42" s="308"/>
      <c r="Y42" s="308"/>
      <c r="Z42" s="308"/>
    </row>
    <row r="43" spans="1:26" x14ac:dyDescent="0.3">
      <c r="A43" s="308"/>
      <c r="B43" s="320"/>
      <c r="C43" s="350"/>
      <c r="D43" s="350"/>
      <c r="E43" s="350"/>
      <c r="F43" s="347"/>
      <c r="G43" s="347"/>
      <c r="H43" s="347"/>
      <c r="I43" s="308"/>
      <c r="J43" s="308"/>
      <c r="K43" s="308"/>
      <c r="L43" s="308"/>
      <c r="M43" s="308"/>
      <c r="N43" s="308"/>
      <c r="O43" s="308"/>
      <c r="P43" s="308"/>
      <c r="Q43" s="308"/>
      <c r="R43" s="308"/>
      <c r="S43" s="308"/>
      <c r="T43" s="308"/>
      <c r="U43" s="308"/>
      <c r="V43" s="308"/>
      <c r="W43" s="308"/>
      <c r="X43" s="308"/>
      <c r="Y43" s="308"/>
      <c r="Z43" s="308"/>
    </row>
    <row r="44" spans="1:26" x14ac:dyDescent="0.3">
      <c r="A44" s="308"/>
      <c r="B44" s="320"/>
      <c r="C44" s="350"/>
      <c r="D44" s="350"/>
      <c r="E44" s="350"/>
      <c r="F44" s="347"/>
      <c r="G44" s="347"/>
      <c r="H44" s="347"/>
      <c r="I44" s="308"/>
      <c r="J44" s="308"/>
      <c r="K44" s="308"/>
      <c r="L44" s="308"/>
      <c r="M44" s="308"/>
      <c r="N44" s="308"/>
      <c r="O44" s="308"/>
      <c r="P44" s="308"/>
      <c r="Q44" s="308"/>
      <c r="R44" s="308"/>
      <c r="S44" s="308"/>
      <c r="T44" s="308"/>
      <c r="U44" s="308"/>
      <c r="V44" s="308"/>
      <c r="W44" s="308"/>
      <c r="X44" s="308"/>
      <c r="Y44" s="308"/>
      <c r="Z44" s="308"/>
    </row>
    <row r="45" spans="1:26" x14ac:dyDescent="0.3">
      <c r="A45" s="308"/>
      <c r="B45" s="320"/>
      <c r="C45" s="350"/>
      <c r="D45" s="350"/>
      <c r="E45" s="350"/>
      <c r="F45" s="347"/>
      <c r="G45" s="347"/>
      <c r="H45" s="347"/>
      <c r="I45" s="308"/>
      <c r="J45" s="308"/>
      <c r="K45" s="308"/>
      <c r="L45" s="308"/>
      <c r="M45" s="308"/>
      <c r="N45" s="308"/>
      <c r="O45" s="308"/>
      <c r="P45" s="308"/>
      <c r="Q45" s="308"/>
      <c r="R45" s="308"/>
      <c r="S45" s="308"/>
      <c r="T45" s="308"/>
      <c r="U45" s="308"/>
      <c r="V45" s="308"/>
      <c r="W45" s="308"/>
      <c r="X45" s="308"/>
      <c r="Y45" s="308"/>
      <c r="Z45" s="308"/>
    </row>
    <row r="46" spans="1:26" x14ac:dyDescent="0.3">
      <c r="A46" s="308"/>
      <c r="B46" s="320"/>
      <c r="C46" s="350"/>
      <c r="D46" s="350"/>
      <c r="E46" s="350"/>
      <c r="F46" s="347"/>
      <c r="G46" s="347"/>
      <c r="H46" s="347"/>
      <c r="I46" s="308"/>
      <c r="J46" s="308"/>
      <c r="K46" s="308"/>
      <c r="L46" s="308"/>
      <c r="M46" s="308"/>
      <c r="N46" s="308"/>
      <c r="O46" s="308"/>
      <c r="P46" s="308"/>
      <c r="Q46" s="308"/>
      <c r="R46" s="308"/>
      <c r="S46" s="308"/>
      <c r="T46" s="308"/>
      <c r="U46" s="308"/>
      <c r="V46" s="308"/>
      <c r="W46" s="308"/>
      <c r="X46" s="308"/>
      <c r="Y46" s="308"/>
      <c r="Z46" s="308"/>
    </row>
    <row r="47" spans="1:26" x14ac:dyDescent="0.3">
      <c r="A47" s="308"/>
      <c r="B47" s="320"/>
      <c r="C47" s="350"/>
      <c r="D47" s="350"/>
      <c r="E47" s="350"/>
      <c r="F47" s="347"/>
      <c r="G47" s="347"/>
      <c r="H47" s="347"/>
      <c r="I47" s="308"/>
      <c r="J47" s="308"/>
      <c r="K47" s="308"/>
      <c r="L47" s="308"/>
      <c r="M47" s="308"/>
      <c r="N47" s="308"/>
      <c r="O47" s="308"/>
      <c r="P47" s="308"/>
      <c r="Q47" s="308"/>
      <c r="R47" s="308"/>
      <c r="S47" s="308"/>
      <c r="T47" s="308"/>
      <c r="U47" s="308"/>
      <c r="V47" s="308"/>
      <c r="W47" s="308"/>
      <c r="X47" s="308"/>
      <c r="Y47" s="308"/>
      <c r="Z47" s="308"/>
    </row>
    <row r="48" spans="1:26" x14ac:dyDescent="0.3">
      <c r="A48" s="308"/>
      <c r="B48" s="320"/>
      <c r="C48" s="350"/>
      <c r="D48" s="350"/>
      <c r="E48" s="350"/>
      <c r="F48" s="347"/>
      <c r="G48" s="347"/>
      <c r="H48" s="347"/>
      <c r="I48" s="308"/>
      <c r="J48" s="308"/>
      <c r="K48" s="308"/>
      <c r="L48" s="308"/>
      <c r="M48" s="308"/>
      <c r="N48" s="308"/>
      <c r="O48" s="308"/>
      <c r="P48" s="308"/>
      <c r="Q48" s="308"/>
      <c r="R48" s="308"/>
      <c r="S48" s="308"/>
      <c r="T48" s="308"/>
      <c r="U48" s="308"/>
      <c r="V48" s="308"/>
      <c r="W48" s="308"/>
      <c r="X48" s="308"/>
      <c r="Y48" s="308"/>
      <c r="Z48" s="308"/>
    </row>
    <row r="49" spans="1:26" x14ac:dyDescent="0.3">
      <c r="A49" s="308"/>
      <c r="B49" s="320"/>
      <c r="C49" s="350"/>
      <c r="D49" s="350"/>
      <c r="E49" s="350"/>
      <c r="F49" s="347"/>
      <c r="G49" s="347"/>
      <c r="H49" s="347"/>
      <c r="I49" s="308"/>
      <c r="J49" s="308"/>
      <c r="K49" s="308"/>
      <c r="L49" s="308"/>
      <c r="M49" s="308"/>
      <c r="N49" s="308"/>
      <c r="O49" s="308"/>
      <c r="P49" s="308"/>
      <c r="Q49" s="308"/>
      <c r="R49" s="308"/>
      <c r="S49" s="308"/>
      <c r="T49" s="308"/>
      <c r="U49" s="308"/>
      <c r="V49" s="308"/>
      <c r="W49" s="308"/>
      <c r="X49" s="308"/>
      <c r="Y49" s="308"/>
      <c r="Z49" s="308"/>
    </row>
    <row r="50" spans="1:26" x14ac:dyDescent="0.3">
      <c r="A50" s="308"/>
      <c r="B50" s="320"/>
      <c r="C50" s="350"/>
      <c r="D50" s="350"/>
      <c r="E50" s="350"/>
      <c r="F50" s="347"/>
      <c r="G50" s="347"/>
      <c r="H50" s="347"/>
      <c r="I50" s="308"/>
      <c r="J50" s="308"/>
      <c r="K50" s="308"/>
      <c r="L50" s="308"/>
      <c r="M50" s="308"/>
      <c r="N50" s="308"/>
      <c r="O50" s="308"/>
      <c r="P50" s="308"/>
      <c r="Q50" s="308"/>
      <c r="R50" s="308"/>
      <c r="S50" s="308"/>
      <c r="T50" s="308"/>
      <c r="U50" s="308"/>
      <c r="V50" s="308"/>
      <c r="W50" s="308"/>
      <c r="X50" s="308"/>
      <c r="Y50" s="308"/>
      <c r="Z50" s="308"/>
    </row>
    <row r="51" spans="1:26" x14ac:dyDescent="0.3">
      <c r="B51" s="304"/>
      <c r="C51" s="306"/>
      <c r="D51" s="306"/>
      <c r="E51" s="306"/>
      <c r="F51" s="305"/>
      <c r="G51" s="305"/>
      <c r="H51" s="305"/>
    </row>
    <row r="52" spans="1:26" x14ac:dyDescent="0.3">
      <c r="B52" s="304"/>
      <c r="C52" s="306"/>
      <c r="D52" s="306"/>
      <c r="E52" s="306"/>
      <c r="F52" s="305"/>
      <c r="G52" s="305"/>
      <c r="H52" s="305"/>
    </row>
    <row r="53" spans="1:26" x14ac:dyDescent="0.3">
      <c r="B53" s="304"/>
      <c r="C53" s="306"/>
      <c r="D53" s="306"/>
      <c r="E53" s="306"/>
      <c r="F53" s="305"/>
      <c r="G53" s="305"/>
      <c r="H53" s="305"/>
    </row>
    <row r="54" spans="1:26" x14ac:dyDescent="0.3">
      <c r="B54" s="304"/>
      <c r="C54" s="306"/>
      <c r="D54" s="306"/>
      <c r="E54" s="306"/>
      <c r="F54" s="305"/>
      <c r="G54" s="305"/>
      <c r="H54" s="305"/>
    </row>
    <row r="55" spans="1:26" x14ac:dyDescent="0.3">
      <c r="B55" s="304"/>
      <c r="C55" s="306"/>
      <c r="D55" s="306"/>
      <c r="E55" s="306"/>
      <c r="F55" s="305"/>
      <c r="G55" s="305"/>
      <c r="H55" s="305"/>
    </row>
    <row r="56" spans="1:26" x14ac:dyDescent="0.3">
      <c r="B56" s="304"/>
      <c r="C56" s="306"/>
      <c r="D56" s="306"/>
      <c r="E56" s="306"/>
      <c r="F56" s="305"/>
      <c r="G56" s="305"/>
      <c r="H56" s="305"/>
    </row>
    <row r="57" spans="1:26" x14ac:dyDescent="0.3">
      <c r="B57" s="304"/>
      <c r="C57" s="306"/>
      <c r="D57" s="306"/>
      <c r="E57" s="306"/>
      <c r="F57" s="305"/>
      <c r="G57" s="305"/>
      <c r="H57" s="305"/>
    </row>
    <row r="58" spans="1:26" x14ac:dyDescent="0.3">
      <c r="B58" s="304"/>
      <c r="C58" s="306"/>
      <c r="D58" s="306"/>
      <c r="E58" s="306"/>
      <c r="F58" s="305"/>
      <c r="G58" s="305"/>
      <c r="H58" s="305"/>
    </row>
    <row r="59" spans="1:26" x14ac:dyDescent="0.3">
      <c r="B59" s="304"/>
      <c r="C59" s="306"/>
      <c r="D59" s="306"/>
      <c r="E59" s="306"/>
      <c r="F59" s="305"/>
      <c r="G59" s="305"/>
      <c r="H59" s="305"/>
    </row>
    <row r="60" spans="1:26" x14ac:dyDescent="0.3">
      <c r="B60" s="304"/>
      <c r="C60" s="306"/>
      <c r="D60" s="306"/>
      <c r="E60" s="306"/>
      <c r="F60" s="305"/>
      <c r="G60" s="305"/>
      <c r="H60" s="305"/>
    </row>
    <row r="61" spans="1:26" x14ac:dyDescent="0.3">
      <c r="B61" s="304"/>
      <c r="C61" s="306"/>
      <c r="D61" s="306"/>
      <c r="E61" s="306"/>
      <c r="F61" s="305"/>
      <c r="G61" s="305"/>
      <c r="H61" s="305"/>
    </row>
    <row r="62" spans="1:26" x14ac:dyDescent="0.3">
      <c r="B62" s="304"/>
      <c r="C62" s="306"/>
      <c r="D62" s="306"/>
      <c r="E62" s="306"/>
      <c r="F62" s="305"/>
      <c r="G62" s="305"/>
      <c r="H62" s="305"/>
    </row>
    <row r="63" spans="1:26" x14ac:dyDescent="0.3">
      <c r="B63" s="304"/>
      <c r="C63" s="306"/>
      <c r="D63" s="306"/>
      <c r="E63" s="306"/>
      <c r="F63" s="305"/>
      <c r="G63" s="305"/>
      <c r="H63" s="305"/>
    </row>
    <row r="64" spans="1:26" x14ac:dyDescent="0.3">
      <c r="B64" s="304"/>
      <c r="C64" s="306"/>
      <c r="D64" s="306"/>
      <c r="E64" s="306"/>
      <c r="F64" s="305"/>
      <c r="G64" s="305"/>
      <c r="H64" s="305"/>
    </row>
    <row r="65" spans="2:8" x14ac:dyDescent="0.3">
      <c r="B65" s="304"/>
      <c r="C65" s="306"/>
      <c r="D65" s="306"/>
      <c r="E65" s="306"/>
      <c r="F65" s="305"/>
      <c r="G65" s="305"/>
      <c r="H65" s="305"/>
    </row>
    <row r="66" spans="2:8" x14ac:dyDescent="0.3">
      <c r="B66" s="304"/>
      <c r="C66" s="306"/>
      <c r="D66" s="306"/>
      <c r="E66" s="306"/>
      <c r="F66" s="305"/>
      <c r="G66" s="305"/>
      <c r="H66" s="305"/>
    </row>
    <row r="67" spans="2:8" x14ac:dyDescent="0.3">
      <c r="B67" s="304"/>
      <c r="C67" s="306"/>
      <c r="D67" s="306"/>
      <c r="E67" s="306"/>
      <c r="F67" s="305"/>
      <c r="G67" s="305"/>
      <c r="H67" s="305"/>
    </row>
    <row r="68" spans="2:8" x14ac:dyDescent="0.3">
      <c r="B68" s="304"/>
      <c r="C68" s="306"/>
      <c r="D68" s="306"/>
      <c r="E68" s="306"/>
      <c r="F68" s="305"/>
      <c r="G68" s="305"/>
      <c r="H68" s="305"/>
    </row>
    <row r="69" spans="2:8" x14ac:dyDescent="0.3">
      <c r="B69" s="304"/>
      <c r="C69" s="306"/>
      <c r="D69" s="306"/>
      <c r="E69" s="306"/>
      <c r="F69" s="305"/>
      <c r="G69" s="305"/>
      <c r="H69" s="305"/>
    </row>
    <row r="70" spans="2:8" x14ac:dyDescent="0.3">
      <c r="B70" s="304"/>
      <c r="C70" s="306"/>
      <c r="D70" s="306"/>
      <c r="E70" s="306"/>
      <c r="F70" s="305"/>
      <c r="G70" s="305"/>
      <c r="H70" s="305"/>
    </row>
    <row r="71" spans="2:8" x14ac:dyDescent="0.3">
      <c r="B71" s="304"/>
      <c r="C71" s="306"/>
      <c r="D71" s="306"/>
      <c r="E71" s="306"/>
      <c r="F71" s="305"/>
      <c r="G71" s="305"/>
      <c r="H71" s="305"/>
    </row>
    <row r="72" spans="2:8" x14ac:dyDescent="0.3">
      <c r="B72" s="304"/>
      <c r="C72" s="306"/>
      <c r="D72" s="306"/>
      <c r="E72" s="306"/>
      <c r="F72" s="305"/>
      <c r="G72" s="305"/>
      <c r="H72" s="305"/>
    </row>
    <row r="73" spans="2:8" x14ac:dyDescent="0.3">
      <c r="B73" s="304"/>
      <c r="C73" s="306"/>
      <c r="D73" s="306"/>
      <c r="E73" s="306"/>
      <c r="F73" s="305"/>
      <c r="G73" s="305"/>
      <c r="H73" s="305"/>
    </row>
    <row r="74" spans="2:8" x14ac:dyDescent="0.3">
      <c r="B74" s="304"/>
      <c r="C74" s="306"/>
      <c r="D74" s="306"/>
      <c r="E74" s="306"/>
      <c r="F74" s="305"/>
      <c r="G74" s="305"/>
      <c r="H74" s="305"/>
    </row>
    <row r="75" spans="2:8" x14ac:dyDescent="0.3">
      <c r="B75" s="304"/>
      <c r="C75" s="306"/>
      <c r="D75" s="306"/>
      <c r="E75" s="306"/>
      <c r="F75" s="305"/>
      <c r="G75" s="305"/>
      <c r="H75" s="305"/>
    </row>
    <row r="76" spans="2:8" x14ac:dyDescent="0.3">
      <c r="B76" s="304"/>
      <c r="C76" s="306"/>
      <c r="D76" s="306"/>
      <c r="E76" s="306"/>
      <c r="F76" s="305"/>
      <c r="G76" s="305"/>
      <c r="H76" s="305"/>
    </row>
    <row r="77" spans="2:8" x14ac:dyDescent="0.3">
      <c r="B77" s="304"/>
      <c r="C77" s="306"/>
      <c r="D77" s="306"/>
      <c r="E77" s="306"/>
      <c r="F77" s="305"/>
      <c r="G77" s="305"/>
      <c r="H77" s="305"/>
    </row>
    <row r="78" spans="2:8" x14ac:dyDescent="0.3">
      <c r="B78" s="304"/>
      <c r="C78" s="306"/>
      <c r="D78" s="306"/>
      <c r="E78" s="306"/>
      <c r="F78" s="305"/>
      <c r="G78" s="305"/>
      <c r="H78" s="305"/>
    </row>
    <row r="79" spans="2:8" x14ac:dyDescent="0.3">
      <c r="B79" s="304"/>
      <c r="C79" s="306"/>
      <c r="D79" s="306"/>
      <c r="E79" s="306"/>
      <c r="F79" s="305"/>
      <c r="G79" s="305"/>
      <c r="H79" s="305"/>
    </row>
    <row r="80" spans="2:8" x14ac:dyDescent="0.3">
      <c r="B80" s="304"/>
      <c r="C80" s="306"/>
      <c r="D80" s="306"/>
      <c r="E80" s="306"/>
      <c r="F80" s="305"/>
      <c r="G80" s="305"/>
      <c r="H80" s="305"/>
    </row>
    <row r="81" spans="2:8" x14ac:dyDescent="0.3">
      <c r="B81" s="304"/>
      <c r="C81" s="306"/>
      <c r="D81" s="306"/>
      <c r="E81" s="306"/>
      <c r="F81" s="305"/>
      <c r="G81" s="305"/>
      <c r="H81" s="305"/>
    </row>
    <row r="82" spans="2:8" x14ac:dyDescent="0.3">
      <c r="B82" s="304"/>
      <c r="C82" s="306"/>
      <c r="D82" s="306"/>
      <c r="E82" s="306"/>
      <c r="F82" s="305"/>
      <c r="G82" s="305"/>
      <c r="H82" s="305"/>
    </row>
    <row r="83" spans="2:8" x14ac:dyDescent="0.3">
      <c r="B83" s="304"/>
      <c r="C83" s="306"/>
      <c r="D83" s="306"/>
      <c r="E83" s="306"/>
      <c r="F83" s="305"/>
      <c r="G83" s="305"/>
      <c r="H83" s="305"/>
    </row>
    <row r="84" spans="2:8" x14ac:dyDescent="0.3">
      <c r="B84" s="304"/>
      <c r="C84" s="306"/>
      <c r="D84" s="306"/>
      <c r="E84" s="306"/>
      <c r="F84" s="305"/>
      <c r="G84" s="305"/>
      <c r="H84" s="305"/>
    </row>
    <row r="85" spans="2:8" x14ac:dyDescent="0.3">
      <c r="B85" s="304"/>
      <c r="C85" s="306"/>
      <c r="D85" s="306"/>
      <c r="E85" s="306"/>
      <c r="F85" s="305"/>
      <c r="G85" s="305"/>
      <c r="H85" s="305"/>
    </row>
    <row r="86" spans="2:8" x14ac:dyDescent="0.3">
      <c r="B86" s="304"/>
      <c r="C86" s="306"/>
      <c r="D86" s="306"/>
      <c r="E86" s="306"/>
      <c r="F86" s="305"/>
      <c r="G86" s="305"/>
      <c r="H86" s="305"/>
    </row>
    <row r="87" spans="2:8" x14ac:dyDescent="0.3">
      <c r="B87" s="304"/>
      <c r="C87" s="306"/>
      <c r="D87" s="306"/>
      <c r="E87" s="306"/>
      <c r="F87" s="305"/>
      <c r="G87" s="305"/>
      <c r="H87" s="305"/>
    </row>
    <row r="88" spans="2:8" x14ac:dyDescent="0.3">
      <c r="B88" s="304"/>
      <c r="C88" s="306"/>
      <c r="D88" s="306"/>
      <c r="E88" s="306"/>
      <c r="F88" s="305"/>
      <c r="G88" s="305"/>
      <c r="H88" s="305"/>
    </row>
    <row r="89" spans="2:8" x14ac:dyDescent="0.3">
      <c r="B89" s="304"/>
      <c r="C89" s="306"/>
      <c r="D89" s="306"/>
      <c r="E89" s="306"/>
      <c r="F89" s="305"/>
      <c r="G89" s="305"/>
      <c r="H89" s="305"/>
    </row>
    <row r="90" spans="2:8" x14ac:dyDescent="0.3">
      <c r="B90" s="304"/>
      <c r="C90" s="306"/>
      <c r="D90" s="306"/>
      <c r="E90" s="306"/>
      <c r="F90" s="305"/>
      <c r="G90" s="305"/>
      <c r="H90" s="305"/>
    </row>
    <row r="91" spans="2:8" x14ac:dyDescent="0.3">
      <c r="B91" s="304"/>
      <c r="C91" s="306"/>
      <c r="D91" s="306"/>
      <c r="E91" s="306"/>
      <c r="F91" s="305"/>
      <c r="G91" s="305"/>
      <c r="H91" s="305"/>
    </row>
    <row r="92" spans="2:8" x14ac:dyDescent="0.3">
      <c r="B92" s="304"/>
      <c r="C92" s="306"/>
      <c r="D92" s="306"/>
      <c r="E92" s="306"/>
      <c r="F92" s="305"/>
      <c r="G92" s="305"/>
      <c r="H92" s="305"/>
    </row>
    <row r="93" spans="2:8" x14ac:dyDescent="0.3">
      <c r="B93" s="304"/>
      <c r="C93" s="306"/>
      <c r="D93" s="306"/>
      <c r="E93" s="306"/>
      <c r="F93" s="305"/>
      <c r="G93" s="305"/>
      <c r="H93" s="305"/>
    </row>
    <row r="94" spans="2:8" x14ac:dyDescent="0.3">
      <c r="B94" s="304"/>
      <c r="C94" s="306"/>
      <c r="D94" s="306"/>
      <c r="E94" s="306"/>
      <c r="F94" s="305"/>
      <c r="G94" s="305"/>
      <c r="H94" s="305"/>
    </row>
    <row r="95" spans="2:8" x14ac:dyDescent="0.3">
      <c r="B95" s="304"/>
      <c r="C95" s="306"/>
      <c r="D95" s="306"/>
      <c r="E95" s="306"/>
      <c r="F95" s="305"/>
      <c r="G95" s="305"/>
      <c r="H95" s="305"/>
    </row>
    <row r="96" spans="2:8" x14ac:dyDescent="0.3">
      <c r="B96" s="304"/>
      <c r="C96" s="306"/>
      <c r="D96" s="306"/>
      <c r="E96" s="306"/>
      <c r="F96" s="305"/>
      <c r="G96" s="305"/>
      <c r="H96" s="305"/>
    </row>
    <row r="97" spans="2:8" x14ac:dyDescent="0.3">
      <c r="B97" s="304"/>
      <c r="C97" s="306"/>
      <c r="D97" s="306"/>
      <c r="E97" s="306"/>
      <c r="F97" s="305"/>
      <c r="G97" s="305"/>
      <c r="H97" s="305"/>
    </row>
    <row r="98" spans="2:8" x14ac:dyDescent="0.3">
      <c r="B98" s="304"/>
      <c r="C98" s="306"/>
      <c r="D98" s="306"/>
      <c r="E98" s="306"/>
      <c r="F98" s="305"/>
      <c r="G98" s="305"/>
      <c r="H98" s="305"/>
    </row>
    <row r="99" spans="2:8" x14ac:dyDescent="0.3">
      <c r="B99" s="304"/>
      <c r="C99" s="306"/>
      <c r="D99" s="306"/>
      <c r="E99" s="306"/>
      <c r="F99" s="305"/>
      <c r="G99" s="305"/>
      <c r="H99" s="305"/>
    </row>
    <row r="100" spans="2:8" x14ac:dyDescent="0.3">
      <c r="B100" s="304"/>
      <c r="C100" s="306"/>
      <c r="D100" s="306"/>
      <c r="E100" s="306"/>
      <c r="F100" s="305"/>
      <c r="G100" s="305"/>
      <c r="H100" s="305"/>
    </row>
    <row r="101" spans="2:8" x14ac:dyDescent="0.3">
      <c r="B101" s="304"/>
      <c r="C101" s="306"/>
      <c r="D101" s="306"/>
      <c r="E101" s="306"/>
      <c r="F101" s="305"/>
      <c r="G101" s="305"/>
      <c r="H101" s="305"/>
    </row>
    <row r="102" spans="2:8" x14ac:dyDescent="0.3">
      <c r="B102" s="304"/>
      <c r="C102" s="306"/>
      <c r="D102" s="306"/>
      <c r="E102" s="306"/>
      <c r="F102" s="305"/>
      <c r="G102" s="305"/>
      <c r="H102" s="305"/>
    </row>
    <row r="103" spans="2:8" x14ac:dyDescent="0.3">
      <c r="B103" s="304"/>
      <c r="C103" s="306"/>
      <c r="D103" s="306"/>
      <c r="E103" s="306"/>
      <c r="F103" s="305"/>
      <c r="G103" s="305"/>
      <c r="H103" s="305"/>
    </row>
    <row r="104" spans="2:8" x14ac:dyDescent="0.3">
      <c r="B104" s="304"/>
      <c r="C104" s="306"/>
      <c r="D104" s="306"/>
      <c r="E104" s="306"/>
      <c r="F104" s="305"/>
      <c r="G104" s="305"/>
      <c r="H104" s="305"/>
    </row>
    <row r="105" spans="2:8" x14ac:dyDescent="0.3">
      <c r="B105" s="304"/>
      <c r="C105" s="306"/>
      <c r="D105" s="306"/>
      <c r="E105" s="306"/>
      <c r="F105" s="305"/>
      <c r="G105" s="305"/>
      <c r="H105" s="305"/>
    </row>
    <row r="106" spans="2:8" x14ac:dyDescent="0.3">
      <c r="B106" s="304"/>
      <c r="C106" s="306"/>
      <c r="D106" s="306"/>
      <c r="E106" s="306"/>
      <c r="F106" s="305"/>
      <c r="G106" s="305"/>
      <c r="H106" s="305"/>
    </row>
    <row r="107" spans="2:8" x14ac:dyDescent="0.3">
      <c r="B107" s="304"/>
      <c r="C107" s="306"/>
      <c r="D107" s="306"/>
      <c r="E107" s="306"/>
      <c r="F107" s="305"/>
      <c r="G107" s="305"/>
      <c r="H107" s="305"/>
    </row>
    <row r="108" spans="2:8" x14ac:dyDescent="0.3">
      <c r="B108" s="304"/>
      <c r="C108" s="306"/>
      <c r="D108" s="306"/>
      <c r="E108" s="306"/>
      <c r="F108" s="305"/>
      <c r="G108" s="305"/>
      <c r="H108" s="305"/>
    </row>
    <row r="109" spans="2:8" x14ac:dyDescent="0.3">
      <c r="B109" s="304"/>
      <c r="C109" s="306"/>
      <c r="D109" s="306"/>
      <c r="E109" s="306"/>
      <c r="F109" s="305"/>
      <c r="G109" s="305"/>
      <c r="H109" s="305"/>
    </row>
    <row r="110" spans="2:8" x14ac:dyDescent="0.3">
      <c r="B110" s="304"/>
      <c r="C110" s="306"/>
      <c r="D110" s="306"/>
      <c r="E110" s="306"/>
      <c r="F110" s="305"/>
      <c r="G110" s="305"/>
      <c r="H110" s="305"/>
    </row>
    <row r="111" spans="2:8" x14ac:dyDescent="0.3">
      <c r="B111" s="304"/>
      <c r="C111" s="306"/>
      <c r="D111" s="306"/>
      <c r="E111" s="306"/>
      <c r="F111" s="305"/>
      <c r="G111" s="305"/>
      <c r="H111" s="305"/>
    </row>
    <row r="112" spans="2:8" x14ac:dyDescent="0.3">
      <c r="B112" s="304"/>
      <c r="C112" s="306"/>
      <c r="D112" s="306"/>
      <c r="E112" s="306"/>
      <c r="F112" s="305"/>
      <c r="G112" s="305"/>
      <c r="H112" s="305"/>
    </row>
    <row r="113" spans="2:8" x14ac:dyDescent="0.3">
      <c r="B113" s="304"/>
      <c r="C113" s="306"/>
      <c r="D113" s="306"/>
      <c r="E113" s="306"/>
      <c r="F113" s="305"/>
      <c r="G113" s="305"/>
      <c r="H113" s="305"/>
    </row>
    <row r="114" spans="2:8" x14ac:dyDescent="0.3">
      <c r="B114" s="304"/>
      <c r="C114" s="306"/>
      <c r="D114" s="306"/>
      <c r="E114" s="306"/>
      <c r="F114" s="305"/>
      <c r="G114" s="305"/>
      <c r="H114" s="305"/>
    </row>
    <row r="115" spans="2:8" x14ac:dyDescent="0.3">
      <c r="B115" s="304"/>
      <c r="C115" s="306"/>
      <c r="D115" s="306"/>
      <c r="E115" s="306"/>
      <c r="F115" s="305"/>
      <c r="G115" s="305"/>
      <c r="H115" s="305"/>
    </row>
    <row r="116" spans="2:8" x14ac:dyDescent="0.3">
      <c r="B116" s="304"/>
      <c r="C116" s="306"/>
      <c r="D116" s="306"/>
      <c r="E116" s="306"/>
      <c r="F116" s="305"/>
      <c r="G116" s="305"/>
      <c r="H116" s="305"/>
    </row>
    <row r="117" spans="2:8" x14ac:dyDescent="0.3">
      <c r="B117" s="304"/>
      <c r="C117" s="306"/>
      <c r="D117" s="306"/>
      <c r="E117" s="306"/>
      <c r="F117" s="305"/>
      <c r="G117" s="305"/>
      <c r="H117" s="305"/>
    </row>
    <row r="118" spans="2:8" x14ac:dyDescent="0.3">
      <c r="B118" s="304"/>
      <c r="C118" s="306"/>
      <c r="D118" s="306"/>
      <c r="E118" s="306"/>
      <c r="F118" s="305"/>
      <c r="G118" s="305"/>
      <c r="H118" s="305"/>
    </row>
    <row r="119" spans="2:8" x14ac:dyDescent="0.3">
      <c r="B119" s="304"/>
      <c r="C119" s="306"/>
      <c r="D119" s="306"/>
      <c r="E119" s="306"/>
      <c r="F119" s="305"/>
      <c r="G119" s="305"/>
      <c r="H119" s="305"/>
    </row>
    <row r="120" spans="2:8" x14ac:dyDescent="0.3">
      <c r="B120" s="304"/>
      <c r="C120" s="306"/>
      <c r="D120" s="306"/>
      <c r="E120" s="306"/>
      <c r="F120" s="305"/>
      <c r="G120" s="305"/>
      <c r="H120" s="305"/>
    </row>
    <row r="121" spans="2:8" x14ac:dyDescent="0.3">
      <c r="B121" s="304"/>
      <c r="C121" s="306"/>
      <c r="D121" s="306"/>
      <c r="E121" s="306"/>
      <c r="F121" s="305"/>
      <c r="G121" s="305"/>
      <c r="H121" s="305"/>
    </row>
    <row r="122" spans="2:8" x14ac:dyDescent="0.3">
      <c r="B122" s="304"/>
      <c r="C122" s="306"/>
      <c r="D122" s="306"/>
      <c r="E122" s="306"/>
      <c r="F122" s="305"/>
      <c r="G122" s="305"/>
      <c r="H122" s="305"/>
    </row>
    <row r="123" spans="2:8" x14ac:dyDescent="0.3">
      <c r="B123" s="304"/>
      <c r="C123" s="306"/>
      <c r="D123" s="306"/>
      <c r="E123" s="306"/>
      <c r="F123" s="305"/>
      <c r="G123" s="305"/>
      <c r="H123" s="305"/>
    </row>
    <row r="124" spans="2:8" x14ac:dyDescent="0.3">
      <c r="B124" s="304"/>
      <c r="C124" s="306"/>
      <c r="D124" s="306"/>
      <c r="E124" s="306"/>
      <c r="F124" s="305"/>
      <c r="G124" s="305"/>
      <c r="H124" s="305"/>
    </row>
    <row r="125" spans="2:8" x14ac:dyDescent="0.3">
      <c r="B125" s="304"/>
      <c r="C125" s="306"/>
      <c r="D125" s="306"/>
      <c r="E125" s="306"/>
      <c r="F125" s="305"/>
      <c r="G125" s="305"/>
      <c r="H125" s="305"/>
    </row>
    <row r="126" spans="2:8" x14ac:dyDescent="0.3">
      <c r="B126" s="304"/>
      <c r="C126" s="306"/>
      <c r="D126" s="306"/>
      <c r="E126" s="306"/>
      <c r="F126" s="305"/>
      <c r="G126" s="305"/>
      <c r="H126" s="305"/>
    </row>
    <row r="127" spans="2:8" x14ac:dyDescent="0.3">
      <c r="B127" s="304"/>
      <c r="C127" s="306"/>
      <c r="D127" s="306"/>
      <c r="E127" s="306"/>
      <c r="F127" s="305"/>
      <c r="G127" s="305"/>
      <c r="H127" s="305"/>
    </row>
    <row r="128" spans="2:8" x14ac:dyDescent="0.3">
      <c r="B128" s="304"/>
      <c r="C128" s="306"/>
      <c r="D128" s="306"/>
      <c r="E128" s="306"/>
      <c r="F128" s="305"/>
      <c r="G128" s="305"/>
      <c r="H128" s="305"/>
    </row>
    <row r="129" spans="2:8" x14ac:dyDescent="0.3">
      <c r="B129" s="304"/>
      <c r="C129" s="306"/>
      <c r="D129" s="306"/>
      <c r="E129" s="306"/>
      <c r="F129" s="305"/>
      <c r="G129" s="305"/>
      <c r="H129" s="305"/>
    </row>
    <row r="130" spans="2:8" x14ac:dyDescent="0.3">
      <c r="B130" s="304"/>
      <c r="C130" s="306"/>
      <c r="D130" s="306"/>
      <c r="E130" s="306"/>
      <c r="F130" s="305"/>
      <c r="G130" s="305"/>
      <c r="H130" s="305"/>
    </row>
    <row r="131" spans="2:8" x14ac:dyDescent="0.3">
      <c r="B131" s="304"/>
      <c r="C131" s="306"/>
      <c r="D131" s="306"/>
      <c r="E131" s="306"/>
    </row>
    <row r="132" spans="2:8" x14ac:dyDescent="0.3">
      <c r="B132" s="304"/>
      <c r="C132" s="306"/>
      <c r="D132" s="306"/>
      <c r="E132" s="306"/>
    </row>
    <row r="133" spans="2:8" x14ac:dyDescent="0.3">
      <c r="B133" s="304"/>
      <c r="C133" s="306"/>
      <c r="D133" s="306"/>
      <c r="E133" s="306"/>
    </row>
  </sheetData>
  <sheetProtection algorithmName="SHA-512" hashValue="XFIAKjE6Yggd824GYxdpRe5OIFH/Zjc2Ahb4M68R1WXElP/DV/soNXEnoWftpbHNH8u9SRIF3+LEs6LMNwhbUQ==" saltValue="jDnJS55EBg6taCdo+W4VIg==" spinCount="100000" sheet="1" objects="1" scenarios="1" selectLockedCells="1"/>
  <mergeCells count="110">
    <mergeCell ref="F129:H129"/>
    <mergeCell ref="F130:H130"/>
    <mergeCell ref="F123:H123"/>
    <mergeCell ref="F124:H124"/>
    <mergeCell ref="F125:H125"/>
    <mergeCell ref="F126:H126"/>
    <mergeCell ref="F127:H127"/>
    <mergeCell ref="F128:H128"/>
    <mergeCell ref="F117:H117"/>
    <mergeCell ref="F118:H118"/>
    <mergeCell ref="F119:H119"/>
    <mergeCell ref="F120:H120"/>
    <mergeCell ref="F121:H121"/>
    <mergeCell ref="F122:H122"/>
    <mergeCell ref="F111:H111"/>
    <mergeCell ref="F112:H112"/>
    <mergeCell ref="F113:H113"/>
    <mergeCell ref="F114:H114"/>
    <mergeCell ref="F115:H115"/>
    <mergeCell ref="F116:H116"/>
    <mergeCell ref="F105:H105"/>
    <mergeCell ref="F106:H106"/>
    <mergeCell ref="F107:H107"/>
    <mergeCell ref="F108:H108"/>
    <mergeCell ref="F109:H109"/>
    <mergeCell ref="F110:H110"/>
    <mergeCell ref="F99:H99"/>
    <mergeCell ref="F100:H100"/>
    <mergeCell ref="F101:H101"/>
    <mergeCell ref="F102:H102"/>
    <mergeCell ref="F103:H103"/>
    <mergeCell ref="F104:H104"/>
    <mergeCell ref="F93:H93"/>
    <mergeCell ref="F94:H94"/>
    <mergeCell ref="F95:H95"/>
    <mergeCell ref="F96:H96"/>
    <mergeCell ref="F97:H97"/>
    <mergeCell ref="F98:H98"/>
    <mergeCell ref="F87:H87"/>
    <mergeCell ref="F88:H88"/>
    <mergeCell ref="F89:H89"/>
    <mergeCell ref="F90:H90"/>
    <mergeCell ref="F91:H91"/>
    <mergeCell ref="F92:H92"/>
    <mergeCell ref="F81:H81"/>
    <mergeCell ref="F82:H82"/>
    <mergeCell ref="F83:H83"/>
    <mergeCell ref="F84:H84"/>
    <mergeCell ref="F85:H85"/>
    <mergeCell ref="F86:H86"/>
    <mergeCell ref="F75:H75"/>
    <mergeCell ref="F76:H76"/>
    <mergeCell ref="F77:H77"/>
    <mergeCell ref="F78:H78"/>
    <mergeCell ref="F79:H79"/>
    <mergeCell ref="F80:H80"/>
    <mergeCell ref="F69:H69"/>
    <mergeCell ref="F70:H70"/>
    <mergeCell ref="F71:H71"/>
    <mergeCell ref="F72:H72"/>
    <mergeCell ref="F73:H73"/>
    <mergeCell ref="F74:H74"/>
    <mergeCell ref="F63:H63"/>
    <mergeCell ref="F64:H64"/>
    <mergeCell ref="F65:H65"/>
    <mergeCell ref="F66:H66"/>
    <mergeCell ref="F67:H67"/>
    <mergeCell ref="F68:H68"/>
    <mergeCell ref="F57:H57"/>
    <mergeCell ref="F58:H58"/>
    <mergeCell ref="F59:H59"/>
    <mergeCell ref="F60:H60"/>
    <mergeCell ref="F61:H61"/>
    <mergeCell ref="F62:H62"/>
    <mergeCell ref="F51:H51"/>
    <mergeCell ref="F52:H52"/>
    <mergeCell ref="F53:H53"/>
    <mergeCell ref="F54:H54"/>
    <mergeCell ref="F55:H55"/>
    <mergeCell ref="F56:H56"/>
    <mergeCell ref="F45:H45"/>
    <mergeCell ref="F46:H46"/>
    <mergeCell ref="F47:H47"/>
    <mergeCell ref="F48:H48"/>
    <mergeCell ref="F49:H49"/>
    <mergeCell ref="F50:H50"/>
    <mergeCell ref="F39:H39"/>
    <mergeCell ref="F40:H40"/>
    <mergeCell ref="F41:H41"/>
    <mergeCell ref="F42:H42"/>
    <mergeCell ref="F43:H43"/>
    <mergeCell ref="F44:H44"/>
    <mergeCell ref="F33:H33"/>
    <mergeCell ref="F34:H34"/>
    <mergeCell ref="F35:H35"/>
    <mergeCell ref="F36:H36"/>
    <mergeCell ref="F37:H37"/>
    <mergeCell ref="F38:H38"/>
    <mergeCell ref="F27:H27"/>
    <mergeCell ref="F28:H28"/>
    <mergeCell ref="F29:H29"/>
    <mergeCell ref="F30:H30"/>
    <mergeCell ref="F31:H31"/>
    <mergeCell ref="F32:H32"/>
    <mergeCell ref="F21:H21"/>
    <mergeCell ref="F22:H22"/>
    <mergeCell ref="F23:H23"/>
    <mergeCell ref="F24:H24"/>
    <mergeCell ref="F25:H25"/>
    <mergeCell ref="F26:H26"/>
  </mergeCells>
  <conditionalFormatting sqref="A1:XFD1048576">
    <cfRule type="expression" dxfId="211" priority="6">
      <formula>$E$4="Excel version: Invalid"</formula>
    </cfRule>
    <cfRule type="expression" dxfId="210" priority="7" stopIfTrue="1">
      <formula>$F$4="Error: Please use Office 2021 desktop version or newer"</formula>
    </cfRule>
  </conditionalFormatting>
  <conditionalFormatting sqref="B21:F21">
    <cfRule type="expression" dxfId="209" priority="5" stopIfTrue="1">
      <formula>$F$21&lt;&gt;""</formula>
    </cfRule>
  </conditionalFormatting>
  <conditionalFormatting sqref="B22:F22">
    <cfRule type="expression" dxfId="208" priority="4" stopIfTrue="1">
      <formula>$F$22&lt;&gt;""</formula>
    </cfRule>
  </conditionalFormatting>
  <conditionalFormatting sqref="B23:F23">
    <cfRule type="expression" dxfId="207" priority="3" stopIfTrue="1">
      <formula>$F$23&lt;&gt;""</formula>
    </cfRule>
  </conditionalFormatting>
  <conditionalFormatting sqref="B24:F24">
    <cfRule type="expression" dxfId="206" priority="2" stopIfTrue="1">
      <formula>$F$24&lt;&gt;""</formula>
    </cfRule>
  </conditionalFormatting>
  <conditionalFormatting sqref="B25:F25">
    <cfRule type="expression" dxfId="4" priority="1" stopIfTrue="1">
      <formula>$F$25&lt;&gt;""</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8E76-1F7B-7F41-9F48-92D9EDEC1303}">
  <sheetPr>
    <tabColor rgb="FF4FADEA"/>
  </sheetPr>
  <dimension ref="B1:AC242"/>
  <sheetViews>
    <sheetView showGridLines="0" topLeftCell="A35" zoomScale="160" zoomScaleNormal="160" workbookViewId="0">
      <selection activeCell="E23" sqref="E2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0" width="11.1640625" style="215" bestFit="1" customWidth="1"/>
    <col min="21" max="21" width="13.33203125" style="215" bestFit="1" customWidth="1"/>
    <col min="22" max="24" width="13.33203125" style="217" bestFit="1" customWidth="1"/>
    <col min="25" max="25" width="10.83203125" style="215"/>
    <col min="26" max="29" width="11" style="215" bestFit="1" customWidth="1"/>
    <col min="30" max="16384" width="10.83203125" style="215"/>
  </cols>
  <sheetData>
    <row r="1" spans="2:29" s="216" customFormat="1" x14ac:dyDescent="0.15">
      <c r="V1" s="217"/>
      <c r="W1" s="217"/>
      <c r="X1" s="217"/>
    </row>
    <row r="2" spans="2:29" s="216" customFormat="1" x14ac:dyDescent="0.15">
      <c r="V2" s="217"/>
      <c r="W2" s="217"/>
      <c r="X2" s="217"/>
    </row>
    <row r="4" spans="2:29" s="218" customFormat="1" x14ac:dyDescent="0.15">
      <c r="G4" s="219"/>
      <c r="H4" s="219"/>
      <c r="V4" s="219"/>
      <c r="W4" s="219"/>
      <c r="X4" s="219"/>
      <c r="Z4" s="215"/>
      <c r="AA4" s="215"/>
      <c r="AB4" s="217">
        <v>0</v>
      </c>
      <c r="AC4" s="215"/>
    </row>
    <row r="5" spans="2:29" s="218" customFormat="1" x14ac:dyDescent="0.15">
      <c r="G5" s="219"/>
      <c r="H5" s="219"/>
      <c r="K5" s="215"/>
      <c r="L5" s="215"/>
      <c r="M5" s="215"/>
      <c r="N5" s="215"/>
      <c r="O5" s="215"/>
      <c r="T5" s="220"/>
      <c r="V5" s="219"/>
      <c r="W5" s="219"/>
      <c r="X5" s="219"/>
      <c r="Z5" s="217">
        <v>0</v>
      </c>
      <c r="AA5" s="217">
        <v>0</v>
      </c>
      <c r="AB5" s="217">
        <v>0</v>
      </c>
      <c r="AC5" s="217">
        <v>0</v>
      </c>
    </row>
    <row r="6" spans="2:29" s="218" customFormat="1" x14ac:dyDescent="0.15">
      <c r="G6" s="219"/>
      <c r="H6" s="219"/>
      <c r="K6" s="215"/>
      <c r="L6" s="215"/>
      <c r="M6" s="215"/>
      <c r="N6" s="215"/>
      <c r="T6" s="220"/>
      <c r="V6" s="219"/>
      <c r="W6" s="219"/>
      <c r="X6" s="219"/>
      <c r="Z6" s="217">
        <v>0</v>
      </c>
      <c r="AA6" s="217">
        <v>0</v>
      </c>
      <c r="AB6" s="217">
        <v>0</v>
      </c>
      <c r="AC6" s="217">
        <v>0</v>
      </c>
    </row>
    <row r="7" spans="2:29" s="218" customFormat="1" x14ac:dyDescent="0.15">
      <c r="B7" s="248">
        <v>0</v>
      </c>
      <c r="G7" s="219"/>
      <c r="H7" s="219"/>
      <c r="K7" s="215"/>
      <c r="L7" s="215"/>
      <c r="M7" s="215"/>
      <c r="N7" s="215"/>
      <c r="V7" s="219"/>
      <c r="W7" s="219"/>
      <c r="X7" s="219"/>
      <c r="Z7" s="217">
        <v>0</v>
      </c>
      <c r="AA7" s="217">
        <v>0</v>
      </c>
      <c r="AB7" s="217">
        <v>0</v>
      </c>
      <c r="AC7" s="217">
        <v>0</v>
      </c>
    </row>
    <row r="8" spans="2:29" s="218" customFormat="1" x14ac:dyDescent="0.15">
      <c r="B8" s="261">
        <v>0</v>
      </c>
      <c r="G8" s="219"/>
      <c r="H8" s="219"/>
      <c r="K8" s="215"/>
      <c r="L8" s="215"/>
      <c r="M8" s="215"/>
      <c r="N8" s="215"/>
      <c r="O8" s="262">
        <v>0</v>
      </c>
      <c r="P8" s="262">
        <v>0</v>
      </c>
      <c r="V8" s="219"/>
      <c r="W8" s="219"/>
      <c r="X8" s="219"/>
      <c r="Z8" s="217">
        <v>0</v>
      </c>
      <c r="AA8" s="217">
        <v>0</v>
      </c>
      <c r="AB8" s="217">
        <v>0</v>
      </c>
      <c r="AC8" s="217">
        <v>0</v>
      </c>
    </row>
    <row r="9" spans="2:29" s="218" customFormat="1" x14ac:dyDescent="0.15">
      <c r="B9" s="261">
        <v>0</v>
      </c>
      <c r="G9" s="219"/>
      <c r="H9" s="219"/>
      <c r="K9" s="215"/>
      <c r="L9" s="215"/>
      <c r="M9" s="215"/>
      <c r="N9" s="215"/>
      <c r="O9" s="262">
        <v>0</v>
      </c>
      <c r="P9" s="262">
        <v>0</v>
      </c>
      <c r="T9" s="220"/>
      <c r="V9" s="219"/>
      <c r="W9" s="219"/>
      <c r="X9" s="219"/>
      <c r="Z9" s="217">
        <v>0</v>
      </c>
      <c r="AA9" s="217">
        <v>0</v>
      </c>
      <c r="AB9" s="217">
        <v>0</v>
      </c>
      <c r="AC9" s="217">
        <v>0</v>
      </c>
    </row>
    <row r="10" spans="2:29" s="218" customFormat="1" x14ac:dyDescent="0.15">
      <c r="B10" s="261">
        <v>0</v>
      </c>
      <c r="G10" s="219"/>
      <c r="H10" s="219"/>
      <c r="K10" s="215"/>
      <c r="L10" s="215"/>
      <c r="M10" s="215"/>
      <c r="N10" s="215"/>
      <c r="O10" s="262">
        <v>0</v>
      </c>
      <c r="P10" s="262">
        <v>0</v>
      </c>
      <c r="T10" s="220"/>
      <c r="V10" s="219"/>
      <c r="W10" s="219"/>
      <c r="X10" s="219"/>
      <c r="Z10" s="217">
        <v>0</v>
      </c>
      <c r="AA10" s="217">
        <v>0</v>
      </c>
      <c r="AB10" s="217">
        <v>0</v>
      </c>
      <c r="AC10" s="217">
        <v>0</v>
      </c>
    </row>
    <row r="11" spans="2:29" s="218" customFormat="1" x14ac:dyDescent="0.15">
      <c r="B11" s="261">
        <v>0</v>
      </c>
      <c r="C11" s="217"/>
      <c r="E11" s="217"/>
      <c r="F11" s="219"/>
      <c r="G11" s="219"/>
      <c r="H11" s="219"/>
      <c r="K11" s="215"/>
      <c r="L11" s="215"/>
      <c r="M11" s="215"/>
      <c r="N11" s="215"/>
      <c r="O11" s="262">
        <v>0</v>
      </c>
      <c r="P11" s="262">
        <v>0</v>
      </c>
      <c r="T11" s="220"/>
      <c r="V11" s="219"/>
      <c r="W11" s="219"/>
      <c r="X11" s="219"/>
      <c r="Z11" s="217">
        <v>0</v>
      </c>
      <c r="AA11" s="217">
        <v>0</v>
      </c>
      <c r="AB11" s="217">
        <v>0</v>
      </c>
      <c r="AC11" s="217">
        <v>0</v>
      </c>
    </row>
    <row r="12" spans="2:29" s="218" customFormat="1" ht="17" customHeight="1" x14ac:dyDescent="0.15">
      <c r="B12" s="261">
        <v>0</v>
      </c>
      <c r="C12" s="217"/>
      <c r="E12" s="217"/>
      <c r="F12" s="219"/>
      <c r="G12" s="219"/>
      <c r="H12" s="219"/>
      <c r="K12" s="215"/>
      <c r="L12" s="215"/>
      <c r="M12" s="215"/>
      <c r="N12" s="215"/>
      <c r="O12" s="262">
        <v>0</v>
      </c>
      <c r="P12" s="262">
        <v>0</v>
      </c>
      <c r="V12" s="219"/>
      <c r="W12" s="219"/>
      <c r="X12" s="219"/>
      <c r="Z12" s="217">
        <v>0</v>
      </c>
      <c r="AA12" s="217">
        <v>0</v>
      </c>
      <c r="AB12" s="217">
        <v>0</v>
      </c>
      <c r="AC12" s="217">
        <v>0</v>
      </c>
    </row>
    <row r="13" spans="2:29" s="218" customFormat="1" ht="17" customHeight="1" x14ac:dyDescent="0.15">
      <c r="B13" s="261">
        <v>0</v>
      </c>
      <c r="C13" s="217"/>
      <c r="E13" s="217"/>
      <c r="F13" s="219"/>
      <c r="G13" s="219"/>
      <c r="H13" s="219"/>
      <c r="K13" s="215"/>
      <c r="L13" s="215"/>
      <c r="M13" s="215"/>
      <c r="O13" s="262">
        <v>0</v>
      </c>
      <c r="P13" s="262">
        <v>0</v>
      </c>
      <c r="V13" s="219"/>
      <c r="W13" s="219"/>
      <c r="X13" s="219"/>
      <c r="Z13" s="217">
        <v>0</v>
      </c>
      <c r="AA13" s="217">
        <v>0</v>
      </c>
      <c r="AB13" s="217">
        <v>0</v>
      </c>
      <c r="AC13" s="217">
        <v>0</v>
      </c>
    </row>
    <row r="14" spans="2:29" s="218" customFormat="1" x14ac:dyDescent="0.15">
      <c r="B14" s="261">
        <v>0</v>
      </c>
      <c r="C14" s="217"/>
      <c r="E14" s="217"/>
      <c r="F14" s="219"/>
      <c r="G14" s="219"/>
      <c r="H14" s="219"/>
      <c r="K14" s="215"/>
      <c r="L14" s="215"/>
      <c r="M14" s="215"/>
      <c r="O14" s="262">
        <v>0</v>
      </c>
      <c r="P14" s="262">
        <v>0</v>
      </c>
      <c r="V14" s="219"/>
      <c r="W14" s="219"/>
      <c r="X14" s="219"/>
      <c r="Z14" s="217">
        <v>0</v>
      </c>
      <c r="AA14" s="217">
        <v>0</v>
      </c>
      <c r="AB14" s="217">
        <v>0</v>
      </c>
      <c r="AC14" s="217">
        <v>0</v>
      </c>
    </row>
    <row r="15" spans="2:29" s="218" customFormat="1" x14ac:dyDescent="0.15">
      <c r="B15" s="261">
        <v>0</v>
      </c>
      <c r="C15" s="217"/>
      <c r="E15" s="217"/>
      <c r="F15" s="219"/>
      <c r="G15" s="219"/>
      <c r="H15" s="219"/>
      <c r="K15" s="215"/>
      <c r="L15" s="215"/>
      <c r="M15" s="215"/>
      <c r="O15" s="262">
        <v>0</v>
      </c>
      <c r="P15" s="263">
        <v>0</v>
      </c>
      <c r="V15" s="219"/>
      <c r="W15" s="219"/>
      <c r="X15" s="219"/>
      <c r="Z15" s="217">
        <v>0</v>
      </c>
      <c r="AA15" s="217">
        <v>0</v>
      </c>
      <c r="AB15" s="217">
        <v>0</v>
      </c>
      <c r="AC15" s="217">
        <v>0</v>
      </c>
    </row>
    <row r="16" spans="2:29" s="218" customFormat="1" x14ac:dyDescent="0.15">
      <c r="B16" s="261">
        <v>0</v>
      </c>
      <c r="C16" s="217"/>
      <c r="E16" s="217"/>
      <c r="F16" s="219"/>
      <c r="G16" s="219"/>
      <c r="H16" s="219"/>
      <c r="K16" s="215"/>
      <c r="L16" s="215"/>
      <c r="M16" s="215"/>
      <c r="O16" s="262">
        <v>0</v>
      </c>
      <c r="P16" s="262">
        <v>0</v>
      </c>
      <c r="V16" s="219"/>
      <c r="W16" s="219"/>
      <c r="X16" s="219"/>
      <c r="Z16" s="217">
        <v>0</v>
      </c>
      <c r="AA16" s="217">
        <v>0</v>
      </c>
      <c r="AB16" s="217">
        <v>0</v>
      </c>
      <c r="AC16" s="217">
        <v>0</v>
      </c>
    </row>
    <row r="17" spans="2:29" s="218" customFormat="1" x14ac:dyDescent="0.15">
      <c r="B17" s="261">
        <v>0</v>
      </c>
      <c r="C17" s="217"/>
      <c r="G17" s="219"/>
      <c r="H17" s="219"/>
      <c r="K17" s="215"/>
      <c r="L17" s="215"/>
      <c r="M17" s="215"/>
      <c r="O17" s="262">
        <v>0</v>
      </c>
      <c r="P17" s="263">
        <v>0</v>
      </c>
      <c r="V17" s="219"/>
      <c r="W17" s="219"/>
      <c r="X17" s="219"/>
      <c r="Z17" s="217">
        <v>0</v>
      </c>
      <c r="AA17" s="217">
        <v>0</v>
      </c>
      <c r="AB17" s="217">
        <v>0</v>
      </c>
      <c r="AC17" s="217">
        <v>0</v>
      </c>
    </row>
    <row r="18" spans="2:29" s="218" customFormat="1" x14ac:dyDescent="0.15">
      <c r="B18" s="261">
        <v>0</v>
      </c>
      <c r="C18" s="217"/>
      <c r="D18" s="221">
        <v>0</v>
      </c>
      <c r="E18" s="221">
        <v>0</v>
      </c>
      <c r="G18" s="219"/>
      <c r="H18" s="219"/>
      <c r="K18" s="215"/>
      <c r="L18" s="215"/>
      <c r="M18" s="215"/>
      <c r="O18" s="262">
        <v>0</v>
      </c>
      <c r="P18" s="263">
        <v>0</v>
      </c>
      <c r="V18" s="219"/>
      <c r="W18" s="219"/>
      <c r="X18" s="219"/>
      <c r="Z18" s="217">
        <v>0</v>
      </c>
      <c r="AA18" s="217">
        <v>0</v>
      </c>
      <c r="AB18" s="217">
        <v>0</v>
      </c>
      <c r="AC18" s="217">
        <v>0</v>
      </c>
    </row>
    <row r="19" spans="2:29" s="218" customFormat="1" x14ac:dyDescent="0.15">
      <c r="B19" s="261">
        <v>0</v>
      </c>
      <c r="C19" s="217"/>
      <c r="D19" s="219">
        <v>0</v>
      </c>
      <c r="E19" s="219">
        <v>0</v>
      </c>
      <c r="F19" s="219"/>
      <c r="G19" s="219"/>
      <c r="H19" s="219"/>
      <c r="K19" s="215"/>
      <c r="L19" s="215"/>
      <c r="M19" s="215"/>
      <c r="O19" s="262">
        <v>0</v>
      </c>
      <c r="P19" s="262">
        <v>0</v>
      </c>
      <c r="T19" s="220"/>
      <c r="V19" s="219"/>
      <c r="W19" s="219"/>
      <c r="X19" s="219"/>
      <c r="Z19" s="217">
        <v>0</v>
      </c>
      <c r="AA19" s="217">
        <v>0</v>
      </c>
      <c r="AB19" s="217">
        <v>0</v>
      </c>
      <c r="AC19" s="217">
        <v>0</v>
      </c>
    </row>
    <row r="20" spans="2:29" s="218" customFormat="1" x14ac:dyDescent="0.15">
      <c r="B20" s="261">
        <v>0</v>
      </c>
      <c r="C20" s="217"/>
      <c r="F20" s="219"/>
      <c r="G20" s="219"/>
      <c r="H20" s="219"/>
      <c r="K20" s="215"/>
      <c r="L20" s="215"/>
      <c r="M20" s="215"/>
      <c r="O20" s="262">
        <v>0</v>
      </c>
      <c r="P20" s="262">
        <v>0</v>
      </c>
      <c r="T20" s="220"/>
      <c r="V20" s="219"/>
      <c r="W20" s="219"/>
      <c r="X20" s="219"/>
      <c r="Z20" s="217">
        <v>0</v>
      </c>
      <c r="AA20" s="217">
        <v>0</v>
      </c>
      <c r="AB20" s="217">
        <v>0</v>
      </c>
      <c r="AC20" s="217">
        <v>0</v>
      </c>
    </row>
    <row r="21" spans="2:29" s="218" customFormat="1" x14ac:dyDescent="0.15">
      <c r="B21" s="261">
        <v>0</v>
      </c>
      <c r="C21" s="217"/>
      <c r="D21" s="222">
        <v>0</v>
      </c>
      <c r="E21" s="217"/>
      <c r="F21" s="219"/>
      <c r="G21" s="219"/>
      <c r="H21" s="219"/>
      <c r="K21" s="215"/>
      <c r="L21" s="215"/>
      <c r="M21" s="215"/>
      <c r="O21" s="262">
        <v>0</v>
      </c>
      <c r="P21" s="262">
        <v>0</v>
      </c>
      <c r="T21" s="220"/>
      <c r="V21" s="219"/>
      <c r="W21" s="219"/>
      <c r="X21" s="219"/>
      <c r="Z21" s="217">
        <v>0</v>
      </c>
      <c r="AA21" s="217">
        <v>0</v>
      </c>
      <c r="AB21" s="217">
        <v>0</v>
      </c>
      <c r="AC21" s="217">
        <v>0</v>
      </c>
    </row>
    <row r="22" spans="2:29" s="218" customFormat="1" x14ac:dyDescent="0.15">
      <c r="B22" s="261">
        <v>0</v>
      </c>
      <c r="C22" s="217"/>
      <c r="D22" s="219">
        <v>0</v>
      </c>
      <c r="E22" s="219">
        <v>0</v>
      </c>
      <c r="F22" s="219"/>
      <c r="G22" s="219"/>
      <c r="H22" s="219"/>
      <c r="K22" s="215"/>
      <c r="L22" s="215"/>
      <c r="M22" s="215"/>
      <c r="O22" s="262">
        <v>0</v>
      </c>
      <c r="P22" s="262">
        <v>0</v>
      </c>
      <c r="T22" s="220"/>
      <c r="V22" s="219"/>
      <c r="W22" s="219"/>
      <c r="X22" s="219"/>
      <c r="Z22" s="217">
        <v>0</v>
      </c>
      <c r="AA22" s="217">
        <v>0</v>
      </c>
      <c r="AB22" s="217">
        <v>0</v>
      </c>
      <c r="AC22" s="217">
        <v>0</v>
      </c>
    </row>
    <row r="23" spans="2:29" s="218" customFormat="1" x14ac:dyDescent="0.15">
      <c r="B23" s="261">
        <v>0</v>
      </c>
      <c r="C23" s="217"/>
      <c r="D23" s="223">
        <v>1</v>
      </c>
      <c r="E23" s="234">
        <v>1</v>
      </c>
      <c r="G23" s="219"/>
      <c r="H23" s="219"/>
      <c r="K23" s="215"/>
      <c r="L23" s="215"/>
      <c r="M23" s="215"/>
      <c r="O23" s="262">
        <v>0</v>
      </c>
      <c r="P23" s="262">
        <v>0</v>
      </c>
      <c r="T23" s="220"/>
      <c r="V23" s="219"/>
      <c r="W23" s="219"/>
      <c r="X23" s="219"/>
      <c r="Z23" s="217">
        <v>0</v>
      </c>
      <c r="AA23" s="217">
        <v>0</v>
      </c>
      <c r="AB23" s="217">
        <v>0</v>
      </c>
      <c r="AC23" s="217">
        <v>0</v>
      </c>
    </row>
    <row r="24" spans="2:29" s="218" customFormat="1" x14ac:dyDescent="0.15">
      <c r="B24" s="261">
        <v>0</v>
      </c>
      <c r="C24" s="217"/>
      <c r="D24" s="219">
        <v>0</v>
      </c>
      <c r="E24" s="219">
        <v>1</v>
      </c>
      <c r="G24" s="219"/>
      <c r="H24" s="219"/>
      <c r="K24" s="215"/>
      <c r="L24" s="215"/>
      <c r="M24" s="215"/>
      <c r="O24" s="262">
        <v>0</v>
      </c>
      <c r="P24" s="262">
        <v>0</v>
      </c>
      <c r="T24" s="220"/>
      <c r="V24" s="219"/>
      <c r="W24" s="219"/>
      <c r="X24" s="219"/>
      <c r="Z24" s="217">
        <v>0</v>
      </c>
      <c r="AA24" s="217">
        <v>0</v>
      </c>
      <c r="AB24" s="217">
        <v>0</v>
      </c>
      <c r="AC24" s="217">
        <v>0</v>
      </c>
    </row>
    <row r="25" spans="2:29" s="218" customFormat="1" x14ac:dyDescent="0.15">
      <c r="B25" s="261">
        <v>0</v>
      </c>
      <c r="C25" s="217"/>
      <c r="D25" s="234">
        <v>1</v>
      </c>
      <c r="E25" s="234">
        <v>1</v>
      </c>
      <c r="F25" s="219"/>
      <c r="G25" s="219"/>
      <c r="H25" s="219"/>
      <c r="K25" s="215"/>
      <c r="L25" s="215"/>
      <c r="M25" s="215"/>
      <c r="T25" s="220"/>
      <c r="V25" s="219"/>
      <c r="W25" s="219"/>
      <c r="X25" s="219"/>
      <c r="Z25" s="217">
        <v>0</v>
      </c>
      <c r="AA25" s="217">
        <v>0</v>
      </c>
      <c r="AB25" s="217">
        <v>0</v>
      </c>
      <c r="AC25" s="217">
        <v>0</v>
      </c>
    </row>
    <row r="26" spans="2:29" s="218" customFormat="1" x14ac:dyDescent="0.15">
      <c r="B26" s="261">
        <v>0</v>
      </c>
      <c r="M26" s="215"/>
      <c r="T26" s="220"/>
      <c r="V26" s="219"/>
      <c r="W26" s="219"/>
      <c r="X26" s="219"/>
      <c r="Z26" s="217">
        <v>0</v>
      </c>
      <c r="AA26" s="217">
        <v>0</v>
      </c>
      <c r="AB26" s="217">
        <v>0</v>
      </c>
      <c r="AC26" s="217">
        <v>0</v>
      </c>
    </row>
    <row r="27" spans="2:29" s="218" customFormat="1" x14ac:dyDescent="0.15">
      <c r="B27" s="261">
        <v>0</v>
      </c>
      <c r="D27" s="222">
        <v>0</v>
      </c>
      <c r="G27" s="264">
        <v>0</v>
      </c>
      <c r="H27" s="264">
        <v>0</v>
      </c>
      <c r="I27" s="221">
        <v>1</v>
      </c>
      <c r="J27" s="221">
        <v>1</v>
      </c>
      <c r="K27" s="264">
        <v>1</v>
      </c>
      <c r="L27" s="264">
        <v>1</v>
      </c>
      <c r="N27" s="222">
        <v>0</v>
      </c>
      <c r="T27" s="220"/>
      <c r="V27" s="219"/>
      <c r="W27" s="219"/>
      <c r="X27" s="219"/>
      <c r="Z27" s="217">
        <v>0</v>
      </c>
      <c r="AA27" s="217">
        <v>0</v>
      </c>
      <c r="AB27" s="217">
        <v>0</v>
      </c>
      <c r="AC27" s="217">
        <v>0</v>
      </c>
    </row>
    <row r="28" spans="2:29" s="218" customFormat="1" x14ac:dyDescent="0.15">
      <c r="B28" s="261">
        <v>0</v>
      </c>
      <c r="D28" s="221">
        <v>0</v>
      </c>
      <c r="E28" s="264">
        <v>0</v>
      </c>
      <c r="F28" s="265">
        <v>0</v>
      </c>
      <c r="G28" s="262">
        <v>0</v>
      </c>
      <c r="H28" s="262">
        <v>0</v>
      </c>
      <c r="I28" s="262">
        <v>0</v>
      </c>
      <c r="J28" s="262">
        <v>0</v>
      </c>
      <c r="K28" s="262">
        <v>0</v>
      </c>
      <c r="L28" s="262">
        <v>0</v>
      </c>
      <c r="N28" s="218">
        <v>0</v>
      </c>
      <c r="O28" s="266">
        <v>1</v>
      </c>
      <c r="T28" s="215"/>
      <c r="V28" s="219"/>
      <c r="W28" s="219"/>
      <c r="X28" s="219"/>
      <c r="Z28" s="217">
        <v>0</v>
      </c>
      <c r="AA28" s="217">
        <v>0</v>
      </c>
      <c r="AB28" s="217">
        <v>0</v>
      </c>
      <c r="AC28" s="217">
        <v>0</v>
      </c>
    </row>
    <row r="29" spans="2:29" s="218" customFormat="1" x14ac:dyDescent="0.15">
      <c r="B29" s="261">
        <v>0</v>
      </c>
      <c r="C29" s="224">
        <v>0</v>
      </c>
      <c r="D29" s="219">
        <v>1</v>
      </c>
      <c r="E29" s="267">
        <v>1</v>
      </c>
      <c r="F29" s="268">
        <v>1</v>
      </c>
      <c r="G29" s="268">
        <v>1</v>
      </c>
      <c r="H29" s="269">
        <v>1</v>
      </c>
      <c r="I29" s="269">
        <v>1</v>
      </c>
      <c r="J29" s="269">
        <v>1</v>
      </c>
      <c r="K29" s="270">
        <v>1</v>
      </c>
      <c r="L29" s="254">
        <v>1</v>
      </c>
      <c r="N29" s="218">
        <v>0</v>
      </c>
      <c r="O29" s="266">
        <v>1</v>
      </c>
      <c r="T29" s="215"/>
      <c r="V29" s="219"/>
      <c r="W29" s="219"/>
      <c r="X29" s="219"/>
      <c r="Z29" s="217">
        <v>0</v>
      </c>
      <c r="AA29" s="217">
        <v>0</v>
      </c>
      <c r="AB29" s="217">
        <v>0</v>
      </c>
      <c r="AC29" s="217">
        <v>0</v>
      </c>
    </row>
    <row r="30" spans="2:29" x14ac:dyDescent="0.15">
      <c r="B30" s="261">
        <v>0</v>
      </c>
      <c r="C30" s="224">
        <v>0</v>
      </c>
      <c r="D30" s="219">
        <v>1</v>
      </c>
      <c r="E30" s="267">
        <v>1</v>
      </c>
      <c r="F30" s="268">
        <v>1</v>
      </c>
      <c r="G30" s="268">
        <v>1</v>
      </c>
      <c r="H30" s="269">
        <v>1</v>
      </c>
      <c r="I30" s="269">
        <v>1</v>
      </c>
      <c r="J30" s="269">
        <v>1</v>
      </c>
      <c r="K30" s="270">
        <v>1</v>
      </c>
      <c r="L30" s="254">
        <v>1</v>
      </c>
      <c r="N30" s="218">
        <v>0</v>
      </c>
      <c r="O30" s="271">
        <v>1</v>
      </c>
      <c r="Z30" s="217">
        <v>0</v>
      </c>
      <c r="AA30" s="217">
        <v>0</v>
      </c>
      <c r="AB30" s="217">
        <v>0</v>
      </c>
      <c r="AC30" s="217">
        <v>0</v>
      </c>
    </row>
    <row r="31" spans="2:29" x14ac:dyDescent="0.15">
      <c r="B31" s="261">
        <v>0</v>
      </c>
      <c r="C31" s="225"/>
      <c r="Z31" s="217">
        <v>0</v>
      </c>
      <c r="AA31" s="217">
        <v>0</v>
      </c>
      <c r="AB31" s="217">
        <v>0</v>
      </c>
      <c r="AC31" s="217">
        <v>0</v>
      </c>
    </row>
    <row r="32" spans="2:29" s="218" customFormat="1" x14ac:dyDescent="0.15">
      <c r="B32" s="261">
        <v>0</v>
      </c>
      <c r="C32" s="224"/>
      <c r="D32" s="226">
        <v>0</v>
      </c>
      <c r="E32" s="215"/>
      <c r="F32" s="215"/>
      <c r="G32" s="262">
        <v>0</v>
      </c>
      <c r="H32" s="262">
        <v>0</v>
      </c>
      <c r="I32" s="262">
        <v>0</v>
      </c>
      <c r="J32" s="262">
        <v>0</v>
      </c>
      <c r="K32" s="262">
        <v>0</v>
      </c>
      <c r="L32" s="262">
        <v>0</v>
      </c>
      <c r="T32" s="220"/>
      <c r="V32" s="219"/>
      <c r="W32" s="219"/>
      <c r="X32" s="219"/>
      <c r="Z32" s="217">
        <v>0</v>
      </c>
      <c r="AA32" s="217">
        <v>0</v>
      </c>
      <c r="AB32" s="217">
        <v>0</v>
      </c>
      <c r="AC32" s="217">
        <v>0</v>
      </c>
    </row>
    <row r="33" spans="2:29" s="218" customFormat="1" x14ac:dyDescent="0.15">
      <c r="B33" s="215"/>
      <c r="C33" s="224">
        <v>0</v>
      </c>
      <c r="D33" s="219">
        <v>1</v>
      </c>
      <c r="E33" s="267">
        <v>1</v>
      </c>
      <c r="F33" s="268">
        <v>0</v>
      </c>
      <c r="G33" s="268">
        <v>1</v>
      </c>
      <c r="H33" s="269">
        <v>1</v>
      </c>
      <c r="I33" s="269">
        <v>1</v>
      </c>
      <c r="J33" s="269">
        <v>1</v>
      </c>
      <c r="K33" s="270">
        <v>1</v>
      </c>
      <c r="L33" s="254">
        <v>1</v>
      </c>
      <c r="T33" s="220"/>
      <c r="V33" s="219"/>
      <c r="W33" s="219"/>
      <c r="X33" s="219"/>
      <c r="Z33" s="217">
        <v>0</v>
      </c>
      <c r="AA33" s="217">
        <v>0</v>
      </c>
      <c r="AB33" s="217">
        <v>0</v>
      </c>
      <c r="AC33" s="217">
        <v>0</v>
      </c>
    </row>
    <row r="34" spans="2:29" s="218" customFormat="1" x14ac:dyDescent="0.15">
      <c r="B34" s="215"/>
      <c r="C34" s="217"/>
      <c r="E34" s="227"/>
      <c r="M34" s="215"/>
      <c r="T34" s="220"/>
      <c r="V34" s="219"/>
      <c r="W34" s="219"/>
      <c r="X34" s="219"/>
      <c r="Z34" s="217">
        <v>0</v>
      </c>
      <c r="AA34" s="217">
        <v>0</v>
      </c>
      <c r="AB34" s="217">
        <v>0</v>
      </c>
      <c r="AC34" s="217">
        <v>0</v>
      </c>
    </row>
    <row r="35" spans="2:29" s="218" customFormat="1" ht="25" customHeight="1" x14ac:dyDescent="0.15">
      <c r="B35" s="215"/>
      <c r="K35" s="228"/>
      <c r="L35" s="229"/>
      <c r="M35" s="228"/>
      <c r="T35" s="220"/>
      <c r="V35" s="219"/>
      <c r="W35" s="219"/>
      <c r="X35" s="219"/>
      <c r="Z35" s="217">
        <v>0</v>
      </c>
      <c r="AA35" s="217">
        <v>0</v>
      </c>
      <c r="AB35" s="217">
        <v>0</v>
      </c>
      <c r="AC35" s="217">
        <v>0</v>
      </c>
    </row>
    <row r="36" spans="2:29" s="218" customFormat="1" ht="32" customHeight="1" x14ac:dyDescent="0.15">
      <c r="B36" s="215"/>
      <c r="E36" s="230">
        <v>0</v>
      </c>
      <c r="F36" s="230"/>
      <c r="J36" s="230">
        <v>0</v>
      </c>
      <c r="K36" s="230"/>
      <c r="O36" s="272">
        <v>0</v>
      </c>
      <c r="P36" s="272"/>
      <c r="Q36" s="272"/>
      <c r="R36" s="219"/>
      <c r="T36" s="220"/>
      <c r="V36" s="219"/>
      <c r="W36" s="219"/>
      <c r="X36" s="219"/>
      <c r="Z36" s="217">
        <v>0</v>
      </c>
      <c r="AA36" s="217">
        <v>0</v>
      </c>
      <c r="AB36" s="217">
        <v>0</v>
      </c>
      <c r="AC36" s="217">
        <v>0</v>
      </c>
    </row>
    <row r="37" spans="2:29" s="218" customFormat="1" ht="83" customHeight="1" x14ac:dyDescent="0.15">
      <c r="B37" s="215"/>
      <c r="E37" s="273">
        <v>0</v>
      </c>
      <c r="F37" s="274">
        <v>0</v>
      </c>
      <c r="G37" s="274"/>
      <c r="H37" s="275">
        <v>0</v>
      </c>
      <c r="J37" s="273">
        <v>0</v>
      </c>
      <c r="K37" s="274">
        <v>0</v>
      </c>
      <c r="L37" s="274"/>
      <c r="M37" s="245">
        <v>0</v>
      </c>
      <c r="O37" s="274">
        <v>0</v>
      </c>
      <c r="P37" s="274"/>
      <c r="Q37" s="274"/>
      <c r="R37" s="276">
        <v>1</v>
      </c>
      <c r="T37" s="220"/>
      <c r="V37" s="219"/>
      <c r="W37" s="219"/>
      <c r="X37" s="231">
        <v>0</v>
      </c>
      <c r="Z37" s="217">
        <v>0</v>
      </c>
      <c r="AA37" s="217">
        <v>0</v>
      </c>
      <c r="AB37" s="217">
        <v>0</v>
      </c>
      <c r="AC37" s="217">
        <v>0</v>
      </c>
    </row>
    <row r="38" spans="2:29" s="218" customFormat="1" ht="95" customHeight="1" x14ac:dyDescent="0.15">
      <c r="B38" s="215"/>
      <c r="C38" s="219"/>
      <c r="E38" s="273">
        <v>0</v>
      </c>
      <c r="F38" s="274">
        <v>0</v>
      </c>
      <c r="G38" s="274"/>
      <c r="H38" s="275">
        <v>0</v>
      </c>
      <c r="J38" s="273">
        <v>0</v>
      </c>
      <c r="K38" s="274">
        <v>0</v>
      </c>
      <c r="L38" s="274"/>
      <c r="M38" s="277">
        <v>0</v>
      </c>
      <c r="O38" s="274">
        <v>0</v>
      </c>
      <c r="P38" s="274"/>
      <c r="Q38" s="274"/>
      <c r="R38" s="276">
        <v>1</v>
      </c>
      <c r="T38" s="220"/>
      <c r="V38" s="219"/>
      <c r="W38" s="219"/>
      <c r="X38" s="231">
        <v>0</v>
      </c>
      <c r="Z38" s="217">
        <v>0</v>
      </c>
      <c r="AA38" s="217">
        <v>0</v>
      </c>
      <c r="AB38" s="217">
        <v>0</v>
      </c>
      <c r="AC38" s="217">
        <v>0</v>
      </c>
    </row>
    <row r="39" spans="2:29" s="218" customFormat="1" ht="90" customHeight="1" x14ac:dyDescent="0.15">
      <c r="B39" s="215"/>
      <c r="C39" s="219"/>
      <c r="E39" s="273">
        <v>0</v>
      </c>
      <c r="F39" s="274">
        <v>0</v>
      </c>
      <c r="G39" s="274"/>
      <c r="H39" s="245">
        <v>0</v>
      </c>
      <c r="J39" s="273">
        <v>0</v>
      </c>
      <c r="K39" s="274">
        <v>0</v>
      </c>
      <c r="L39" s="274"/>
      <c r="M39" s="245">
        <v>0</v>
      </c>
      <c r="O39" s="274">
        <v>0</v>
      </c>
      <c r="P39" s="274"/>
      <c r="Q39" s="274"/>
      <c r="R39" s="278">
        <v>1</v>
      </c>
      <c r="T39" s="220"/>
      <c r="V39" s="219"/>
      <c r="W39" s="219"/>
      <c r="X39" s="231">
        <v>0</v>
      </c>
      <c r="Z39" s="217">
        <v>0</v>
      </c>
      <c r="AA39" s="217">
        <v>0</v>
      </c>
      <c r="AB39" s="217">
        <v>0</v>
      </c>
      <c r="AC39" s="217">
        <v>0</v>
      </c>
    </row>
    <row r="40" spans="2:29" s="218" customFormat="1" ht="94" customHeight="1" x14ac:dyDescent="0.15">
      <c r="B40" s="215"/>
      <c r="C40" s="219"/>
      <c r="E40" s="215"/>
      <c r="F40" s="215"/>
      <c r="G40" s="215"/>
      <c r="H40" s="279">
        <v>5</v>
      </c>
      <c r="I40" s="218">
        <v>0</v>
      </c>
      <c r="J40" s="280">
        <v>0</v>
      </c>
      <c r="K40" s="274">
        <v>0</v>
      </c>
      <c r="L40" s="274"/>
      <c r="M40" s="275">
        <v>0</v>
      </c>
      <c r="O40" s="274">
        <v>0</v>
      </c>
      <c r="P40" s="274"/>
      <c r="Q40" s="274"/>
      <c r="R40" s="276">
        <v>1</v>
      </c>
      <c r="T40" s="220"/>
      <c r="V40" s="219"/>
      <c r="W40" s="219"/>
      <c r="X40" s="231">
        <v>0</v>
      </c>
      <c r="Z40" s="217">
        <v>0</v>
      </c>
      <c r="AA40" s="217">
        <v>0</v>
      </c>
      <c r="AB40" s="217">
        <v>0</v>
      </c>
      <c r="AC40" s="217">
        <v>0</v>
      </c>
    </row>
    <row r="41" spans="2:29" s="218" customFormat="1" ht="99" customHeight="1" x14ac:dyDescent="0.15">
      <c r="B41" s="215"/>
      <c r="C41" s="219"/>
      <c r="J41" s="273">
        <v>0</v>
      </c>
      <c r="K41" s="274">
        <v>0</v>
      </c>
      <c r="L41" s="274"/>
      <c r="M41" s="275">
        <v>0</v>
      </c>
      <c r="O41" s="274">
        <v>0</v>
      </c>
      <c r="P41" s="274"/>
      <c r="Q41" s="274"/>
      <c r="R41" s="276">
        <v>1</v>
      </c>
      <c r="T41" s="220"/>
      <c r="V41" s="219"/>
      <c r="W41" s="219"/>
      <c r="X41" s="219"/>
      <c r="Z41" s="217">
        <v>0</v>
      </c>
      <c r="AA41" s="217">
        <v>0</v>
      </c>
      <c r="AB41" s="217">
        <v>0</v>
      </c>
      <c r="AC41" s="217">
        <v>0</v>
      </c>
    </row>
    <row r="42" spans="2:29" s="218" customFormat="1" ht="34" customHeight="1" x14ac:dyDescent="0.15">
      <c r="B42" s="215"/>
      <c r="C42" s="219"/>
      <c r="M42" s="279">
        <v>5</v>
      </c>
      <c r="N42" s="218">
        <v>0</v>
      </c>
      <c r="T42" s="220"/>
      <c r="V42" s="219"/>
      <c r="W42" s="219"/>
      <c r="X42" s="219"/>
      <c r="Z42" s="217">
        <v>0</v>
      </c>
      <c r="AA42" s="217">
        <v>0</v>
      </c>
      <c r="AB42" s="217">
        <v>0</v>
      </c>
      <c r="AC42" s="217">
        <v>0</v>
      </c>
    </row>
    <row r="43" spans="2:29" s="218" customFormat="1" x14ac:dyDescent="0.15">
      <c r="B43" s="215"/>
      <c r="C43" s="219"/>
      <c r="E43" s="217"/>
      <c r="J43" s="217"/>
      <c r="T43" s="220"/>
      <c r="V43" s="219"/>
      <c r="W43" s="219"/>
      <c r="X43" s="219"/>
      <c r="Z43" s="217">
        <v>0</v>
      </c>
      <c r="AA43" s="217">
        <v>0</v>
      </c>
      <c r="AB43" s="217">
        <v>0</v>
      </c>
      <c r="AC43" s="217">
        <v>0</v>
      </c>
    </row>
    <row r="44" spans="2:29" s="218" customFormat="1" x14ac:dyDescent="0.15">
      <c r="B44" s="215"/>
      <c r="C44" s="219"/>
      <c r="T44" s="220"/>
      <c r="V44" s="219"/>
      <c r="W44" s="219"/>
      <c r="X44" s="219"/>
      <c r="Z44" s="217">
        <v>0</v>
      </c>
      <c r="AA44" s="217">
        <v>0</v>
      </c>
      <c r="AB44" s="217">
        <v>0</v>
      </c>
      <c r="AC44" s="217">
        <v>0</v>
      </c>
    </row>
    <row r="45" spans="2:29" s="218" customFormat="1" x14ac:dyDescent="0.15">
      <c r="B45" s="215"/>
      <c r="C45" s="219"/>
      <c r="G45" s="219"/>
      <c r="T45" s="220"/>
      <c r="V45" s="219"/>
      <c r="W45" s="219"/>
      <c r="X45" s="219"/>
      <c r="Z45" s="217">
        <v>0</v>
      </c>
      <c r="AA45" s="217">
        <v>0</v>
      </c>
      <c r="AB45" s="217">
        <v>0</v>
      </c>
      <c r="AC45" s="217">
        <v>0</v>
      </c>
    </row>
    <row r="46" spans="2:29" s="218" customFormat="1" x14ac:dyDescent="0.15">
      <c r="B46" s="215"/>
      <c r="C46" s="219"/>
      <c r="T46" s="220"/>
      <c r="V46" s="219"/>
      <c r="W46" s="219"/>
      <c r="X46" s="219"/>
      <c r="Z46" s="217">
        <v>0</v>
      </c>
      <c r="AA46" s="217">
        <v>0</v>
      </c>
      <c r="AB46" s="217">
        <v>0</v>
      </c>
      <c r="AC46" s="217">
        <v>0</v>
      </c>
    </row>
    <row r="47" spans="2:29" s="218" customFormat="1" x14ac:dyDescent="0.15">
      <c r="B47" s="215"/>
      <c r="C47" s="219"/>
      <c r="T47" s="220"/>
      <c r="V47" s="219"/>
      <c r="W47" s="219"/>
      <c r="X47" s="219"/>
      <c r="Z47" s="217">
        <v>0</v>
      </c>
      <c r="AA47" s="217">
        <v>0</v>
      </c>
      <c r="AB47" s="217">
        <v>0</v>
      </c>
      <c r="AC47" s="217">
        <v>0</v>
      </c>
    </row>
    <row r="48" spans="2:29" s="218" customFormat="1" x14ac:dyDescent="0.15">
      <c r="B48" s="215"/>
      <c r="D48" s="219"/>
      <c r="U48" s="220"/>
      <c r="V48" s="219"/>
      <c r="W48" s="219"/>
      <c r="X48" s="219"/>
      <c r="Z48" s="217">
        <v>0</v>
      </c>
      <c r="AA48" s="217">
        <v>0</v>
      </c>
      <c r="AB48" s="217">
        <v>0</v>
      </c>
      <c r="AC48" s="217">
        <v>0</v>
      </c>
    </row>
    <row r="49" spans="3:29" x14ac:dyDescent="0.15">
      <c r="C49" s="218"/>
      <c r="D49" s="232">
        <v>0</v>
      </c>
      <c r="F49" s="217"/>
      <c r="G49" s="219">
        <v>0</v>
      </c>
      <c r="H49" s="219">
        <v>0</v>
      </c>
      <c r="I49" s="219">
        <v>0</v>
      </c>
      <c r="J49" s="219">
        <v>0</v>
      </c>
      <c r="K49" s="219">
        <v>0</v>
      </c>
      <c r="L49" s="219">
        <v>0</v>
      </c>
      <c r="M49" s="218"/>
      <c r="N49" s="218">
        <v>0</v>
      </c>
      <c r="O49" s="266">
        <v>0</v>
      </c>
      <c r="R49" s="218"/>
      <c r="S49" s="218"/>
      <c r="T49" s="220"/>
      <c r="U49" s="218"/>
      <c r="V49" s="219">
        <v>0</v>
      </c>
      <c r="W49" s="217">
        <v>0</v>
      </c>
      <c r="X49" s="219">
        <v>0</v>
      </c>
      <c r="Y49" s="218"/>
      <c r="Z49" s="217">
        <v>0</v>
      </c>
      <c r="AA49" s="217">
        <v>0</v>
      </c>
      <c r="AB49" s="217">
        <v>0</v>
      </c>
      <c r="AC49" s="217">
        <v>0</v>
      </c>
    </row>
    <row r="50" spans="3:29" x14ac:dyDescent="0.15">
      <c r="C50" s="218"/>
      <c r="D50" s="264">
        <v>0</v>
      </c>
      <c r="E50" s="265">
        <v>0</v>
      </c>
      <c r="F50" s="265">
        <v>0</v>
      </c>
      <c r="G50" s="265">
        <v>0</v>
      </c>
      <c r="H50" s="264">
        <v>0</v>
      </c>
      <c r="I50" s="221">
        <v>0</v>
      </c>
      <c r="J50" s="221">
        <v>0</v>
      </c>
      <c r="K50" s="264">
        <v>0</v>
      </c>
      <c r="L50" s="264">
        <v>0</v>
      </c>
      <c r="N50" s="218">
        <v>0</v>
      </c>
      <c r="O50" s="266">
        <v>0</v>
      </c>
      <c r="R50" s="218">
        <v>0</v>
      </c>
      <c r="S50" s="218"/>
      <c r="T50" s="218"/>
      <c r="U50" s="218"/>
      <c r="V50" s="221">
        <v>0</v>
      </c>
      <c r="W50" s="243">
        <v>0</v>
      </c>
      <c r="X50" s="221">
        <v>0</v>
      </c>
      <c r="Y50" s="218"/>
      <c r="Z50" s="217">
        <v>0</v>
      </c>
      <c r="AA50" s="217">
        <v>0</v>
      </c>
      <c r="AB50" s="217">
        <v>0</v>
      </c>
      <c r="AC50" s="217">
        <v>0</v>
      </c>
    </row>
    <row r="51" spans="3:29" x14ac:dyDescent="0.15">
      <c r="C51" s="218"/>
      <c r="D51" s="219">
        <v>0</v>
      </c>
      <c r="E51" s="219">
        <v>0</v>
      </c>
      <c r="F51" s="219">
        <v>0</v>
      </c>
      <c r="G51" s="219">
        <v>0</v>
      </c>
      <c r="H51" s="212">
        <v>0</v>
      </c>
      <c r="I51" s="281">
        <v>0</v>
      </c>
      <c r="J51" s="212">
        <v>0</v>
      </c>
      <c r="K51" s="234">
        <v>0</v>
      </c>
      <c r="L51" s="236">
        <v>0</v>
      </c>
      <c r="N51" s="218">
        <v>0</v>
      </c>
      <c r="O51" s="266">
        <v>0</v>
      </c>
      <c r="R51" s="218"/>
      <c r="S51" s="218"/>
      <c r="T51" s="221">
        <v>0</v>
      </c>
      <c r="U51" s="233">
        <v>0</v>
      </c>
      <c r="V51" s="233">
        <v>0</v>
      </c>
      <c r="W51" s="233">
        <v>0</v>
      </c>
      <c r="X51" s="233">
        <v>0</v>
      </c>
      <c r="Y51" s="218"/>
      <c r="Z51" s="217">
        <v>0</v>
      </c>
      <c r="AA51" s="217">
        <v>0</v>
      </c>
      <c r="AB51" s="217">
        <v>0</v>
      </c>
      <c r="AC51" s="217">
        <v>0</v>
      </c>
    </row>
    <row r="52" spans="3:29" x14ac:dyDescent="0.15">
      <c r="C52" s="218"/>
      <c r="D52" s="219">
        <v>0</v>
      </c>
      <c r="E52" s="219">
        <v>0</v>
      </c>
      <c r="F52" s="219">
        <v>0</v>
      </c>
      <c r="G52" s="219">
        <v>0</v>
      </c>
      <c r="H52" s="212">
        <v>0</v>
      </c>
      <c r="I52" s="281">
        <v>0</v>
      </c>
      <c r="J52" s="212">
        <v>0</v>
      </c>
      <c r="K52" s="234">
        <v>0</v>
      </c>
      <c r="L52" s="236">
        <v>0</v>
      </c>
      <c r="M52" s="218"/>
      <c r="R52" s="218">
        <v>0</v>
      </c>
      <c r="S52" s="218">
        <v>0</v>
      </c>
      <c r="T52" s="234">
        <v>0</v>
      </c>
      <c r="U52" s="235">
        <v>0</v>
      </c>
      <c r="V52" s="235">
        <v>0</v>
      </c>
      <c r="W52" s="235">
        <v>0</v>
      </c>
      <c r="X52" s="235">
        <v>0</v>
      </c>
      <c r="Y52" s="218"/>
      <c r="Z52" s="217">
        <v>0</v>
      </c>
      <c r="AA52" s="217">
        <v>0</v>
      </c>
      <c r="AB52" s="217">
        <v>0</v>
      </c>
      <c r="AC52" s="217">
        <v>0</v>
      </c>
    </row>
    <row r="53" spans="3:29" ht="18" customHeight="1" x14ac:dyDescent="0.15">
      <c r="C53" s="218"/>
      <c r="D53" s="219"/>
      <c r="E53" s="219"/>
      <c r="F53" s="219"/>
      <c r="G53" s="219"/>
      <c r="H53" s="212"/>
      <c r="M53" s="218"/>
      <c r="R53" s="218">
        <v>0</v>
      </c>
      <c r="S53" s="218">
        <v>0</v>
      </c>
      <c r="T53" s="234">
        <v>0</v>
      </c>
      <c r="U53" s="235">
        <v>0</v>
      </c>
      <c r="V53" s="235">
        <v>0</v>
      </c>
      <c r="W53" s="235">
        <v>0</v>
      </c>
      <c r="X53" s="235">
        <v>0</v>
      </c>
      <c r="Y53" s="218"/>
      <c r="Z53" s="217">
        <v>0</v>
      </c>
      <c r="AA53" s="217">
        <v>0</v>
      </c>
      <c r="AB53" s="217">
        <v>0</v>
      </c>
      <c r="AC53" s="217">
        <v>0</v>
      </c>
    </row>
    <row r="54" spans="3:29" x14ac:dyDescent="0.15">
      <c r="C54" s="218"/>
      <c r="D54" s="219"/>
      <c r="G54" s="219">
        <v>0</v>
      </c>
      <c r="H54" s="219">
        <v>0</v>
      </c>
      <c r="I54" s="219">
        <v>0</v>
      </c>
      <c r="J54" s="219">
        <v>0</v>
      </c>
      <c r="K54" s="219">
        <v>0</v>
      </c>
      <c r="L54" s="219">
        <v>0</v>
      </c>
      <c r="M54" s="219"/>
      <c r="R54" s="218">
        <v>0</v>
      </c>
      <c r="S54" s="218">
        <v>0</v>
      </c>
      <c r="T54" s="234">
        <v>0</v>
      </c>
      <c r="U54" s="235">
        <v>0</v>
      </c>
      <c r="V54" s="235">
        <v>0</v>
      </c>
      <c r="W54" s="235">
        <v>0</v>
      </c>
      <c r="X54" s="235">
        <v>0</v>
      </c>
      <c r="Y54" s="218"/>
      <c r="Z54" s="217">
        <v>0</v>
      </c>
      <c r="AA54" s="217">
        <v>0</v>
      </c>
      <c r="AB54" s="217">
        <v>0</v>
      </c>
      <c r="AC54" s="217">
        <v>0</v>
      </c>
    </row>
    <row r="55" spans="3:29" x14ac:dyDescent="0.15">
      <c r="C55" s="218"/>
      <c r="D55" s="219">
        <v>0</v>
      </c>
      <c r="E55" s="219">
        <v>0</v>
      </c>
      <c r="F55" s="219">
        <v>0</v>
      </c>
      <c r="G55" s="219">
        <v>0</v>
      </c>
      <c r="H55" s="212">
        <v>0</v>
      </c>
      <c r="I55" s="281">
        <v>0</v>
      </c>
      <c r="J55" s="212">
        <v>0</v>
      </c>
      <c r="K55" s="234">
        <v>0</v>
      </c>
      <c r="L55" s="236">
        <v>0</v>
      </c>
      <c r="M55" s="218"/>
      <c r="R55" s="218"/>
      <c r="S55" s="218"/>
      <c r="T55" s="234">
        <v>0</v>
      </c>
      <c r="U55" s="235">
        <v>0</v>
      </c>
      <c r="V55" s="235">
        <v>0</v>
      </c>
      <c r="W55" s="235">
        <v>0</v>
      </c>
      <c r="X55" s="235">
        <v>0</v>
      </c>
      <c r="Y55" s="218"/>
      <c r="Z55" s="217">
        <v>0</v>
      </c>
      <c r="AA55" s="217">
        <v>0</v>
      </c>
      <c r="AB55" s="217">
        <v>0</v>
      </c>
      <c r="AC55" s="217">
        <v>0</v>
      </c>
    </row>
    <row r="56" spans="3:29" ht="15" customHeight="1" x14ac:dyDescent="0.15">
      <c r="C56" s="218"/>
      <c r="D56" s="219"/>
      <c r="E56" s="219"/>
      <c r="F56" s="219"/>
      <c r="M56" s="218"/>
      <c r="R56" s="218"/>
      <c r="S56" s="218"/>
      <c r="T56" s="234">
        <v>0</v>
      </c>
      <c r="U56" s="235">
        <v>0</v>
      </c>
      <c r="V56" s="235">
        <v>0</v>
      </c>
      <c r="W56" s="235">
        <v>0</v>
      </c>
      <c r="X56" s="235">
        <v>0</v>
      </c>
      <c r="Y56" s="218"/>
      <c r="Z56" s="217">
        <v>0</v>
      </c>
      <c r="AA56" s="217">
        <v>0</v>
      </c>
      <c r="AB56" s="217">
        <v>0</v>
      </c>
      <c r="AC56" s="217">
        <v>0</v>
      </c>
    </row>
    <row r="57" spans="3:29" x14ac:dyDescent="0.15">
      <c r="C57" s="218"/>
      <c r="D57" s="219"/>
      <c r="E57" s="219"/>
      <c r="F57" s="219"/>
      <c r="G57" s="219"/>
      <c r="H57" s="212"/>
      <c r="I57" s="212"/>
      <c r="J57" s="212"/>
      <c r="K57" s="234"/>
      <c r="L57" s="236"/>
      <c r="M57" s="218"/>
      <c r="O57" s="217">
        <v>0</v>
      </c>
      <c r="P57" s="217">
        <v>0</v>
      </c>
      <c r="R57" s="215">
        <v>0</v>
      </c>
      <c r="T57" s="234">
        <v>0</v>
      </c>
      <c r="U57" s="235">
        <v>0</v>
      </c>
      <c r="V57" s="235">
        <v>0</v>
      </c>
      <c r="W57" s="235">
        <v>0</v>
      </c>
      <c r="X57" s="235">
        <v>0</v>
      </c>
      <c r="Y57" s="218"/>
      <c r="Z57" s="217">
        <v>0</v>
      </c>
      <c r="AA57" s="217">
        <v>0</v>
      </c>
      <c r="AB57" s="217">
        <v>0</v>
      </c>
      <c r="AC57" s="217">
        <v>0</v>
      </c>
    </row>
    <row r="58" spans="3:29" x14ac:dyDescent="0.15">
      <c r="C58" s="218"/>
      <c r="D58" s="232">
        <v>0</v>
      </c>
      <c r="F58" s="219"/>
      <c r="G58" s="219">
        <v>0</v>
      </c>
      <c r="H58" s="219">
        <v>0</v>
      </c>
      <c r="I58" s="219">
        <v>0</v>
      </c>
      <c r="J58" s="219">
        <v>0</v>
      </c>
      <c r="K58" s="219">
        <v>0</v>
      </c>
      <c r="L58" s="219">
        <v>0</v>
      </c>
      <c r="M58" s="218"/>
      <c r="O58" s="217">
        <v>0</v>
      </c>
      <c r="P58" s="217">
        <v>0</v>
      </c>
      <c r="R58" s="219">
        <v>0</v>
      </c>
      <c r="T58" s="234">
        <v>0</v>
      </c>
      <c r="U58" s="235">
        <v>0</v>
      </c>
      <c r="V58" s="235">
        <v>0</v>
      </c>
      <c r="W58" s="235">
        <v>0</v>
      </c>
      <c r="X58" s="235">
        <v>0</v>
      </c>
      <c r="Y58" s="218"/>
      <c r="Z58" s="217">
        <v>0</v>
      </c>
      <c r="AA58" s="217">
        <v>0</v>
      </c>
      <c r="AB58" s="217">
        <v>0</v>
      </c>
      <c r="AC58" s="217">
        <v>0</v>
      </c>
    </row>
    <row r="59" spans="3:29" x14ac:dyDescent="0.15">
      <c r="C59" s="218"/>
      <c r="D59" s="221">
        <v>0</v>
      </c>
      <c r="E59" s="265">
        <v>0</v>
      </c>
      <c r="F59" s="265">
        <v>0</v>
      </c>
      <c r="G59" s="265">
        <v>0</v>
      </c>
      <c r="H59" s="264">
        <v>0</v>
      </c>
      <c r="I59" s="221">
        <v>0</v>
      </c>
      <c r="J59" s="264">
        <v>0</v>
      </c>
      <c r="K59" s="264">
        <v>0</v>
      </c>
      <c r="L59" s="264">
        <v>0</v>
      </c>
      <c r="O59" s="217">
        <v>0</v>
      </c>
      <c r="P59" s="217">
        <v>0</v>
      </c>
      <c r="R59" s="219">
        <v>0</v>
      </c>
      <c r="T59" s="234">
        <v>0</v>
      </c>
      <c r="U59" s="235">
        <v>0</v>
      </c>
      <c r="V59" s="235">
        <v>0</v>
      </c>
      <c r="W59" s="235">
        <v>0</v>
      </c>
      <c r="X59" s="235">
        <v>0</v>
      </c>
      <c r="Y59" s="218"/>
      <c r="Z59" s="217">
        <v>0</v>
      </c>
      <c r="AA59" s="217">
        <v>0</v>
      </c>
      <c r="AB59" s="217">
        <v>0</v>
      </c>
      <c r="AC59" s="217">
        <v>0</v>
      </c>
    </row>
    <row r="60" spans="3:29" x14ac:dyDescent="0.15">
      <c r="C60" s="218"/>
      <c r="D60" s="219">
        <v>0</v>
      </c>
      <c r="E60" s="219">
        <v>0</v>
      </c>
      <c r="F60" s="219">
        <v>0</v>
      </c>
      <c r="G60" s="219">
        <v>0</v>
      </c>
      <c r="H60" s="212">
        <v>0</v>
      </c>
      <c r="I60" s="281">
        <v>0</v>
      </c>
      <c r="J60" s="212">
        <v>0</v>
      </c>
      <c r="K60" s="282">
        <v>0</v>
      </c>
      <c r="L60" s="283">
        <v>0</v>
      </c>
      <c r="O60" s="217">
        <v>0</v>
      </c>
      <c r="P60" s="217">
        <v>0</v>
      </c>
      <c r="R60" s="219">
        <v>0</v>
      </c>
      <c r="T60" s="234">
        <v>0</v>
      </c>
      <c r="U60" s="235">
        <v>0</v>
      </c>
      <c r="V60" s="235">
        <v>0</v>
      </c>
      <c r="W60" s="235">
        <v>0</v>
      </c>
      <c r="X60" s="235">
        <v>0</v>
      </c>
      <c r="Y60" s="218"/>
      <c r="Z60" s="217">
        <v>0</v>
      </c>
      <c r="AA60" s="217">
        <v>0</v>
      </c>
      <c r="AB60" s="217">
        <v>0</v>
      </c>
      <c r="AC60" s="217">
        <v>0</v>
      </c>
    </row>
    <row r="61" spans="3:29" ht="55" customHeight="1" x14ac:dyDescent="0.15">
      <c r="C61" s="218"/>
      <c r="D61" s="219">
        <v>0</v>
      </c>
      <c r="E61" s="219">
        <v>0</v>
      </c>
      <c r="F61" s="219">
        <v>0</v>
      </c>
      <c r="G61" s="219">
        <v>0</v>
      </c>
      <c r="H61" s="212">
        <v>0</v>
      </c>
      <c r="I61" s="281">
        <v>0</v>
      </c>
      <c r="J61" s="212">
        <v>0</v>
      </c>
      <c r="K61" s="282">
        <v>0</v>
      </c>
      <c r="L61" s="283">
        <v>0</v>
      </c>
      <c r="M61" s="218"/>
      <c r="O61" s="217">
        <v>0</v>
      </c>
      <c r="P61" s="217">
        <v>0</v>
      </c>
      <c r="R61" s="219">
        <v>0</v>
      </c>
      <c r="T61" s="234">
        <v>0</v>
      </c>
      <c r="U61" s="235">
        <v>0</v>
      </c>
      <c r="V61" s="235">
        <v>0</v>
      </c>
      <c r="W61" s="235">
        <v>0</v>
      </c>
      <c r="X61" s="235">
        <v>0</v>
      </c>
      <c r="Y61" s="218"/>
      <c r="Z61" s="217">
        <v>0</v>
      </c>
      <c r="AA61" s="217">
        <v>0</v>
      </c>
      <c r="AB61" s="217">
        <v>0</v>
      </c>
      <c r="AC61" s="217">
        <v>0</v>
      </c>
    </row>
    <row r="62" spans="3:29" x14ac:dyDescent="0.15">
      <c r="C62" s="218"/>
      <c r="D62" s="219"/>
      <c r="M62" s="218"/>
      <c r="O62" s="217">
        <v>0</v>
      </c>
      <c r="P62" s="217">
        <v>0</v>
      </c>
      <c r="R62" s="219">
        <v>0</v>
      </c>
      <c r="T62" s="234">
        <v>0</v>
      </c>
      <c r="U62" s="235">
        <v>0</v>
      </c>
      <c r="V62" s="235">
        <v>0</v>
      </c>
      <c r="W62" s="235">
        <v>0</v>
      </c>
      <c r="X62" s="235">
        <v>0</v>
      </c>
      <c r="Y62" s="218"/>
      <c r="Z62" s="217">
        <v>0</v>
      </c>
      <c r="AA62" s="217">
        <v>0</v>
      </c>
      <c r="AB62" s="217">
        <v>0</v>
      </c>
      <c r="AC62" s="217">
        <v>0</v>
      </c>
    </row>
    <row r="63" spans="3:29" x14ac:dyDescent="0.15">
      <c r="C63" s="218"/>
      <c r="D63" s="219"/>
      <c r="G63" s="219">
        <v>0</v>
      </c>
      <c r="H63" s="219">
        <v>0</v>
      </c>
      <c r="I63" s="219">
        <v>0</v>
      </c>
      <c r="J63" s="219">
        <v>0</v>
      </c>
      <c r="K63" s="219">
        <v>0</v>
      </c>
      <c r="L63" s="219">
        <v>0</v>
      </c>
      <c r="M63" s="218"/>
      <c r="O63" s="217">
        <v>0</v>
      </c>
      <c r="P63" s="217">
        <v>0</v>
      </c>
      <c r="R63" s="219">
        <v>0</v>
      </c>
      <c r="T63" s="234">
        <v>0</v>
      </c>
      <c r="U63" s="235">
        <v>0</v>
      </c>
      <c r="V63" s="235">
        <v>0</v>
      </c>
      <c r="W63" s="235">
        <v>0</v>
      </c>
      <c r="X63" s="235">
        <v>0</v>
      </c>
      <c r="Y63" s="218"/>
      <c r="Z63" s="217">
        <v>0</v>
      </c>
      <c r="AA63" s="217">
        <v>0</v>
      </c>
      <c r="AB63" s="217">
        <v>0</v>
      </c>
      <c r="AC63" s="217">
        <v>0</v>
      </c>
    </row>
    <row r="64" spans="3:29" x14ac:dyDescent="0.15">
      <c r="C64" s="218"/>
      <c r="D64" s="219">
        <v>0</v>
      </c>
      <c r="E64" s="219">
        <v>0</v>
      </c>
      <c r="F64" s="219">
        <v>0</v>
      </c>
      <c r="G64" s="219">
        <v>0</v>
      </c>
      <c r="H64" s="212">
        <v>0</v>
      </c>
      <c r="I64" s="281">
        <v>0</v>
      </c>
      <c r="J64" s="212">
        <v>0</v>
      </c>
      <c r="K64" s="282">
        <v>0</v>
      </c>
      <c r="L64" s="283">
        <v>0</v>
      </c>
      <c r="M64" s="218"/>
      <c r="O64" s="217">
        <v>0</v>
      </c>
      <c r="P64" s="217">
        <v>0</v>
      </c>
      <c r="R64" s="219">
        <v>0</v>
      </c>
      <c r="T64" s="234">
        <v>0</v>
      </c>
      <c r="U64" s="235">
        <v>0</v>
      </c>
      <c r="V64" s="235">
        <v>0</v>
      </c>
      <c r="W64" s="235">
        <v>0</v>
      </c>
      <c r="X64" s="235">
        <v>0</v>
      </c>
      <c r="Y64" s="218"/>
      <c r="Z64" s="217">
        <v>0</v>
      </c>
      <c r="AA64" s="217">
        <v>0</v>
      </c>
      <c r="AB64" s="217">
        <v>0</v>
      </c>
      <c r="AC64" s="217">
        <v>0</v>
      </c>
    </row>
    <row r="65" spans="3:29" x14ac:dyDescent="0.15">
      <c r="C65" s="218"/>
      <c r="D65" s="219"/>
      <c r="E65" s="219"/>
      <c r="F65" s="219"/>
      <c r="M65" s="218"/>
      <c r="O65" s="217">
        <v>0</v>
      </c>
      <c r="P65" s="217">
        <v>0</v>
      </c>
      <c r="R65" s="219">
        <v>0</v>
      </c>
      <c r="T65" s="234">
        <v>0</v>
      </c>
      <c r="U65" s="235">
        <v>0</v>
      </c>
      <c r="V65" s="235">
        <v>0</v>
      </c>
      <c r="W65" s="235">
        <v>0</v>
      </c>
      <c r="X65" s="235">
        <v>0</v>
      </c>
      <c r="Y65" s="218"/>
      <c r="Z65" s="217">
        <v>0</v>
      </c>
      <c r="AA65" s="217">
        <v>0</v>
      </c>
      <c r="AB65" s="217">
        <v>0</v>
      </c>
      <c r="AC65" s="217">
        <v>0</v>
      </c>
    </row>
    <row r="66" spans="3:29" x14ac:dyDescent="0.15">
      <c r="C66" s="218"/>
      <c r="D66" s="219"/>
      <c r="E66" s="219"/>
      <c r="F66" s="219"/>
      <c r="G66" s="219"/>
      <c r="H66" s="212"/>
      <c r="I66" s="212"/>
      <c r="J66" s="212"/>
      <c r="K66" s="234"/>
      <c r="L66" s="236"/>
      <c r="M66" s="218"/>
      <c r="O66" s="217">
        <v>0</v>
      </c>
      <c r="P66" s="217">
        <v>0</v>
      </c>
      <c r="R66" s="217">
        <v>0</v>
      </c>
      <c r="T66" s="234">
        <v>0</v>
      </c>
      <c r="U66" s="235">
        <v>0</v>
      </c>
      <c r="V66" s="235">
        <v>0</v>
      </c>
      <c r="W66" s="235">
        <v>0</v>
      </c>
      <c r="X66" s="235">
        <v>0</v>
      </c>
      <c r="Y66" s="218"/>
      <c r="Z66" s="217">
        <v>0</v>
      </c>
      <c r="AA66" s="217">
        <v>0</v>
      </c>
      <c r="AB66" s="217">
        <v>0</v>
      </c>
      <c r="AC66" s="217">
        <v>0</v>
      </c>
    </row>
    <row r="67" spans="3:29" x14ac:dyDescent="0.15">
      <c r="C67" s="218"/>
      <c r="D67" s="232">
        <v>0</v>
      </c>
      <c r="F67" s="219"/>
      <c r="J67" s="219">
        <v>0</v>
      </c>
      <c r="K67" s="219">
        <v>0</v>
      </c>
      <c r="L67" s="219">
        <v>0</v>
      </c>
      <c r="M67" s="218"/>
      <c r="O67" s="217">
        <v>0</v>
      </c>
      <c r="P67" s="217">
        <v>0</v>
      </c>
      <c r="R67" s="217">
        <v>0</v>
      </c>
      <c r="T67" s="234">
        <v>0</v>
      </c>
      <c r="U67" s="235">
        <v>0</v>
      </c>
      <c r="V67" s="235">
        <v>0</v>
      </c>
      <c r="W67" s="235">
        <v>0</v>
      </c>
      <c r="X67" s="235">
        <v>0</v>
      </c>
      <c r="Y67" s="218"/>
      <c r="Z67" s="217">
        <v>0</v>
      </c>
      <c r="AA67" s="217">
        <v>0</v>
      </c>
      <c r="AB67" s="217">
        <v>0</v>
      </c>
      <c r="AC67" s="217">
        <v>0</v>
      </c>
    </row>
    <row r="68" spans="3:29" x14ac:dyDescent="0.15">
      <c r="C68" s="218"/>
      <c r="D68" s="221">
        <v>0</v>
      </c>
      <c r="E68" s="265">
        <v>0</v>
      </c>
      <c r="F68" s="265">
        <v>0</v>
      </c>
      <c r="G68" s="265">
        <v>0</v>
      </c>
      <c r="H68" s="264">
        <v>0</v>
      </c>
      <c r="I68" s="221">
        <v>0</v>
      </c>
      <c r="J68" s="221">
        <v>0</v>
      </c>
      <c r="K68" s="221">
        <v>0</v>
      </c>
      <c r="L68" s="221">
        <v>0</v>
      </c>
      <c r="O68" s="217">
        <v>0</v>
      </c>
      <c r="P68" s="217">
        <v>0</v>
      </c>
      <c r="Q68" s="218"/>
      <c r="R68" s="217">
        <v>0</v>
      </c>
      <c r="T68" s="234">
        <v>0</v>
      </c>
      <c r="U68" s="235">
        <v>0</v>
      </c>
      <c r="V68" s="235">
        <v>0</v>
      </c>
      <c r="W68" s="235">
        <v>0</v>
      </c>
      <c r="X68" s="235">
        <v>0</v>
      </c>
      <c r="Y68" s="218"/>
      <c r="Z68" s="217">
        <v>0</v>
      </c>
      <c r="AA68" s="217">
        <v>0</v>
      </c>
      <c r="AB68" s="217">
        <v>0</v>
      </c>
      <c r="AC68" s="217">
        <v>0</v>
      </c>
    </row>
    <row r="69" spans="3:29" x14ac:dyDescent="0.15">
      <c r="C69" s="218"/>
      <c r="D69" s="219">
        <v>0</v>
      </c>
      <c r="E69" s="219">
        <v>0</v>
      </c>
      <c r="F69" s="219">
        <v>0</v>
      </c>
      <c r="G69" s="219">
        <v>0</v>
      </c>
      <c r="H69" s="284">
        <v>0</v>
      </c>
      <c r="I69" s="285">
        <v>0</v>
      </c>
      <c r="J69" s="284">
        <v>0</v>
      </c>
      <c r="K69" s="286">
        <v>0</v>
      </c>
      <c r="L69" s="287">
        <v>0</v>
      </c>
      <c r="O69" s="217">
        <v>0</v>
      </c>
      <c r="P69" s="217">
        <v>0</v>
      </c>
      <c r="Q69" s="218"/>
      <c r="R69" s="217">
        <v>0</v>
      </c>
      <c r="S69" s="218"/>
      <c r="T69" s="234">
        <v>0</v>
      </c>
      <c r="U69" s="235">
        <v>0</v>
      </c>
      <c r="V69" s="235">
        <v>0</v>
      </c>
      <c r="W69" s="235">
        <v>0</v>
      </c>
      <c r="X69" s="235">
        <v>0</v>
      </c>
      <c r="Y69" s="218"/>
      <c r="Z69" s="217">
        <v>0</v>
      </c>
      <c r="AA69" s="217">
        <v>0</v>
      </c>
      <c r="AB69" s="217">
        <v>0</v>
      </c>
      <c r="AC69" s="217">
        <v>0</v>
      </c>
    </row>
    <row r="70" spans="3:29" x14ac:dyDescent="0.15">
      <c r="C70" s="218"/>
      <c r="D70" s="219">
        <v>0</v>
      </c>
      <c r="E70" s="219">
        <v>0</v>
      </c>
      <c r="F70" s="219">
        <v>0</v>
      </c>
      <c r="G70" s="219">
        <v>0</v>
      </c>
      <c r="H70" s="284">
        <v>0</v>
      </c>
      <c r="I70" s="285">
        <v>0</v>
      </c>
      <c r="J70" s="284">
        <v>0</v>
      </c>
      <c r="K70" s="286">
        <v>0</v>
      </c>
      <c r="L70" s="287">
        <v>0</v>
      </c>
      <c r="M70" s="218"/>
      <c r="O70" s="217">
        <v>0</v>
      </c>
      <c r="P70" s="217">
        <v>0</v>
      </c>
      <c r="Q70" s="218"/>
      <c r="R70" s="217">
        <v>0</v>
      </c>
      <c r="S70" s="218"/>
      <c r="T70" s="234">
        <v>0</v>
      </c>
      <c r="U70" s="235">
        <v>0</v>
      </c>
      <c r="V70" s="235">
        <v>0</v>
      </c>
      <c r="W70" s="235">
        <v>0</v>
      </c>
      <c r="X70" s="235">
        <v>0</v>
      </c>
      <c r="Y70" s="218"/>
      <c r="Z70" s="217">
        <v>0</v>
      </c>
      <c r="AA70" s="217">
        <v>0</v>
      </c>
      <c r="AB70" s="217">
        <v>0</v>
      </c>
      <c r="AC70" s="217">
        <v>0</v>
      </c>
    </row>
    <row r="71" spans="3:29" x14ac:dyDescent="0.15">
      <c r="C71" s="218"/>
      <c r="D71" s="219"/>
      <c r="G71" s="217">
        <v>0</v>
      </c>
      <c r="M71" s="218"/>
      <c r="O71" s="217">
        <v>0</v>
      </c>
      <c r="P71" s="217">
        <v>0</v>
      </c>
      <c r="Q71" s="218"/>
      <c r="R71" s="217">
        <v>0</v>
      </c>
      <c r="T71" s="234">
        <v>0</v>
      </c>
      <c r="U71" s="235">
        <v>0</v>
      </c>
      <c r="V71" s="235">
        <v>0</v>
      </c>
      <c r="W71" s="235">
        <v>0</v>
      </c>
      <c r="X71" s="235">
        <v>0</v>
      </c>
      <c r="Y71" s="218"/>
      <c r="Z71" s="217">
        <v>0</v>
      </c>
      <c r="AA71" s="217">
        <v>0</v>
      </c>
      <c r="AB71" s="217">
        <v>0</v>
      </c>
      <c r="AC71" s="217">
        <v>0</v>
      </c>
    </row>
    <row r="72" spans="3:29" x14ac:dyDescent="0.15">
      <c r="C72" s="218"/>
      <c r="D72" s="219"/>
      <c r="G72" s="219">
        <v>0</v>
      </c>
      <c r="H72" s="219">
        <v>0</v>
      </c>
      <c r="I72" s="219">
        <v>0</v>
      </c>
      <c r="J72" s="219">
        <v>0</v>
      </c>
      <c r="K72" s="219">
        <v>0</v>
      </c>
      <c r="L72" s="219">
        <v>0</v>
      </c>
      <c r="M72" s="218"/>
      <c r="O72" s="217">
        <v>0</v>
      </c>
      <c r="P72" s="217">
        <v>0</v>
      </c>
      <c r="Q72" s="218"/>
      <c r="T72" s="234">
        <v>0</v>
      </c>
      <c r="U72" s="235">
        <v>0</v>
      </c>
      <c r="V72" s="235">
        <v>0</v>
      </c>
      <c r="W72" s="235">
        <v>0</v>
      </c>
      <c r="X72" s="235">
        <v>0</v>
      </c>
      <c r="Y72" s="218"/>
      <c r="Z72" s="217">
        <v>0</v>
      </c>
      <c r="AA72" s="217">
        <v>0</v>
      </c>
      <c r="AB72" s="217">
        <v>0</v>
      </c>
      <c r="AC72" s="217">
        <v>0</v>
      </c>
    </row>
    <row r="73" spans="3:29" x14ac:dyDescent="0.15">
      <c r="C73" s="218"/>
      <c r="D73" s="219">
        <v>0</v>
      </c>
      <c r="E73" s="219">
        <v>0</v>
      </c>
      <c r="F73" s="219">
        <v>0</v>
      </c>
      <c r="G73" s="219">
        <v>0</v>
      </c>
      <c r="H73" s="284">
        <v>0</v>
      </c>
      <c r="I73" s="285">
        <v>0</v>
      </c>
      <c r="J73" s="284">
        <v>0</v>
      </c>
      <c r="K73" s="286">
        <v>0</v>
      </c>
      <c r="L73" s="287">
        <v>0</v>
      </c>
      <c r="M73" s="218"/>
      <c r="O73" s="217">
        <v>0</v>
      </c>
      <c r="P73" s="217">
        <v>0</v>
      </c>
      <c r="Q73" s="218"/>
      <c r="T73" s="234">
        <v>0</v>
      </c>
      <c r="U73" s="235">
        <v>0</v>
      </c>
      <c r="V73" s="235">
        <v>0</v>
      </c>
      <c r="W73" s="235">
        <v>0</v>
      </c>
      <c r="X73" s="235">
        <v>0</v>
      </c>
      <c r="Y73" s="218"/>
      <c r="Z73" s="217">
        <v>0</v>
      </c>
      <c r="AA73" s="217">
        <v>0</v>
      </c>
      <c r="AB73" s="217">
        <v>0</v>
      </c>
      <c r="AC73" s="217">
        <v>0</v>
      </c>
    </row>
    <row r="74" spans="3:29" x14ac:dyDescent="0.15">
      <c r="C74" s="218"/>
      <c r="D74" s="219"/>
      <c r="E74" s="219"/>
      <c r="F74" s="219"/>
      <c r="M74" s="218"/>
      <c r="P74" s="218"/>
      <c r="Q74" s="218"/>
      <c r="T74" s="234">
        <v>0</v>
      </c>
      <c r="U74" s="235">
        <v>0</v>
      </c>
      <c r="V74" s="235">
        <v>0</v>
      </c>
      <c r="W74" s="235">
        <v>0</v>
      </c>
      <c r="X74" s="235">
        <v>0</v>
      </c>
      <c r="Y74" s="218"/>
      <c r="Z74" s="217">
        <v>0</v>
      </c>
      <c r="AA74" s="217">
        <v>0</v>
      </c>
      <c r="AB74" s="217">
        <v>0</v>
      </c>
      <c r="AC74" s="217">
        <v>0</v>
      </c>
    </row>
    <row r="75" spans="3:29" x14ac:dyDescent="0.15">
      <c r="C75" s="218"/>
      <c r="D75" s="219"/>
      <c r="E75" s="231"/>
      <c r="F75" s="227">
        <v>0</v>
      </c>
      <c r="G75" s="213">
        <v>0</v>
      </c>
      <c r="H75" s="213"/>
      <c r="I75" s="212"/>
      <c r="K75" s="234"/>
      <c r="L75" s="236"/>
      <c r="M75" s="218"/>
      <c r="P75" s="218"/>
      <c r="Q75" s="218"/>
      <c r="T75" s="234">
        <v>0</v>
      </c>
      <c r="U75" s="235">
        <v>0</v>
      </c>
      <c r="V75" s="235">
        <v>0</v>
      </c>
      <c r="W75" s="235">
        <v>0</v>
      </c>
      <c r="X75" s="235">
        <v>0</v>
      </c>
      <c r="Y75" s="218"/>
      <c r="Z75" s="217">
        <v>0</v>
      </c>
      <c r="AA75" s="217">
        <v>0</v>
      </c>
      <c r="AB75" s="217">
        <v>0</v>
      </c>
      <c r="AC75" s="217">
        <v>0</v>
      </c>
    </row>
    <row r="76" spans="3:29" x14ac:dyDescent="0.15">
      <c r="C76" s="218"/>
      <c r="D76" s="233">
        <v>0</v>
      </c>
      <c r="E76" s="219">
        <v>0</v>
      </c>
      <c r="F76" s="237">
        <v>0</v>
      </c>
      <c r="G76" s="238">
        <v>0</v>
      </c>
      <c r="J76" s="239">
        <v>0</v>
      </c>
      <c r="K76" s="219">
        <v>0</v>
      </c>
      <c r="L76" s="219">
        <v>0</v>
      </c>
      <c r="M76" s="236">
        <v>0</v>
      </c>
      <c r="P76" s="218"/>
      <c r="Q76" s="218"/>
      <c r="T76" s="234">
        <v>0</v>
      </c>
      <c r="U76" s="235">
        <v>0</v>
      </c>
      <c r="V76" s="235">
        <v>0</v>
      </c>
      <c r="W76" s="235">
        <v>0</v>
      </c>
      <c r="X76" s="235">
        <v>0</v>
      </c>
      <c r="Y76" s="218"/>
      <c r="Z76" s="217">
        <v>0</v>
      </c>
      <c r="AA76" s="217">
        <v>0</v>
      </c>
      <c r="AB76" s="217">
        <v>0</v>
      </c>
      <c r="AC76" s="217">
        <v>0</v>
      </c>
    </row>
    <row r="77" spans="3:29" x14ac:dyDescent="0.15">
      <c r="C77" s="218"/>
      <c r="D77" s="219"/>
      <c r="E77" s="219">
        <v>0</v>
      </c>
      <c r="F77" s="219">
        <v>0</v>
      </c>
      <c r="G77" s="218">
        <v>0</v>
      </c>
      <c r="H77" s="280">
        <v>0</v>
      </c>
      <c r="J77" s="217"/>
      <c r="K77" s="217">
        <v>0</v>
      </c>
      <c r="L77" s="217">
        <v>0</v>
      </c>
      <c r="M77" s="217">
        <v>0</v>
      </c>
      <c r="P77" s="218"/>
      <c r="Q77" s="218"/>
      <c r="T77" s="234">
        <v>0</v>
      </c>
      <c r="U77" s="235">
        <v>0</v>
      </c>
      <c r="V77" s="235">
        <v>0</v>
      </c>
      <c r="W77" s="235">
        <v>0</v>
      </c>
      <c r="X77" s="235">
        <v>0</v>
      </c>
      <c r="Y77" s="218"/>
      <c r="Z77" s="217">
        <v>0</v>
      </c>
      <c r="AA77" s="217">
        <v>0</v>
      </c>
      <c r="AB77" s="217">
        <v>0</v>
      </c>
      <c r="AC77" s="217">
        <v>0</v>
      </c>
    </row>
    <row r="78" spans="3:29" x14ac:dyDescent="0.15">
      <c r="C78" s="218"/>
      <c r="D78" s="218"/>
      <c r="E78" s="219">
        <v>0</v>
      </c>
      <c r="F78" s="240">
        <v>0</v>
      </c>
      <c r="G78" s="218">
        <v>0</v>
      </c>
      <c r="H78" s="218"/>
      <c r="L78" s="217"/>
      <c r="Q78" s="218"/>
      <c r="T78" s="234">
        <v>0</v>
      </c>
      <c r="U78" s="235">
        <v>0</v>
      </c>
      <c r="V78" s="235">
        <v>0</v>
      </c>
      <c r="W78" s="235">
        <v>0</v>
      </c>
      <c r="X78" s="235">
        <v>0</v>
      </c>
      <c r="Y78" s="218"/>
      <c r="Z78" s="217">
        <v>0</v>
      </c>
      <c r="AA78" s="217">
        <v>0</v>
      </c>
      <c r="AB78" s="217">
        <v>0</v>
      </c>
      <c r="AC78" s="217">
        <v>0</v>
      </c>
    </row>
    <row r="79" spans="3:29" x14ac:dyDescent="0.15">
      <c r="C79" s="218"/>
      <c r="Q79" s="218"/>
      <c r="T79" s="234">
        <v>0</v>
      </c>
      <c r="U79" s="235">
        <v>0</v>
      </c>
      <c r="V79" s="235">
        <v>0</v>
      </c>
      <c r="W79" s="235">
        <v>0</v>
      </c>
      <c r="X79" s="235">
        <v>0</v>
      </c>
      <c r="Y79" s="218"/>
      <c r="Z79" s="217">
        <v>0</v>
      </c>
      <c r="AA79" s="217">
        <v>0</v>
      </c>
      <c r="AB79" s="217">
        <v>0</v>
      </c>
      <c r="AC79" s="217">
        <v>0</v>
      </c>
    </row>
    <row r="80" spans="3:29" x14ac:dyDescent="0.15">
      <c r="C80" s="218"/>
      <c r="Q80" s="218"/>
      <c r="T80" s="234">
        <v>0</v>
      </c>
      <c r="U80" s="235">
        <v>0</v>
      </c>
      <c r="V80" s="235">
        <v>0</v>
      </c>
      <c r="W80" s="235">
        <v>0</v>
      </c>
      <c r="X80" s="235">
        <v>0</v>
      </c>
      <c r="Y80" s="218"/>
      <c r="Z80" s="217">
        <v>0</v>
      </c>
      <c r="AA80" s="217">
        <v>0</v>
      </c>
      <c r="AB80" s="217">
        <v>0</v>
      </c>
      <c r="AC80" s="217">
        <v>0</v>
      </c>
    </row>
    <row r="81" spans="3:29" x14ac:dyDescent="0.15">
      <c r="C81" s="218"/>
      <c r="D81" s="241">
        <v>0</v>
      </c>
      <c r="E81" s="217"/>
      <c r="I81" s="219"/>
      <c r="J81" s="218"/>
      <c r="K81" s="218"/>
      <c r="L81" s="242"/>
      <c r="Q81" s="218"/>
      <c r="T81" s="234">
        <v>0</v>
      </c>
      <c r="U81" s="235">
        <v>0</v>
      </c>
      <c r="V81" s="235">
        <v>0</v>
      </c>
      <c r="W81" s="235">
        <v>0</v>
      </c>
      <c r="X81" s="235">
        <v>0</v>
      </c>
      <c r="Y81" s="218"/>
      <c r="Z81" s="217">
        <v>0</v>
      </c>
      <c r="AA81" s="217">
        <v>0</v>
      </c>
      <c r="AB81" s="217">
        <v>0</v>
      </c>
      <c r="AC81" s="217">
        <v>0</v>
      </c>
    </row>
    <row r="82" spans="3:29" x14ac:dyDescent="0.15">
      <c r="C82" s="218"/>
      <c r="D82" s="221">
        <v>0</v>
      </c>
      <c r="E82" s="243">
        <v>0</v>
      </c>
      <c r="F82" s="243">
        <v>0</v>
      </c>
      <c r="G82" s="221">
        <v>0</v>
      </c>
      <c r="H82" s="221">
        <v>0</v>
      </c>
      <c r="I82" s="244">
        <v>0</v>
      </c>
      <c r="J82" s="244">
        <v>0</v>
      </c>
      <c r="K82" s="244">
        <v>0</v>
      </c>
      <c r="L82" s="244">
        <v>0</v>
      </c>
      <c r="Q82" s="218"/>
      <c r="T82" s="234">
        <v>0</v>
      </c>
      <c r="U82" s="235">
        <v>0</v>
      </c>
      <c r="V82" s="235">
        <v>0</v>
      </c>
      <c r="W82" s="235">
        <v>0</v>
      </c>
      <c r="X82" s="235">
        <v>0</v>
      </c>
      <c r="Y82" s="218"/>
      <c r="Z82" s="217">
        <v>0</v>
      </c>
      <c r="AA82" s="217">
        <v>0</v>
      </c>
      <c r="AB82" s="217">
        <v>0</v>
      </c>
      <c r="AC82" s="217">
        <v>0</v>
      </c>
    </row>
    <row r="83" spans="3:29" x14ac:dyDescent="0.15">
      <c r="C83" s="218"/>
      <c r="D83" s="249">
        <v>0</v>
      </c>
      <c r="E83" s="247">
        <v>0</v>
      </c>
      <c r="F83" s="245">
        <v>0</v>
      </c>
      <c r="G83" s="288">
        <v>0</v>
      </c>
      <c r="H83" s="277">
        <v>0</v>
      </c>
      <c r="I83" s="247">
        <v>0</v>
      </c>
      <c r="J83" s="245">
        <v>0</v>
      </c>
      <c r="K83" s="245">
        <v>0</v>
      </c>
      <c r="L83" s="277">
        <v>0</v>
      </c>
      <c r="N83" s="218"/>
      <c r="Q83" s="218"/>
      <c r="R83" s="218"/>
      <c r="S83" s="218"/>
      <c r="T83" s="234">
        <v>0</v>
      </c>
      <c r="U83" s="235">
        <v>0</v>
      </c>
      <c r="V83" s="235">
        <v>0</v>
      </c>
      <c r="W83" s="235">
        <v>0</v>
      </c>
      <c r="X83" s="235">
        <v>0</v>
      </c>
      <c r="Y83" s="218"/>
      <c r="Z83" s="217">
        <v>0</v>
      </c>
      <c r="AA83" s="217">
        <v>0</v>
      </c>
      <c r="AB83" s="217">
        <v>0</v>
      </c>
      <c r="AC83" s="217">
        <v>0</v>
      </c>
    </row>
    <row r="84" spans="3:29" x14ac:dyDescent="0.15">
      <c r="C84" s="218"/>
      <c r="D84" s="245"/>
      <c r="E84" s="218"/>
      <c r="F84" s="218"/>
      <c r="G84" s="218"/>
      <c r="H84" s="218"/>
      <c r="I84" s="219"/>
      <c r="J84" s="218"/>
      <c r="K84" s="218"/>
      <c r="L84" s="218"/>
      <c r="N84" s="218"/>
      <c r="O84" s="218"/>
      <c r="P84" s="218"/>
      <c r="Q84" s="218"/>
      <c r="R84" s="218"/>
      <c r="S84" s="218"/>
      <c r="T84" s="234">
        <v>0</v>
      </c>
      <c r="U84" s="235">
        <v>0</v>
      </c>
      <c r="V84" s="235">
        <v>0</v>
      </c>
      <c r="W84" s="235">
        <v>0</v>
      </c>
      <c r="X84" s="235">
        <v>0</v>
      </c>
      <c r="Y84" s="218"/>
      <c r="Z84" s="217">
        <v>0</v>
      </c>
      <c r="AA84" s="217">
        <v>0</v>
      </c>
      <c r="AB84" s="217">
        <v>0</v>
      </c>
      <c r="AC84" s="217">
        <v>0</v>
      </c>
    </row>
    <row r="85" spans="3:29" x14ac:dyDescent="0.15">
      <c r="C85" s="218"/>
      <c r="D85" s="219"/>
      <c r="E85" s="217"/>
      <c r="F85" s="217"/>
      <c r="G85" s="245">
        <v>0</v>
      </c>
      <c r="H85" s="277">
        <v>0</v>
      </c>
      <c r="I85" s="219"/>
      <c r="J85" s="218"/>
      <c r="K85" s="219"/>
      <c r="L85" s="277">
        <v>0</v>
      </c>
      <c r="N85" s="218"/>
      <c r="O85" s="218"/>
      <c r="P85" s="218"/>
      <c r="Q85" s="218"/>
      <c r="R85" s="218"/>
      <c r="S85" s="218"/>
      <c r="T85" s="234">
        <v>0</v>
      </c>
      <c r="U85" s="235">
        <v>0</v>
      </c>
      <c r="V85" s="235">
        <v>0</v>
      </c>
      <c r="W85" s="235">
        <v>0</v>
      </c>
      <c r="X85" s="235">
        <v>0</v>
      </c>
      <c r="Y85" s="218"/>
      <c r="Z85" s="217">
        <v>0</v>
      </c>
      <c r="AA85" s="217">
        <v>0</v>
      </c>
      <c r="AB85" s="217">
        <v>0</v>
      </c>
      <c r="AC85" s="217">
        <v>0</v>
      </c>
    </row>
    <row r="86" spans="3:29" x14ac:dyDescent="0.15">
      <c r="C86" s="218"/>
      <c r="D86" s="219"/>
      <c r="E86" s="217"/>
      <c r="F86" s="217"/>
      <c r="G86" s="245">
        <v>0</v>
      </c>
      <c r="H86" s="277">
        <v>0</v>
      </c>
      <c r="I86" s="219"/>
      <c r="J86" s="218"/>
      <c r="K86" s="219"/>
      <c r="L86" s="277">
        <v>0</v>
      </c>
      <c r="N86" s="218"/>
      <c r="O86" s="218"/>
      <c r="P86" s="218"/>
      <c r="Q86" s="218"/>
      <c r="R86" s="218"/>
      <c r="S86" s="218"/>
      <c r="T86" s="234">
        <v>0</v>
      </c>
      <c r="U86" s="235">
        <v>0</v>
      </c>
      <c r="V86" s="235">
        <v>0</v>
      </c>
      <c r="W86" s="235">
        <v>0</v>
      </c>
      <c r="X86" s="235">
        <v>0</v>
      </c>
      <c r="Y86" s="218"/>
      <c r="Z86" s="217">
        <v>0</v>
      </c>
      <c r="AA86" s="217">
        <v>0</v>
      </c>
      <c r="AB86" s="217">
        <v>0</v>
      </c>
      <c r="AC86" s="217">
        <v>0</v>
      </c>
    </row>
    <row r="87" spans="3:29" x14ac:dyDescent="0.15">
      <c r="C87" s="218"/>
      <c r="D87" s="218"/>
      <c r="E87" s="218"/>
      <c r="F87" s="218"/>
      <c r="G87" s="245">
        <v>0</v>
      </c>
      <c r="H87" s="277">
        <v>0</v>
      </c>
      <c r="I87" s="218"/>
      <c r="J87" s="218"/>
      <c r="K87" s="218"/>
      <c r="L87" s="277">
        <v>0</v>
      </c>
      <c r="N87" s="218"/>
      <c r="O87" s="218"/>
      <c r="P87" s="218"/>
      <c r="Q87" s="218"/>
      <c r="R87" s="218"/>
      <c r="S87" s="218"/>
      <c r="T87" s="234">
        <v>0</v>
      </c>
      <c r="U87" s="235">
        <v>0</v>
      </c>
      <c r="V87" s="235">
        <v>0</v>
      </c>
      <c r="W87" s="235">
        <v>0</v>
      </c>
      <c r="X87" s="235">
        <v>0</v>
      </c>
      <c r="Y87" s="218"/>
      <c r="Z87" s="217">
        <v>0</v>
      </c>
      <c r="AA87" s="217">
        <v>0</v>
      </c>
      <c r="AB87" s="217">
        <v>0</v>
      </c>
      <c r="AC87" s="217">
        <v>0</v>
      </c>
    </row>
    <row r="88" spans="3:29" x14ac:dyDescent="0.15">
      <c r="C88" s="218"/>
      <c r="N88" s="218"/>
      <c r="O88" s="218"/>
      <c r="P88" s="218"/>
      <c r="Q88" s="218"/>
      <c r="R88" s="218"/>
      <c r="S88" s="218"/>
      <c r="T88" s="234">
        <v>0</v>
      </c>
      <c r="U88" s="235">
        <v>0</v>
      </c>
      <c r="V88" s="235">
        <v>0</v>
      </c>
      <c r="W88" s="235">
        <v>0</v>
      </c>
      <c r="X88" s="235">
        <v>0</v>
      </c>
      <c r="Y88" s="218"/>
      <c r="Z88" s="217">
        <v>0</v>
      </c>
      <c r="AA88" s="217">
        <v>0</v>
      </c>
      <c r="AB88" s="217">
        <v>0</v>
      </c>
      <c r="AC88" s="217">
        <v>0</v>
      </c>
    </row>
    <row r="89" spans="3:29" x14ac:dyDescent="0.15">
      <c r="C89" s="218"/>
      <c r="N89" s="218"/>
      <c r="O89" s="218"/>
      <c r="P89" s="218"/>
      <c r="Q89" s="218"/>
      <c r="R89" s="218"/>
      <c r="S89" s="218"/>
      <c r="T89" s="234">
        <v>0</v>
      </c>
      <c r="U89" s="235">
        <v>0</v>
      </c>
      <c r="V89" s="235">
        <v>0</v>
      </c>
      <c r="W89" s="235">
        <v>0</v>
      </c>
      <c r="X89" s="235">
        <v>0</v>
      </c>
      <c r="Y89" s="218"/>
      <c r="Z89" s="217">
        <v>0</v>
      </c>
      <c r="AA89" s="217">
        <v>0</v>
      </c>
      <c r="AB89" s="217">
        <v>0</v>
      </c>
      <c r="AC89" s="217">
        <v>0</v>
      </c>
    </row>
    <row r="90" spans="3:29" x14ac:dyDescent="0.15">
      <c r="C90" s="218"/>
      <c r="D90" s="241">
        <v>0</v>
      </c>
      <c r="E90" s="217"/>
      <c r="I90" s="219"/>
      <c r="J90" s="218"/>
      <c r="K90" s="234"/>
      <c r="L90" s="236"/>
      <c r="M90" s="218"/>
      <c r="N90" s="218"/>
      <c r="O90" s="218"/>
      <c r="P90" s="218"/>
      <c r="Q90" s="218"/>
      <c r="R90" s="218"/>
      <c r="S90" s="218"/>
      <c r="T90" s="234">
        <v>0</v>
      </c>
      <c r="U90" s="235">
        <v>0</v>
      </c>
      <c r="V90" s="235">
        <v>0</v>
      </c>
      <c r="W90" s="235">
        <v>0</v>
      </c>
      <c r="X90" s="235">
        <v>0</v>
      </c>
      <c r="Y90" s="218"/>
      <c r="Z90" s="217">
        <v>0</v>
      </c>
      <c r="AA90" s="217">
        <v>0</v>
      </c>
      <c r="AB90" s="217">
        <v>0</v>
      </c>
      <c r="AC90" s="217">
        <v>0</v>
      </c>
    </row>
    <row r="91" spans="3:29" x14ac:dyDescent="0.15">
      <c r="C91" s="218"/>
      <c r="D91" s="221">
        <v>0</v>
      </c>
      <c r="E91" s="243">
        <v>0</v>
      </c>
      <c r="F91" s="243">
        <v>0</v>
      </c>
      <c r="G91" s="221">
        <v>0</v>
      </c>
      <c r="H91" s="244">
        <v>0</v>
      </c>
      <c r="I91" s="244">
        <v>0</v>
      </c>
      <c r="J91" s="221">
        <v>0</v>
      </c>
      <c r="K91" s="234"/>
      <c r="L91" s="236"/>
      <c r="M91" s="218"/>
      <c r="N91" s="218"/>
      <c r="O91" s="218"/>
      <c r="P91" s="218"/>
      <c r="Q91" s="218"/>
      <c r="R91" s="218"/>
      <c r="S91" s="218"/>
      <c r="T91" s="234">
        <v>0</v>
      </c>
      <c r="U91" s="235">
        <v>0</v>
      </c>
      <c r="V91" s="235">
        <v>0</v>
      </c>
      <c r="W91" s="235">
        <v>0</v>
      </c>
      <c r="X91" s="235">
        <v>0</v>
      </c>
      <c r="Y91" s="218"/>
      <c r="Z91" s="217">
        <v>0</v>
      </c>
      <c r="AA91" s="217">
        <v>0</v>
      </c>
      <c r="AB91" s="217">
        <v>0</v>
      </c>
      <c r="AC91" s="217">
        <v>0</v>
      </c>
    </row>
    <row r="92" spans="3:29" x14ac:dyDescent="0.15">
      <c r="C92" s="218"/>
      <c r="D92" s="219">
        <v>0</v>
      </c>
      <c r="E92" s="217">
        <v>0</v>
      </c>
      <c r="F92" s="219">
        <v>0</v>
      </c>
      <c r="G92" s="219">
        <v>0</v>
      </c>
      <c r="H92" s="219">
        <v>0</v>
      </c>
      <c r="I92" s="277">
        <v>0</v>
      </c>
      <c r="J92" s="289">
        <v>0</v>
      </c>
      <c r="N92" s="218"/>
      <c r="O92" s="218"/>
      <c r="P92" s="218"/>
      <c r="Q92" s="218"/>
      <c r="R92" s="218"/>
      <c r="S92" s="218"/>
      <c r="T92" s="234">
        <v>0</v>
      </c>
      <c r="U92" s="235">
        <v>0</v>
      </c>
      <c r="V92" s="235">
        <v>0</v>
      </c>
      <c r="W92" s="235">
        <v>0</v>
      </c>
      <c r="X92" s="235">
        <v>0</v>
      </c>
      <c r="Y92" s="218"/>
      <c r="Z92" s="217">
        <v>0</v>
      </c>
      <c r="AA92" s="217">
        <v>0</v>
      </c>
      <c r="AB92" s="217">
        <v>0</v>
      </c>
      <c r="AC92" s="217">
        <v>0</v>
      </c>
    </row>
    <row r="93" spans="3:29" x14ac:dyDescent="0.15">
      <c r="C93" s="218"/>
      <c r="D93" s="219"/>
      <c r="E93" s="217"/>
      <c r="F93" s="219"/>
      <c r="G93" s="219"/>
      <c r="H93" s="218"/>
      <c r="I93" s="245">
        <v>0</v>
      </c>
      <c r="J93" s="218"/>
      <c r="N93" s="218"/>
      <c r="O93" s="218"/>
      <c r="P93" s="218"/>
      <c r="Q93" s="218"/>
      <c r="R93" s="218"/>
      <c r="S93" s="218"/>
      <c r="T93" s="234">
        <v>0</v>
      </c>
      <c r="U93" s="235">
        <v>0</v>
      </c>
      <c r="V93" s="235">
        <v>0</v>
      </c>
      <c r="W93" s="235">
        <v>0</v>
      </c>
      <c r="X93" s="235">
        <v>0</v>
      </c>
      <c r="Y93" s="218"/>
      <c r="Z93" s="217">
        <v>0</v>
      </c>
      <c r="AA93" s="217">
        <v>0</v>
      </c>
      <c r="AB93" s="217">
        <v>0</v>
      </c>
      <c r="AC93" s="217">
        <v>0</v>
      </c>
    </row>
    <row r="94" spans="3:29" x14ac:dyDescent="0.15">
      <c r="C94" s="218"/>
      <c r="D94" s="219"/>
      <c r="F94" s="217"/>
      <c r="G94" s="219"/>
      <c r="H94" s="218"/>
      <c r="I94" s="245">
        <v>0</v>
      </c>
      <c r="J94" s="218"/>
      <c r="N94" s="218"/>
      <c r="O94" s="218"/>
      <c r="P94" s="218"/>
      <c r="Q94" s="218"/>
      <c r="R94" s="218"/>
      <c r="S94" s="218"/>
      <c r="T94" s="234">
        <v>0</v>
      </c>
      <c r="U94" s="235">
        <v>0</v>
      </c>
      <c r="V94" s="235">
        <v>0</v>
      </c>
      <c r="W94" s="235">
        <v>0</v>
      </c>
      <c r="X94" s="235">
        <v>0</v>
      </c>
      <c r="Y94" s="218"/>
      <c r="Z94" s="217">
        <v>0</v>
      </c>
      <c r="AA94" s="217">
        <v>0</v>
      </c>
      <c r="AB94" s="217">
        <v>0</v>
      </c>
      <c r="AC94" s="217">
        <v>0</v>
      </c>
    </row>
    <row r="95" spans="3:29" x14ac:dyDescent="0.15">
      <c r="C95" s="218"/>
      <c r="D95" s="219"/>
      <c r="F95" s="217"/>
      <c r="G95" s="219"/>
      <c r="H95" s="218"/>
      <c r="I95" s="245">
        <v>0</v>
      </c>
      <c r="J95" s="218"/>
      <c r="N95" s="218"/>
      <c r="O95" s="218"/>
      <c r="P95" s="218"/>
      <c r="Q95" s="218"/>
      <c r="R95" s="218"/>
      <c r="S95" s="218"/>
      <c r="T95" s="234">
        <v>0</v>
      </c>
      <c r="U95" s="235">
        <v>0</v>
      </c>
      <c r="V95" s="235">
        <v>0</v>
      </c>
      <c r="W95" s="235">
        <v>0</v>
      </c>
      <c r="X95" s="235">
        <v>0</v>
      </c>
      <c r="Y95" s="218"/>
      <c r="Z95" s="217">
        <v>0</v>
      </c>
      <c r="AA95" s="217">
        <v>0</v>
      </c>
      <c r="AB95" s="217">
        <v>0</v>
      </c>
      <c r="AC95" s="217">
        <v>0</v>
      </c>
    </row>
    <row r="96" spans="3:29" x14ac:dyDescent="0.15">
      <c r="C96" s="218"/>
      <c r="D96" s="219"/>
      <c r="F96" s="217"/>
      <c r="G96" s="219"/>
      <c r="H96" s="218"/>
      <c r="I96" s="245">
        <v>0</v>
      </c>
      <c r="J96" s="218"/>
      <c r="N96" s="218"/>
      <c r="O96" s="218"/>
      <c r="P96" s="218"/>
      <c r="Q96" s="218"/>
      <c r="R96" s="218"/>
      <c r="S96" s="218"/>
      <c r="T96" s="234">
        <v>0</v>
      </c>
      <c r="U96" s="235">
        <v>0</v>
      </c>
      <c r="V96" s="235">
        <v>0</v>
      </c>
      <c r="W96" s="235">
        <v>0</v>
      </c>
      <c r="X96" s="235">
        <v>0</v>
      </c>
      <c r="Y96" s="218"/>
      <c r="Z96" s="217">
        <v>0</v>
      </c>
      <c r="AA96" s="217">
        <v>0</v>
      </c>
      <c r="AB96" s="217">
        <v>0</v>
      </c>
      <c r="AC96" s="217">
        <v>0</v>
      </c>
    </row>
    <row r="97" spans="3:29" x14ac:dyDescent="0.15">
      <c r="C97" s="218"/>
      <c r="D97" s="219"/>
      <c r="F97" s="217"/>
      <c r="G97" s="219"/>
      <c r="H97" s="218"/>
      <c r="I97" s="245">
        <v>0</v>
      </c>
      <c r="J97" s="218"/>
      <c r="N97" s="218"/>
      <c r="O97" s="218"/>
      <c r="P97" s="218"/>
      <c r="Q97" s="218"/>
      <c r="R97" s="218"/>
      <c r="S97" s="218"/>
      <c r="T97" s="234">
        <v>0</v>
      </c>
      <c r="U97" s="235">
        <v>0</v>
      </c>
      <c r="V97" s="235">
        <v>0</v>
      </c>
      <c r="W97" s="235">
        <v>0</v>
      </c>
      <c r="X97" s="235">
        <v>0</v>
      </c>
      <c r="Y97" s="218"/>
      <c r="Z97" s="217">
        <v>0</v>
      </c>
      <c r="AA97" s="217">
        <v>0</v>
      </c>
      <c r="AB97" s="217">
        <v>0</v>
      </c>
      <c r="AC97" s="217">
        <v>0</v>
      </c>
    </row>
    <row r="98" spans="3:29" x14ac:dyDescent="0.15">
      <c r="C98" s="218"/>
      <c r="D98" s="219"/>
      <c r="E98" s="217"/>
      <c r="F98" s="217"/>
      <c r="G98" s="219"/>
      <c r="H98" s="218"/>
      <c r="I98" s="245">
        <v>0</v>
      </c>
      <c r="J98" s="218"/>
      <c r="N98" s="218"/>
      <c r="O98" s="218"/>
      <c r="P98" s="218"/>
      <c r="Q98" s="218"/>
      <c r="R98" s="218"/>
      <c r="S98" s="218"/>
      <c r="T98" s="234">
        <v>0</v>
      </c>
      <c r="U98" s="235">
        <v>0</v>
      </c>
      <c r="V98" s="235">
        <v>0</v>
      </c>
      <c r="W98" s="235">
        <v>0</v>
      </c>
      <c r="X98" s="235">
        <v>0</v>
      </c>
      <c r="Y98" s="218"/>
      <c r="Z98" s="217">
        <v>0</v>
      </c>
      <c r="AA98" s="217">
        <v>0</v>
      </c>
      <c r="AB98" s="217">
        <v>0</v>
      </c>
      <c r="AC98" s="217">
        <v>0</v>
      </c>
    </row>
    <row r="99" spans="3:29" x14ac:dyDescent="0.15">
      <c r="C99" s="218"/>
      <c r="D99" s="219"/>
      <c r="E99" s="217"/>
      <c r="F99" s="217"/>
      <c r="G99" s="219"/>
      <c r="H99" s="218"/>
      <c r="I99" s="245">
        <v>0</v>
      </c>
      <c r="J99" s="218"/>
      <c r="N99" s="218"/>
      <c r="O99" s="218"/>
      <c r="P99" s="218"/>
      <c r="Q99" s="218"/>
      <c r="R99" s="218"/>
      <c r="S99" s="218"/>
      <c r="T99" s="234">
        <v>0</v>
      </c>
      <c r="U99" s="235">
        <v>0</v>
      </c>
      <c r="V99" s="235">
        <v>0</v>
      </c>
      <c r="W99" s="235">
        <v>0</v>
      </c>
      <c r="X99" s="235">
        <v>0</v>
      </c>
      <c r="Y99" s="218"/>
      <c r="Z99" s="217">
        <v>0</v>
      </c>
      <c r="AA99" s="217">
        <v>0</v>
      </c>
      <c r="AB99" s="217">
        <v>0</v>
      </c>
      <c r="AC99" s="217">
        <v>0</v>
      </c>
    </row>
    <row r="100" spans="3:29" x14ac:dyDescent="0.15">
      <c r="C100" s="218"/>
      <c r="D100" s="219"/>
      <c r="E100" s="217"/>
      <c r="F100" s="217"/>
      <c r="G100" s="219"/>
      <c r="H100" s="218"/>
      <c r="I100" s="245">
        <v>0</v>
      </c>
      <c r="J100" s="218"/>
      <c r="N100" s="218"/>
      <c r="O100" s="218"/>
      <c r="P100" s="218"/>
      <c r="Q100" s="218"/>
      <c r="R100" s="218"/>
      <c r="S100" s="218"/>
      <c r="T100" s="234">
        <v>0</v>
      </c>
      <c r="U100" s="235">
        <v>0</v>
      </c>
      <c r="V100" s="235">
        <v>0</v>
      </c>
      <c r="W100" s="235">
        <v>0</v>
      </c>
      <c r="X100" s="235">
        <v>0</v>
      </c>
      <c r="Y100" s="218"/>
      <c r="Z100" s="217">
        <v>0</v>
      </c>
      <c r="AA100" s="217">
        <v>0</v>
      </c>
      <c r="AB100" s="217">
        <v>0</v>
      </c>
      <c r="AC100" s="217">
        <v>0</v>
      </c>
    </row>
    <row r="101" spans="3:29" x14ac:dyDescent="0.15">
      <c r="C101" s="218"/>
      <c r="D101" s="219"/>
      <c r="E101" s="217"/>
      <c r="F101" s="217"/>
      <c r="G101" s="219"/>
      <c r="H101" s="218"/>
      <c r="I101" s="245">
        <v>0</v>
      </c>
      <c r="J101" s="218"/>
      <c r="N101" s="218"/>
      <c r="O101" s="218"/>
      <c r="P101" s="218"/>
      <c r="Q101" s="218"/>
      <c r="R101" s="218"/>
      <c r="S101" s="218"/>
      <c r="T101" s="234">
        <v>0</v>
      </c>
      <c r="U101" s="235">
        <v>0</v>
      </c>
      <c r="V101" s="235">
        <v>0</v>
      </c>
      <c r="W101" s="235">
        <v>0</v>
      </c>
      <c r="X101" s="235">
        <v>0</v>
      </c>
      <c r="Y101" s="218"/>
      <c r="Z101" s="217">
        <v>0</v>
      </c>
      <c r="AA101" s="217">
        <v>0</v>
      </c>
      <c r="AB101" s="217">
        <v>0</v>
      </c>
      <c r="AC101" s="217">
        <v>0</v>
      </c>
    </row>
    <row r="102" spans="3:29" x14ac:dyDescent="0.15">
      <c r="C102" s="218"/>
      <c r="M102" s="218"/>
      <c r="N102" s="218"/>
      <c r="O102" s="218"/>
      <c r="P102" s="218"/>
      <c r="Q102" s="218"/>
      <c r="R102" s="218"/>
      <c r="S102" s="218"/>
      <c r="T102" s="234">
        <v>0</v>
      </c>
      <c r="U102" s="235">
        <v>0</v>
      </c>
      <c r="V102" s="235">
        <v>0</v>
      </c>
      <c r="W102" s="235">
        <v>0</v>
      </c>
      <c r="X102" s="235">
        <v>0</v>
      </c>
      <c r="Y102" s="218"/>
      <c r="Z102" s="217">
        <v>0</v>
      </c>
      <c r="AA102" s="217">
        <v>0</v>
      </c>
      <c r="AB102" s="217">
        <v>0</v>
      </c>
      <c r="AC102" s="217">
        <v>0</v>
      </c>
    </row>
    <row r="103" spans="3:29" x14ac:dyDescent="0.15">
      <c r="C103" s="218"/>
      <c r="M103" s="218"/>
      <c r="N103" s="218"/>
      <c r="O103" s="218"/>
      <c r="P103" s="218"/>
      <c r="Q103" s="218"/>
      <c r="R103" s="218"/>
      <c r="S103" s="218"/>
      <c r="T103" s="234">
        <v>0</v>
      </c>
      <c r="U103" s="235">
        <v>0</v>
      </c>
      <c r="V103" s="235">
        <v>0</v>
      </c>
      <c r="W103" s="235">
        <v>0</v>
      </c>
      <c r="X103" s="235">
        <v>0</v>
      </c>
      <c r="Y103" s="218"/>
      <c r="Z103" s="217">
        <v>0</v>
      </c>
      <c r="AA103" s="217">
        <v>0</v>
      </c>
      <c r="AB103" s="217">
        <v>0</v>
      </c>
      <c r="AC103" s="217">
        <v>0</v>
      </c>
    </row>
    <row r="104" spans="3:29" x14ac:dyDescent="0.15">
      <c r="C104" s="218"/>
      <c r="D104" s="222">
        <v>0</v>
      </c>
      <c r="E104" s="245"/>
      <c r="F104" s="245"/>
      <c r="G104" s="245">
        <v>0</v>
      </c>
      <c r="H104" s="214"/>
      <c r="I104" s="245"/>
      <c r="J104" s="245">
        <v>0</v>
      </c>
      <c r="K104" s="245">
        <v>0</v>
      </c>
      <c r="L104" s="245">
        <v>0</v>
      </c>
      <c r="M104" s="246"/>
      <c r="N104" s="218"/>
      <c r="O104" s="218"/>
      <c r="P104" s="218"/>
      <c r="Q104" s="218"/>
      <c r="R104" s="218"/>
      <c r="S104" s="218"/>
      <c r="T104" s="234">
        <v>0</v>
      </c>
      <c r="U104" s="235">
        <v>0</v>
      </c>
      <c r="V104" s="235">
        <v>0</v>
      </c>
      <c r="W104" s="235">
        <v>0</v>
      </c>
      <c r="X104" s="235">
        <v>0</v>
      </c>
      <c r="Y104" s="218"/>
      <c r="Z104" s="217">
        <v>0</v>
      </c>
      <c r="AA104" s="217">
        <v>0</v>
      </c>
      <c r="AB104" s="217">
        <v>0</v>
      </c>
      <c r="AC104" s="217">
        <v>0</v>
      </c>
    </row>
    <row r="105" spans="3:29" ht="24" customHeight="1" x14ac:dyDescent="0.15">
      <c r="C105" s="218"/>
      <c r="D105" s="245"/>
      <c r="E105" s="247"/>
      <c r="F105" s="248">
        <v>0</v>
      </c>
      <c r="G105" s="244">
        <v>0</v>
      </c>
      <c r="H105" s="245">
        <v>0</v>
      </c>
      <c r="I105" s="246">
        <v>0</v>
      </c>
      <c r="J105" s="214">
        <v>0</v>
      </c>
      <c r="K105" s="214">
        <v>0</v>
      </c>
      <c r="L105" s="249">
        <v>0</v>
      </c>
      <c r="M105" s="244">
        <v>0</v>
      </c>
      <c r="N105" s="218"/>
      <c r="O105" s="218"/>
      <c r="P105" s="218"/>
      <c r="Q105" s="218"/>
      <c r="R105" s="218"/>
      <c r="S105" s="218"/>
      <c r="T105" s="234">
        <v>0</v>
      </c>
      <c r="U105" s="235">
        <v>0</v>
      </c>
      <c r="V105" s="235">
        <v>0</v>
      </c>
      <c r="W105" s="235">
        <v>0</v>
      </c>
      <c r="X105" s="235">
        <v>0</v>
      </c>
      <c r="Y105" s="218"/>
      <c r="Z105" s="217">
        <v>0</v>
      </c>
      <c r="AA105" s="217">
        <v>0</v>
      </c>
      <c r="AB105" s="217">
        <v>0</v>
      </c>
      <c r="AC105" s="217">
        <v>0</v>
      </c>
    </row>
    <row r="106" spans="3:29" ht="24" customHeight="1" x14ac:dyDescent="0.15">
      <c r="C106" s="218"/>
      <c r="D106" s="239">
        <v>0</v>
      </c>
      <c r="E106" s="288">
        <v>0</v>
      </c>
      <c r="F106" s="290">
        <v>0</v>
      </c>
      <c r="G106" s="290">
        <v>0</v>
      </c>
      <c r="H106" s="291">
        <v>0</v>
      </c>
      <c r="I106" s="291">
        <v>0</v>
      </c>
      <c r="J106" s="247">
        <v>0</v>
      </c>
      <c r="K106" s="291">
        <v>0</v>
      </c>
      <c r="L106" s="291">
        <v>0</v>
      </c>
      <c r="M106" s="275">
        <v>0</v>
      </c>
      <c r="N106" s="218"/>
      <c r="O106" s="218"/>
      <c r="P106" s="218"/>
      <c r="Q106" s="218"/>
      <c r="R106" s="218"/>
      <c r="S106" s="218"/>
      <c r="T106" s="234">
        <v>0</v>
      </c>
      <c r="U106" s="235">
        <v>0</v>
      </c>
      <c r="V106" s="235">
        <v>0</v>
      </c>
      <c r="W106" s="235">
        <v>0</v>
      </c>
      <c r="X106" s="235">
        <v>0</v>
      </c>
      <c r="Y106" s="218"/>
      <c r="Z106" s="217">
        <v>0</v>
      </c>
      <c r="AA106" s="217">
        <v>0</v>
      </c>
      <c r="AB106" s="217">
        <v>0</v>
      </c>
      <c r="AC106" s="217">
        <v>0</v>
      </c>
    </row>
    <row r="107" spans="3:29" ht="24" customHeight="1" x14ac:dyDescent="0.15">
      <c r="C107" s="218"/>
      <c r="D107" s="239">
        <v>0</v>
      </c>
      <c r="E107" s="288">
        <v>0</v>
      </c>
      <c r="F107" s="290">
        <v>0</v>
      </c>
      <c r="G107" s="290">
        <v>0</v>
      </c>
      <c r="H107" s="291">
        <v>0</v>
      </c>
      <c r="I107" s="291">
        <v>0</v>
      </c>
      <c r="J107" s="247">
        <v>0</v>
      </c>
      <c r="K107" s="291">
        <v>0</v>
      </c>
      <c r="L107" s="291">
        <v>0</v>
      </c>
      <c r="M107" s="275">
        <v>0</v>
      </c>
      <c r="N107" s="218"/>
      <c r="O107" s="218"/>
      <c r="P107" s="218"/>
      <c r="Q107" s="218"/>
      <c r="R107" s="218"/>
      <c r="S107" s="218"/>
      <c r="T107" s="234">
        <v>0</v>
      </c>
      <c r="U107" s="235">
        <v>0</v>
      </c>
      <c r="V107" s="235">
        <v>0</v>
      </c>
      <c r="W107" s="235">
        <v>0</v>
      </c>
      <c r="X107" s="235">
        <v>0</v>
      </c>
      <c r="Y107" s="218"/>
      <c r="Z107" s="217">
        <v>0</v>
      </c>
      <c r="AA107" s="217">
        <v>0</v>
      </c>
      <c r="AB107" s="217">
        <v>0</v>
      </c>
      <c r="AC107" s="217">
        <v>0</v>
      </c>
    </row>
    <row r="108" spans="3:29" x14ac:dyDescent="0.15">
      <c r="C108" s="218"/>
      <c r="D108" s="219"/>
      <c r="E108" s="219"/>
      <c r="F108" s="219"/>
      <c r="G108" s="219"/>
      <c r="H108" s="212"/>
      <c r="I108" s="212"/>
      <c r="J108" s="212"/>
      <c r="K108" s="234"/>
      <c r="L108" s="236"/>
      <c r="M108" s="218"/>
      <c r="N108" s="218"/>
      <c r="O108" s="218"/>
      <c r="P108" s="218"/>
      <c r="Q108" s="218"/>
      <c r="R108" s="218"/>
      <c r="S108" s="218"/>
      <c r="T108" s="234">
        <v>0</v>
      </c>
      <c r="U108" s="235">
        <v>0</v>
      </c>
      <c r="V108" s="235">
        <v>0</v>
      </c>
      <c r="W108" s="235">
        <v>0</v>
      </c>
      <c r="X108" s="235">
        <v>0</v>
      </c>
      <c r="Y108" s="218"/>
      <c r="Z108" s="217">
        <v>0</v>
      </c>
      <c r="AA108" s="217">
        <v>0</v>
      </c>
      <c r="AB108" s="217">
        <v>0</v>
      </c>
      <c r="AC108" s="217">
        <v>0</v>
      </c>
    </row>
    <row r="109" spans="3:29" x14ac:dyDescent="0.15">
      <c r="C109" s="218"/>
      <c r="D109" s="241">
        <v>0</v>
      </c>
      <c r="E109" s="219"/>
      <c r="F109" s="219"/>
      <c r="G109" s="219">
        <v>0</v>
      </c>
      <c r="H109" s="212"/>
      <c r="I109" s="212"/>
      <c r="J109" s="219">
        <v>0</v>
      </c>
      <c r="K109" s="219">
        <v>0</v>
      </c>
      <c r="L109" s="219">
        <v>0</v>
      </c>
      <c r="M109" s="218"/>
      <c r="N109" s="218"/>
      <c r="O109" s="218"/>
      <c r="P109" s="218"/>
      <c r="Q109" s="218"/>
      <c r="R109" s="218"/>
      <c r="S109" s="218"/>
      <c r="T109" s="234">
        <v>0</v>
      </c>
      <c r="U109" s="235">
        <v>0</v>
      </c>
      <c r="V109" s="235">
        <v>0</v>
      </c>
      <c r="W109" s="235">
        <v>0</v>
      </c>
      <c r="X109" s="235">
        <v>0</v>
      </c>
      <c r="Y109" s="218"/>
      <c r="Z109" s="217">
        <v>0</v>
      </c>
      <c r="AA109" s="217">
        <v>0</v>
      </c>
      <c r="AB109" s="217">
        <v>0</v>
      </c>
      <c r="AC109" s="217">
        <v>0</v>
      </c>
    </row>
    <row r="110" spans="3:29" x14ac:dyDescent="0.15">
      <c r="C110" s="218"/>
      <c r="D110" s="219"/>
      <c r="E110" s="219"/>
      <c r="F110" s="248">
        <v>0</v>
      </c>
      <c r="G110" s="244">
        <v>0</v>
      </c>
      <c r="H110" s="245">
        <v>0</v>
      </c>
      <c r="I110" s="246">
        <v>0</v>
      </c>
      <c r="J110" s="214">
        <v>0</v>
      </c>
      <c r="K110" s="214">
        <v>0</v>
      </c>
      <c r="L110" s="249">
        <v>0</v>
      </c>
      <c r="M110" s="221">
        <v>0</v>
      </c>
      <c r="N110" s="218"/>
      <c r="O110" s="218"/>
      <c r="P110" s="218"/>
      <c r="Q110" s="218"/>
      <c r="R110" s="218"/>
      <c r="S110" s="218"/>
      <c r="T110" s="234">
        <v>0</v>
      </c>
      <c r="U110" s="235">
        <v>0</v>
      </c>
      <c r="V110" s="235">
        <v>0</v>
      </c>
      <c r="W110" s="235">
        <v>0</v>
      </c>
      <c r="X110" s="235">
        <v>0</v>
      </c>
      <c r="Y110" s="218"/>
      <c r="Z110" s="217">
        <v>0</v>
      </c>
      <c r="AA110" s="217">
        <v>0</v>
      </c>
      <c r="AB110" s="217">
        <v>0</v>
      </c>
      <c r="AC110" s="217">
        <v>0</v>
      </c>
    </row>
    <row r="111" spans="3:29" x14ac:dyDescent="0.15">
      <c r="C111" s="218"/>
      <c r="D111" s="239">
        <v>0</v>
      </c>
      <c r="E111" s="280">
        <v>0</v>
      </c>
      <c r="F111" s="290">
        <v>0</v>
      </c>
      <c r="G111" s="290">
        <v>0</v>
      </c>
      <c r="H111" s="291">
        <v>0</v>
      </c>
      <c r="I111" s="291">
        <v>0</v>
      </c>
      <c r="J111" s="247">
        <v>0</v>
      </c>
      <c r="K111" s="291">
        <v>0</v>
      </c>
      <c r="L111" s="291">
        <v>0</v>
      </c>
      <c r="M111" s="275">
        <v>0</v>
      </c>
      <c r="N111" s="218"/>
      <c r="O111" s="218"/>
      <c r="P111" s="218"/>
      <c r="Q111" s="218"/>
      <c r="R111" s="218"/>
      <c r="S111" s="218"/>
      <c r="T111" s="234">
        <v>0</v>
      </c>
      <c r="U111" s="235">
        <v>0</v>
      </c>
      <c r="V111" s="235">
        <v>0</v>
      </c>
      <c r="W111" s="235">
        <v>0</v>
      </c>
      <c r="X111" s="235">
        <v>0</v>
      </c>
      <c r="Y111" s="218"/>
      <c r="Z111" s="217">
        <v>0</v>
      </c>
      <c r="AA111" s="217">
        <v>0</v>
      </c>
      <c r="AB111" s="217">
        <v>0</v>
      </c>
      <c r="AC111" s="217">
        <v>0</v>
      </c>
    </row>
    <row r="112" spans="3:29" x14ac:dyDescent="0.15">
      <c r="C112" s="218"/>
      <c r="D112" s="219"/>
      <c r="E112" s="217"/>
      <c r="F112" s="217"/>
      <c r="G112" s="219"/>
      <c r="H112" s="219"/>
      <c r="I112" s="219"/>
      <c r="J112" s="218"/>
      <c r="K112" s="218"/>
      <c r="L112" s="218"/>
      <c r="M112" s="218"/>
      <c r="N112" s="218"/>
      <c r="O112" s="218"/>
      <c r="P112" s="218"/>
      <c r="Q112" s="218"/>
      <c r="R112" s="218"/>
      <c r="S112" s="218"/>
      <c r="T112" s="234">
        <v>0</v>
      </c>
      <c r="U112" s="235">
        <v>0</v>
      </c>
      <c r="V112" s="235">
        <v>0</v>
      </c>
      <c r="W112" s="235">
        <v>0</v>
      </c>
      <c r="X112" s="235">
        <v>0</v>
      </c>
      <c r="Y112" s="218"/>
      <c r="Z112" s="217">
        <v>0</v>
      </c>
      <c r="AA112" s="217">
        <v>0</v>
      </c>
      <c r="AB112" s="217">
        <v>0</v>
      </c>
      <c r="AC112" s="217">
        <v>0</v>
      </c>
    </row>
    <row r="113" spans="3:29" x14ac:dyDescent="0.15">
      <c r="C113" s="218"/>
      <c r="D113" s="219"/>
      <c r="E113" s="217"/>
      <c r="F113" s="217"/>
      <c r="G113" s="219"/>
      <c r="H113" s="219"/>
      <c r="I113" s="219"/>
      <c r="J113" s="218"/>
      <c r="K113" s="218"/>
      <c r="L113" s="218"/>
      <c r="M113" s="218"/>
      <c r="N113" s="218"/>
      <c r="O113" s="218"/>
      <c r="P113" s="218"/>
      <c r="Q113" s="218"/>
      <c r="R113" s="218"/>
      <c r="S113" s="218"/>
      <c r="T113" s="234">
        <v>0</v>
      </c>
      <c r="U113" s="235">
        <v>0</v>
      </c>
      <c r="V113" s="235">
        <v>0</v>
      </c>
      <c r="W113" s="235">
        <v>0</v>
      </c>
      <c r="X113" s="235">
        <v>0</v>
      </c>
      <c r="Y113" s="218"/>
      <c r="Z113" s="217">
        <v>0</v>
      </c>
      <c r="AA113" s="217">
        <v>0</v>
      </c>
      <c r="AB113" s="217">
        <v>0</v>
      </c>
      <c r="AC113" s="217">
        <v>0</v>
      </c>
    </row>
    <row r="114" spans="3:29" x14ac:dyDescent="0.15">
      <c r="C114" s="218"/>
      <c r="D114" s="241">
        <v>0</v>
      </c>
      <c r="E114" s="217"/>
      <c r="F114" s="217"/>
      <c r="G114" s="219"/>
      <c r="H114" s="219"/>
      <c r="I114" s="219"/>
      <c r="J114" s="218"/>
      <c r="K114" s="226">
        <v>0</v>
      </c>
      <c r="Q114" s="218"/>
      <c r="S114" s="218"/>
      <c r="T114" s="234">
        <v>0</v>
      </c>
      <c r="U114" s="235">
        <v>0</v>
      </c>
      <c r="V114" s="235">
        <v>0</v>
      </c>
      <c r="W114" s="235">
        <v>0</v>
      </c>
      <c r="X114" s="235">
        <v>0</v>
      </c>
      <c r="Y114" s="218"/>
      <c r="Z114" s="217">
        <v>0</v>
      </c>
      <c r="AA114" s="217">
        <v>0</v>
      </c>
      <c r="AB114" s="217">
        <v>0</v>
      </c>
      <c r="AC114" s="217">
        <v>0</v>
      </c>
    </row>
    <row r="115" spans="3:29" x14ac:dyDescent="0.15">
      <c r="C115" s="218"/>
      <c r="D115" s="221">
        <v>0</v>
      </c>
      <c r="E115" s="243">
        <v>0</v>
      </c>
      <c r="F115" s="221">
        <v>0</v>
      </c>
      <c r="G115" s="221">
        <v>0</v>
      </c>
      <c r="H115" s="221">
        <v>0</v>
      </c>
      <c r="I115" s="221">
        <v>0</v>
      </c>
      <c r="J115" s="218"/>
      <c r="K115" s="217">
        <v>0</v>
      </c>
      <c r="L115" s="250">
        <v>0</v>
      </c>
      <c r="M115" s="219"/>
      <c r="S115" s="218"/>
      <c r="T115" s="234">
        <v>0</v>
      </c>
      <c r="U115" s="235">
        <v>0</v>
      </c>
      <c r="V115" s="235">
        <v>0</v>
      </c>
      <c r="W115" s="235">
        <v>0</v>
      </c>
      <c r="X115" s="235">
        <v>0</v>
      </c>
      <c r="Y115" s="218"/>
      <c r="Z115" s="217">
        <v>0</v>
      </c>
      <c r="AA115" s="217">
        <v>0</v>
      </c>
      <c r="AB115" s="217">
        <v>0</v>
      </c>
      <c r="AC115" s="217">
        <v>0</v>
      </c>
    </row>
    <row r="116" spans="3:29" x14ac:dyDescent="0.15">
      <c r="C116" s="218"/>
      <c r="D116" s="251">
        <v>0</v>
      </c>
      <c r="E116" s="217">
        <v>0</v>
      </c>
      <c r="F116" s="219">
        <v>0</v>
      </c>
      <c r="G116" s="219">
        <v>0</v>
      </c>
      <c r="H116" s="217"/>
      <c r="I116" s="221"/>
      <c r="J116" s="218"/>
      <c r="K116" s="217"/>
      <c r="L116" s="217"/>
      <c r="M116" s="221">
        <v>0</v>
      </c>
      <c r="S116" s="218"/>
      <c r="T116" s="234">
        <v>0</v>
      </c>
      <c r="U116" s="235">
        <v>0</v>
      </c>
      <c r="V116" s="235">
        <v>0</v>
      </c>
      <c r="W116" s="235">
        <v>0</v>
      </c>
      <c r="X116" s="235">
        <v>0</v>
      </c>
      <c r="Y116" s="218"/>
      <c r="Z116" s="217">
        <v>0</v>
      </c>
      <c r="AA116" s="217">
        <v>0</v>
      </c>
      <c r="AB116" s="217">
        <v>0</v>
      </c>
      <c r="AC116" s="217">
        <v>0</v>
      </c>
    </row>
    <row r="117" spans="3:29" x14ac:dyDescent="0.15">
      <c r="C117" s="218"/>
      <c r="D117" s="219"/>
      <c r="E117" s="217"/>
      <c r="F117" s="219">
        <v>0</v>
      </c>
      <c r="G117" s="219">
        <v>0</v>
      </c>
      <c r="H117" s="217">
        <v>0</v>
      </c>
      <c r="I117" s="235">
        <v>0</v>
      </c>
      <c r="J117" s="218"/>
      <c r="K117" s="217">
        <v>0</v>
      </c>
      <c r="L117" s="250">
        <v>0</v>
      </c>
      <c r="M117" s="234">
        <v>0</v>
      </c>
      <c r="S117" s="218"/>
      <c r="T117" s="234">
        <v>0</v>
      </c>
      <c r="U117" s="235">
        <v>0</v>
      </c>
      <c r="V117" s="235">
        <v>0</v>
      </c>
      <c r="W117" s="235">
        <v>0</v>
      </c>
      <c r="X117" s="235">
        <v>0</v>
      </c>
      <c r="Y117" s="218"/>
      <c r="Z117" s="217">
        <v>0</v>
      </c>
      <c r="AA117" s="217">
        <v>0</v>
      </c>
      <c r="AB117" s="217">
        <v>0</v>
      </c>
      <c r="AC117" s="217">
        <v>0</v>
      </c>
    </row>
    <row r="118" spans="3:29" x14ac:dyDescent="0.15">
      <c r="C118" s="218"/>
      <c r="D118" s="219"/>
      <c r="E118" s="217"/>
      <c r="F118" s="219">
        <v>0</v>
      </c>
      <c r="G118" s="219">
        <v>0</v>
      </c>
      <c r="H118" s="217">
        <v>0</v>
      </c>
      <c r="I118" s="235">
        <v>0</v>
      </c>
      <c r="J118" s="218"/>
      <c r="K118" s="217">
        <v>0</v>
      </c>
      <c r="L118" s="250">
        <v>0</v>
      </c>
      <c r="M118" s="234">
        <v>0</v>
      </c>
      <c r="N118" s="217"/>
      <c r="O118" s="217"/>
      <c r="S118" s="218"/>
      <c r="T118" s="234">
        <v>0</v>
      </c>
      <c r="U118" s="235">
        <v>0</v>
      </c>
      <c r="V118" s="235">
        <v>0</v>
      </c>
      <c r="W118" s="235">
        <v>0</v>
      </c>
      <c r="X118" s="235">
        <v>0</v>
      </c>
      <c r="Y118" s="218"/>
      <c r="Z118" s="217">
        <v>0</v>
      </c>
      <c r="AA118" s="217">
        <v>0</v>
      </c>
      <c r="AB118" s="217">
        <v>0</v>
      </c>
      <c r="AC118" s="217">
        <v>0</v>
      </c>
    </row>
    <row r="119" spans="3:29" x14ac:dyDescent="0.15">
      <c r="C119" s="218"/>
      <c r="D119" s="219"/>
      <c r="E119" s="217"/>
      <c r="F119" s="219">
        <v>0</v>
      </c>
      <c r="G119" s="219">
        <v>0</v>
      </c>
      <c r="H119" s="217">
        <v>0</v>
      </c>
      <c r="I119" s="235">
        <v>0</v>
      </c>
      <c r="J119" s="218"/>
      <c r="K119" s="217"/>
      <c r="L119" s="217"/>
      <c r="M119" s="217"/>
      <c r="N119" s="217"/>
      <c r="O119" s="217"/>
      <c r="Q119" s="218"/>
      <c r="R119" s="218"/>
      <c r="S119" s="218"/>
      <c r="T119" s="234">
        <v>0</v>
      </c>
      <c r="U119" s="235">
        <v>0</v>
      </c>
      <c r="V119" s="235">
        <v>0</v>
      </c>
      <c r="W119" s="235">
        <v>0</v>
      </c>
      <c r="X119" s="235">
        <v>0</v>
      </c>
      <c r="Y119" s="218"/>
      <c r="Z119" s="217">
        <v>0</v>
      </c>
      <c r="AA119" s="217">
        <v>0</v>
      </c>
      <c r="AB119" s="217">
        <v>0</v>
      </c>
      <c r="AC119" s="217">
        <v>0</v>
      </c>
    </row>
    <row r="120" spans="3:29" x14ac:dyDescent="0.15">
      <c r="C120" s="218"/>
      <c r="D120" s="219"/>
      <c r="E120" s="217"/>
      <c r="F120" s="219">
        <v>0</v>
      </c>
      <c r="G120" s="219">
        <v>0</v>
      </c>
      <c r="H120" s="217">
        <v>0</v>
      </c>
      <c r="I120" s="235">
        <v>0</v>
      </c>
      <c r="J120" s="218"/>
      <c r="K120" s="217">
        <v>0</v>
      </c>
      <c r="L120" s="217">
        <v>0</v>
      </c>
      <c r="M120" s="217">
        <v>0</v>
      </c>
      <c r="N120" s="217">
        <v>0</v>
      </c>
      <c r="O120" s="217">
        <v>0</v>
      </c>
      <c r="Q120" s="218"/>
      <c r="R120" s="218"/>
      <c r="S120" s="218"/>
      <c r="T120" s="234">
        <v>0</v>
      </c>
      <c r="U120" s="235">
        <v>0</v>
      </c>
      <c r="V120" s="235">
        <v>0</v>
      </c>
      <c r="W120" s="235">
        <v>0</v>
      </c>
      <c r="X120" s="235">
        <v>0</v>
      </c>
      <c r="Y120" s="218"/>
      <c r="Z120" s="217">
        <v>0</v>
      </c>
      <c r="AA120" s="217">
        <v>0</v>
      </c>
      <c r="AB120" s="217">
        <v>0</v>
      </c>
      <c r="AC120" s="217">
        <v>0</v>
      </c>
    </row>
    <row r="121" spans="3:29" x14ac:dyDescent="0.15">
      <c r="C121" s="218"/>
      <c r="D121" s="219"/>
      <c r="E121" s="217"/>
      <c r="F121" s="219">
        <v>0</v>
      </c>
      <c r="G121" s="219">
        <v>0</v>
      </c>
      <c r="H121" s="217">
        <v>0</v>
      </c>
      <c r="I121" s="235">
        <v>0</v>
      </c>
      <c r="J121" s="218"/>
      <c r="K121" s="217">
        <v>0</v>
      </c>
      <c r="L121" s="217">
        <v>0</v>
      </c>
      <c r="M121" s="250">
        <v>0</v>
      </c>
      <c r="N121" s="217">
        <v>0</v>
      </c>
      <c r="O121" s="250">
        <v>0</v>
      </c>
      <c r="Q121" s="218"/>
      <c r="R121" s="218"/>
      <c r="S121" s="218"/>
      <c r="T121" s="234">
        <v>0</v>
      </c>
      <c r="U121" s="235">
        <v>0</v>
      </c>
      <c r="V121" s="235">
        <v>0</v>
      </c>
      <c r="W121" s="235">
        <v>0</v>
      </c>
      <c r="X121" s="235">
        <v>0</v>
      </c>
      <c r="Y121" s="218"/>
      <c r="Z121" s="217">
        <v>0</v>
      </c>
      <c r="AA121" s="217">
        <v>0</v>
      </c>
      <c r="AB121" s="217">
        <v>0</v>
      </c>
      <c r="AC121" s="217">
        <v>0</v>
      </c>
    </row>
    <row r="122" spans="3:29" x14ac:dyDescent="0.15">
      <c r="C122" s="218"/>
      <c r="D122" s="219"/>
      <c r="E122" s="217"/>
      <c r="F122" s="219">
        <v>0</v>
      </c>
      <c r="G122" s="219">
        <v>0</v>
      </c>
      <c r="H122" s="217">
        <v>0</v>
      </c>
      <c r="I122" s="235">
        <v>0</v>
      </c>
      <c r="J122" s="218"/>
      <c r="K122" s="217"/>
      <c r="L122" s="217"/>
      <c r="M122" s="250">
        <v>0</v>
      </c>
      <c r="N122" s="217">
        <v>0</v>
      </c>
      <c r="O122" s="252">
        <v>0</v>
      </c>
      <c r="Q122" s="218"/>
      <c r="R122" s="218"/>
      <c r="S122" s="218"/>
      <c r="T122" s="234">
        <v>0</v>
      </c>
      <c r="U122" s="235">
        <v>0</v>
      </c>
      <c r="V122" s="235">
        <v>0</v>
      </c>
      <c r="W122" s="235">
        <v>0</v>
      </c>
      <c r="X122" s="235">
        <v>0</v>
      </c>
      <c r="Y122" s="218"/>
      <c r="Z122" s="217">
        <v>0</v>
      </c>
      <c r="AA122" s="217">
        <v>0</v>
      </c>
      <c r="AB122" s="217">
        <v>0</v>
      </c>
      <c r="AC122" s="217">
        <v>0</v>
      </c>
    </row>
    <row r="123" spans="3:29" x14ac:dyDescent="0.15">
      <c r="C123" s="218"/>
      <c r="D123" s="219"/>
      <c r="E123" s="217"/>
      <c r="F123" s="219">
        <v>0</v>
      </c>
      <c r="G123" s="219">
        <v>0</v>
      </c>
      <c r="H123" s="217">
        <v>0</v>
      </c>
      <c r="I123" s="235">
        <v>0</v>
      </c>
      <c r="J123" s="218"/>
      <c r="Q123" s="218"/>
      <c r="R123" s="218"/>
      <c r="S123" s="218"/>
      <c r="T123" s="234">
        <v>0</v>
      </c>
      <c r="U123" s="235">
        <v>0</v>
      </c>
      <c r="V123" s="235">
        <v>0</v>
      </c>
      <c r="W123" s="235">
        <v>0</v>
      </c>
      <c r="X123" s="235">
        <v>0</v>
      </c>
      <c r="Y123" s="218"/>
      <c r="Z123" s="217">
        <v>0</v>
      </c>
      <c r="AA123" s="217">
        <v>0</v>
      </c>
      <c r="AB123" s="217">
        <v>0</v>
      </c>
      <c r="AC123" s="217">
        <v>0</v>
      </c>
    </row>
    <row r="124" spans="3:29" x14ac:dyDescent="0.15">
      <c r="C124" s="218"/>
      <c r="D124" s="219"/>
      <c r="E124" s="217"/>
      <c r="F124" s="217"/>
      <c r="G124" s="219"/>
      <c r="H124" s="219"/>
      <c r="I124" s="219"/>
      <c r="J124" s="218"/>
      <c r="R124" s="218"/>
      <c r="S124" s="218"/>
      <c r="T124" s="234">
        <v>0</v>
      </c>
      <c r="U124" s="235">
        <v>0</v>
      </c>
      <c r="V124" s="235">
        <v>0</v>
      </c>
      <c r="W124" s="235">
        <v>0</v>
      </c>
      <c r="X124" s="235">
        <v>0</v>
      </c>
      <c r="Y124" s="218"/>
      <c r="Z124" s="217">
        <v>0</v>
      </c>
      <c r="AA124" s="217">
        <v>0</v>
      </c>
      <c r="AB124" s="217">
        <v>0</v>
      </c>
      <c r="AC124" s="217">
        <v>0</v>
      </c>
    </row>
    <row r="125" spans="3:29" x14ac:dyDescent="0.15">
      <c r="C125" s="218"/>
      <c r="D125" s="241">
        <v>0</v>
      </c>
      <c r="E125" s="217"/>
      <c r="F125" s="217"/>
      <c r="G125" s="219"/>
      <c r="H125" s="219"/>
      <c r="I125" s="219"/>
      <c r="J125" s="218"/>
      <c r="R125" s="218"/>
      <c r="S125" s="218"/>
      <c r="T125" s="234">
        <v>0</v>
      </c>
      <c r="U125" s="235">
        <v>0</v>
      </c>
      <c r="V125" s="235">
        <v>0</v>
      </c>
      <c r="W125" s="235">
        <v>0</v>
      </c>
      <c r="X125" s="235">
        <v>0</v>
      </c>
      <c r="Y125" s="218"/>
      <c r="Z125" s="217">
        <v>0</v>
      </c>
      <c r="AA125" s="217">
        <v>0</v>
      </c>
      <c r="AB125" s="217">
        <v>0</v>
      </c>
      <c r="AC125" s="217">
        <v>0</v>
      </c>
    </row>
    <row r="126" spans="3:29" x14ac:dyDescent="0.15">
      <c r="C126" s="218"/>
      <c r="D126" s="221">
        <v>0</v>
      </c>
      <c r="E126" s="243">
        <v>0</v>
      </c>
      <c r="F126" s="233">
        <v>0</v>
      </c>
      <c r="G126" s="221">
        <v>0</v>
      </c>
      <c r="H126" s="233">
        <v>0</v>
      </c>
      <c r="I126" s="219"/>
      <c r="J126" s="218"/>
      <c r="K126" s="218"/>
      <c r="L126" s="218"/>
      <c r="M126" s="218"/>
      <c r="N126" s="218"/>
      <c r="O126" s="218"/>
      <c r="P126" s="218"/>
      <c r="R126" s="218"/>
      <c r="S126" s="218"/>
      <c r="T126" s="234">
        <v>0</v>
      </c>
      <c r="U126" s="235">
        <v>0</v>
      </c>
      <c r="V126" s="235">
        <v>0</v>
      </c>
      <c r="W126" s="235">
        <v>0</v>
      </c>
      <c r="X126" s="235">
        <v>0</v>
      </c>
      <c r="Y126" s="218"/>
      <c r="Z126" s="217">
        <v>0</v>
      </c>
      <c r="AA126" s="217">
        <v>0</v>
      </c>
      <c r="AB126" s="217">
        <v>0</v>
      </c>
      <c r="AC126" s="217">
        <v>0</v>
      </c>
    </row>
    <row r="127" spans="3:29" x14ac:dyDescent="0.15">
      <c r="C127" s="218"/>
      <c r="D127" s="219">
        <v>0</v>
      </c>
      <c r="E127" s="217">
        <v>0</v>
      </c>
      <c r="F127" s="219">
        <v>0</v>
      </c>
      <c r="G127" s="219">
        <v>0</v>
      </c>
      <c r="H127" s="236">
        <v>0</v>
      </c>
      <c r="I127" s="219"/>
      <c r="J127" s="218"/>
      <c r="K127" s="218"/>
      <c r="L127" s="218"/>
      <c r="M127" s="218"/>
      <c r="N127" s="218"/>
      <c r="O127" s="218"/>
      <c r="P127" s="218"/>
      <c r="R127" s="218"/>
      <c r="S127" s="218"/>
      <c r="T127" s="234">
        <v>0</v>
      </c>
      <c r="U127" s="235">
        <v>0</v>
      </c>
      <c r="V127" s="235">
        <v>0</v>
      </c>
      <c r="W127" s="235">
        <v>0</v>
      </c>
      <c r="X127" s="235">
        <v>0</v>
      </c>
      <c r="Y127" s="218"/>
      <c r="Z127" s="217">
        <v>0</v>
      </c>
      <c r="AA127" s="217">
        <v>0</v>
      </c>
      <c r="AB127" s="217">
        <v>0</v>
      </c>
      <c r="AC127" s="217">
        <v>0</v>
      </c>
    </row>
    <row r="128" spans="3:29" x14ac:dyDescent="0.15">
      <c r="C128" s="218"/>
      <c r="D128" s="219"/>
      <c r="E128" s="217"/>
      <c r="F128" s="219">
        <v>0</v>
      </c>
      <c r="G128" s="219">
        <v>0</v>
      </c>
      <c r="H128" s="236">
        <v>0</v>
      </c>
      <c r="I128" s="219"/>
      <c r="J128" s="218"/>
      <c r="K128" s="218"/>
      <c r="L128" s="218"/>
      <c r="M128" s="218"/>
      <c r="N128" s="218"/>
      <c r="O128" s="218"/>
      <c r="P128" s="218"/>
      <c r="R128" s="218"/>
      <c r="S128" s="218"/>
      <c r="T128" s="234">
        <v>0</v>
      </c>
      <c r="U128" s="235">
        <v>0</v>
      </c>
      <c r="V128" s="235">
        <v>0</v>
      </c>
      <c r="W128" s="235">
        <v>0</v>
      </c>
      <c r="X128" s="235">
        <v>0</v>
      </c>
      <c r="Y128" s="218"/>
      <c r="Z128" s="217">
        <v>0</v>
      </c>
      <c r="AA128" s="217">
        <v>0</v>
      </c>
      <c r="AB128" s="217">
        <v>0</v>
      </c>
      <c r="AC128" s="217">
        <v>0</v>
      </c>
    </row>
    <row r="129" spans="3:29" x14ac:dyDescent="0.15">
      <c r="C129" s="218"/>
      <c r="D129" s="219"/>
      <c r="E129" s="217"/>
      <c r="F129" s="219">
        <v>0</v>
      </c>
      <c r="G129" s="219">
        <v>0</v>
      </c>
      <c r="H129" s="236">
        <v>0</v>
      </c>
      <c r="I129" s="219"/>
      <c r="J129" s="218"/>
      <c r="K129" s="218"/>
      <c r="L129" s="218"/>
      <c r="M129" s="218"/>
      <c r="N129" s="218"/>
      <c r="O129" s="218"/>
      <c r="P129" s="218"/>
      <c r="R129" s="218"/>
      <c r="S129" s="218"/>
      <c r="T129" s="234">
        <v>0</v>
      </c>
      <c r="U129" s="235">
        <v>0</v>
      </c>
      <c r="V129" s="235">
        <v>0</v>
      </c>
      <c r="W129" s="235">
        <v>0</v>
      </c>
      <c r="X129" s="235">
        <v>0</v>
      </c>
      <c r="Y129" s="218"/>
      <c r="Z129" s="217">
        <v>0</v>
      </c>
      <c r="AA129" s="217">
        <v>0</v>
      </c>
      <c r="AB129" s="217">
        <v>0</v>
      </c>
      <c r="AC129" s="217">
        <v>0</v>
      </c>
    </row>
    <row r="130" spans="3:29" x14ac:dyDescent="0.15">
      <c r="C130" s="218"/>
      <c r="D130" s="219"/>
      <c r="E130" s="217"/>
      <c r="F130" s="219">
        <v>0</v>
      </c>
      <c r="G130" s="219">
        <v>0</v>
      </c>
      <c r="H130" s="236">
        <v>0</v>
      </c>
      <c r="I130" s="219"/>
      <c r="J130" s="218"/>
      <c r="K130" s="218"/>
      <c r="L130" s="218"/>
      <c r="M130" s="218"/>
      <c r="N130" s="218"/>
      <c r="O130" s="218"/>
      <c r="P130" s="218"/>
      <c r="R130" s="218"/>
      <c r="S130" s="218"/>
      <c r="T130" s="234">
        <v>0</v>
      </c>
      <c r="U130" s="235">
        <v>0</v>
      </c>
      <c r="V130" s="235">
        <v>0</v>
      </c>
      <c r="W130" s="235">
        <v>0</v>
      </c>
      <c r="X130" s="235">
        <v>0</v>
      </c>
      <c r="Y130" s="218"/>
      <c r="Z130" s="217">
        <v>0</v>
      </c>
      <c r="AA130" s="217">
        <v>0</v>
      </c>
      <c r="AB130" s="217">
        <v>0</v>
      </c>
      <c r="AC130" s="217">
        <v>0</v>
      </c>
    </row>
    <row r="131" spans="3:29" x14ac:dyDescent="0.15">
      <c r="C131" s="218"/>
      <c r="D131" s="219"/>
      <c r="E131" s="217"/>
      <c r="F131" s="219">
        <v>0</v>
      </c>
      <c r="G131" s="219">
        <v>0</v>
      </c>
      <c r="H131" s="236">
        <v>0</v>
      </c>
      <c r="I131" s="219"/>
      <c r="J131" s="218"/>
      <c r="K131" s="218"/>
      <c r="L131" s="218"/>
      <c r="M131" s="218"/>
      <c r="N131" s="218"/>
      <c r="O131" s="218"/>
      <c r="P131" s="218"/>
      <c r="R131" s="218"/>
      <c r="S131" s="218"/>
      <c r="T131" s="234">
        <v>0</v>
      </c>
      <c r="U131" s="235">
        <v>0</v>
      </c>
      <c r="V131" s="235">
        <v>0</v>
      </c>
      <c r="W131" s="235">
        <v>0</v>
      </c>
      <c r="X131" s="235">
        <v>0</v>
      </c>
      <c r="Y131" s="218"/>
      <c r="Z131" s="217">
        <v>0</v>
      </c>
      <c r="AA131" s="217">
        <v>0</v>
      </c>
      <c r="AB131" s="217">
        <v>0</v>
      </c>
      <c r="AC131" s="217">
        <v>0</v>
      </c>
    </row>
    <row r="132" spans="3:29" x14ac:dyDescent="0.15">
      <c r="C132" s="218"/>
      <c r="D132" s="219"/>
      <c r="E132" s="217"/>
      <c r="F132" s="219">
        <v>0</v>
      </c>
      <c r="G132" s="219">
        <v>0</v>
      </c>
      <c r="H132" s="236">
        <v>0</v>
      </c>
      <c r="I132" s="219"/>
      <c r="J132" s="218"/>
      <c r="K132" s="218"/>
      <c r="L132" s="218"/>
      <c r="M132" s="218"/>
      <c r="N132" s="218"/>
      <c r="O132" s="218"/>
      <c r="P132" s="218"/>
      <c r="R132" s="218"/>
      <c r="S132" s="218"/>
      <c r="T132" s="234">
        <v>0</v>
      </c>
      <c r="U132" s="235">
        <v>0</v>
      </c>
      <c r="V132" s="235">
        <v>0</v>
      </c>
      <c r="W132" s="235">
        <v>0</v>
      </c>
      <c r="X132" s="235">
        <v>0</v>
      </c>
      <c r="Y132" s="218"/>
      <c r="Z132" s="217">
        <v>0</v>
      </c>
      <c r="AA132" s="217">
        <v>0</v>
      </c>
      <c r="AB132" s="217">
        <v>0</v>
      </c>
      <c r="AC132" s="217">
        <v>0</v>
      </c>
    </row>
    <row r="133" spans="3:29" x14ac:dyDescent="0.15">
      <c r="C133" s="218"/>
      <c r="D133" s="219"/>
      <c r="E133" s="217"/>
      <c r="F133" s="219">
        <v>0</v>
      </c>
      <c r="G133" s="219">
        <v>0</v>
      </c>
      <c r="H133" s="236">
        <v>0</v>
      </c>
      <c r="I133" s="219"/>
      <c r="J133" s="218"/>
      <c r="K133" s="218"/>
      <c r="L133" s="218"/>
      <c r="M133" s="218"/>
      <c r="N133" s="218"/>
      <c r="O133" s="218"/>
      <c r="P133" s="218"/>
      <c r="R133" s="218"/>
      <c r="S133" s="218"/>
      <c r="T133" s="234">
        <v>0</v>
      </c>
      <c r="U133" s="235">
        <v>0</v>
      </c>
      <c r="V133" s="235">
        <v>0</v>
      </c>
      <c r="W133" s="235">
        <v>0</v>
      </c>
      <c r="X133" s="235">
        <v>0</v>
      </c>
      <c r="Y133" s="218"/>
      <c r="Z133" s="217">
        <v>0</v>
      </c>
      <c r="AA133" s="217">
        <v>0</v>
      </c>
      <c r="AB133" s="217">
        <v>0</v>
      </c>
      <c r="AC133" s="217">
        <v>0</v>
      </c>
    </row>
    <row r="134" spans="3:29" x14ac:dyDescent="0.15">
      <c r="C134" s="218"/>
      <c r="D134" s="219"/>
      <c r="E134" s="217"/>
      <c r="F134" s="219">
        <v>0</v>
      </c>
      <c r="G134" s="219">
        <v>0</v>
      </c>
      <c r="H134" s="236">
        <v>0</v>
      </c>
      <c r="I134" s="219"/>
      <c r="J134" s="218"/>
      <c r="K134" s="218"/>
      <c r="L134" s="218"/>
      <c r="M134" s="218"/>
      <c r="N134" s="218"/>
      <c r="O134" s="218"/>
      <c r="P134" s="218"/>
      <c r="R134" s="218"/>
      <c r="S134" s="218"/>
      <c r="T134" s="234">
        <v>0</v>
      </c>
      <c r="U134" s="235">
        <v>0</v>
      </c>
      <c r="V134" s="235">
        <v>0</v>
      </c>
      <c r="W134" s="235">
        <v>0</v>
      </c>
      <c r="X134" s="235">
        <v>0</v>
      </c>
      <c r="Y134" s="218"/>
      <c r="Z134" s="217">
        <v>0</v>
      </c>
      <c r="AA134" s="217">
        <v>0</v>
      </c>
      <c r="AB134" s="217">
        <v>0</v>
      </c>
      <c r="AC134" s="217">
        <v>0</v>
      </c>
    </row>
    <row r="135" spans="3:29" x14ac:dyDescent="0.15">
      <c r="C135" s="218"/>
      <c r="D135" s="219"/>
      <c r="E135" s="217"/>
      <c r="F135" s="217"/>
      <c r="G135" s="219"/>
      <c r="H135" s="219"/>
      <c r="I135" s="219"/>
      <c r="J135" s="218"/>
      <c r="K135" s="218"/>
      <c r="L135" s="218"/>
      <c r="M135" s="218"/>
      <c r="N135" s="218"/>
      <c r="O135" s="218"/>
      <c r="P135" s="218"/>
      <c r="R135" s="218"/>
      <c r="S135" s="218"/>
      <c r="T135" s="234">
        <v>0</v>
      </c>
      <c r="U135" s="235">
        <v>0</v>
      </c>
      <c r="V135" s="235">
        <v>0</v>
      </c>
      <c r="W135" s="235">
        <v>0</v>
      </c>
      <c r="X135" s="235">
        <v>0</v>
      </c>
      <c r="Y135" s="218"/>
      <c r="Z135" s="217">
        <v>0</v>
      </c>
      <c r="AA135" s="217">
        <v>0</v>
      </c>
      <c r="AB135" s="217">
        <v>0</v>
      </c>
      <c r="AC135" s="217">
        <v>0</v>
      </c>
    </row>
    <row r="136" spans="3:29" x14ac:dyDescent="0.15">
      <c r="C136" s="218"/>
      <c r="D136" s="241">
        <v>0</v>
      </c>
      <c r="E136" s="217"/>
      <c r="F136" s="217"/>
      <c r="G136" s="219"/>
      <c r="H136" s="219"/>
      <c r="I136" s="219"/>
      <c r="J136" s="218"/>
      <c r="K136" s="218"/>
      <c r="L136" s="218"/>
      <c r="M136" s="218"/>
      <c r="N136" s="218"/>
      <c r="O136" s="218"/>
      <c r="P136" s="218"/>
      <c r="Q136" s="218"/>
      <c r="R136" s="218"/>
      <c r="S136" s="218"/>
      <c r="T136" s="234">
        <v>0</v>
      </c>
      <c r="U136" s="235">
        <v>0</v>
      </c>
      <c r="V136" s="235">
        <v>0</v>
      </c>
      <c r="W136" s="235">
        <v>0</v>
      </c>
      <c r="X136" s="235">
        <v>0</v>
      </c>
      <c r="Y136" s="218"/>
      <c r="Z136" s="217">
        <v>0</v>
      </c>
      <c r="AA136" s="217">
        <v>0</v>
      </c>
      <c r="AB136" s="217">
        <v>0</v>
      </c>
      <c r="AC136" s="217">
        <v>0</v>
      </c>
    </row>
    <row r="137" spans="3:29" x14ac:dyDescent="0.15">
      <c r="C137" s="218"/>
      <c r="D137" s="221">
        <v>0</v>
      </c>
      <c r="E137" s="243">
        <v>0</v>
      </c>
      <c r="F137" s="221">
        <v>0</v>
      </c>
      <c r="G137" s="233">
        <v>0</v>
      </c>
      <c r="H137" s="221">
        <v>0</v>
      </c>
      <c r="I137" s="221">
        <v>0</v>
      </c>
      <c r="J137" s="218"/>
      <c r="K137" s="218"/>
      <c r="L137" s="218"/>
      <c r="M137" s="218"/>
      <c r="N137" s="218"/>
      <c r="O137" s="218"/>
      <c r="P137" s="218"/>
      <c r="Q137" s="218"/>
      <c r="R137" s="218"/>
      <c r="S137" s="218"/>
      <c r="T137" s="234">
        <v>0</v>
      </c>
      <c r="U137" s="235">
        <v>0</v>
      </c>
      <c r="V137" s="235">
        <v>0</v>
      </c>
      <c r="W137" s="235">
        <v>0</v>
      </c>
      <c r="X137" s="235">
        <v>0</v>
      </c>
      <c r="Y137" s="218"/>
      <c r="Z137" s="217">
        <v>0</v>
      </c>
      <c r="AA137" s="217">
        <v>0</v>
      </c>
      <c r="AB137" s="217">
        <v>0</v>
      </c>
      <c r="AC137" s="217">
        <v>0</v>
      </c>
    </row>
    <row r="138" spans="3:29" x14ac:dyDescent="0.15">
      <c r="C138" s="218"/>
      <c r="D138" s="253">
        <v>0</v>
      </c>
      <c r="E138" s="217">
        <v>0</v>
      </c>
      <c r="F138" s="219">
        <v>0</v>
      </c>
      <c r="G138" s="219">
        <v>0</v>
      </c>
      <c r="H138" s="254">
        <v>0</v>
      </c>
      <c r="I138" s="255">
        <v>0</v>
      </c>
      <c r="J138" s="218"/>
      <c r="K138" s="218"/>
      <c r="L138" s="218"/>
      <c r="M138" s="218"/>
      <c r="N138" s="218"/>
      <c r="O138" s="218"/>
      <c r="P138" s="218"/>
      <c r="Q138" s="218"/>
      <c r="R138" s="218"/>
      <c r="S138" s="218"/>
      <c r="T138" s="234">
        <v>0</v>
      </c>
      <c r="U138" s="235">
        <v>0</v>
      </c>
      <c r="V138" s="235">
        <v>0</v>
      </c>
      <c r="W138" s="235">
        <v>0</v>
      </c>
      <c r="X138" s="235">
        <v>0</v>
      </c>
      <c r="Y138" s="218"/>
      <c r="Z138" s="217">
        <v>0</v>
      </c>
      <c r="AA138" s="217">
        <v>0</v>
      </c>
      <c r="AB138" s="217">
        <v>0</v>
      </c>
      <c r="AC138" s="217">
        <v>0</v>
      </c>
    </row>
    <row r="139" spans="3:29" x14ac:dyDescent="0.15">
      <c r="C139" s="218"/>
      <c r="D139" s="219"/>
      <c r="E139" s="217"/>
      <c r="F139" s="219">
        <v>0</v>
      </c>
      <c r="G139" s="219">
        <v>0</v>
      </c>
      <c r="H139" s="254">
        <v>0</v>
      </c>
      <c r="I139" s="255">
        <v>0</v>
      </c>
      <c r="J139" s="218"/>
      <c r="K139" s="218"/>
      <c r="L139" s="218"/>
      <c r="M139" s="218"/>
      <c r="N139" s="218"/>
      <c r="O139" s="218"/>
      <c r="P139" s="218"/>
      <c r="Q139" s="218"/>
      <c r="R139" s="218"/>
      <c r="S139" s="218"/>
      <c r="T139" s="234">
        <v>0</v>
      </c>
      <c r="U139" s="235">
        <v>0</v>
      </c>
      <c r="V139" s="235">
        <v>0</v>
      </c>
      <c r="W139" s="235">
        <v>0</v>
      </c>
      <c r="X139" s="235">
        <v>0</v>
      </c>
      <c r="Y139" s="218"/>
      <c r="Z139" s="217">
        <v>0</v>
      </c>
      <c r="AA139" s="217">
        <v>0</v>
      </c>
      <c r="AB139" s="217">
        <v>0</v>
      </c>
      <c r="AC139" s="217">
        <v>0</v>
      </c>
    </row>
    <row r="140" spans="3:29" x14ac:dyDescent="0.15">
      <c r="C140" s="218"/>
      <c r="D140" s="219"/>
      <c r="E140" s="217"/>
      <c r="F140" s="219">
        <v>0</v>
      </c>
      <c r="G140" s="219">
        <v>0</v>
      </c>
      <c r="H140" s="254">
        <v>0</v>
      </c>
      <c r="I140" s="255">
        <v>0</v>
      </c>
      <c r="J140" s="218"/>
      <c r="K140" s="218"/>
      <c r="L140" s="218"/>
      <c r="M140" s="218"/>
      <c r="N140" s="218"/>
      <c r="O140" s="218"/>
      <c r="P140" s="218"/>
      <c r="Q140" s="218"/>
      <c r="R140" s="218"/>
      <c r="S140" s="218"/>
      <c r="T140" s="234">
        <v>0</v>
      </c>
      <c r="U140" s="235">
        <v>0</v>
      </c>
      <c r="V140" s="235">
        <v>0</v>
      </c>
      <c r="W140" s="235">
        <v>0</v>
      </c>
      <c r="X140" s="235">
        <v>0</v>
      </c>
      <c r="Y140" s="218"/>
      <c r="Z140" s="217">
        <v>0</v>
      </c>
      <c r="AA140" s="217">
        <v>0</v>
      </c>
      <c r="AB140" s="217">
        <v>0</v>
      </c>
      <c r="AC140" s="217">
        <v>0</v>
      </c>
    </row>
    <row r="141" spans="3:29" x14ac:dyDescent="0.15">
      <c r="C141" s="218"/>
      <c r="D141" s="219"/>
      <c r="E141" s="217"/>
      <c r="F141" s="219">
        <v>0</v>
      </c>
      <c r="G141" s="219">
        <v>0</v>
      </c>
      <c r="H141" s="254">
        <v>0</v>
      </c>
      <c r="I141" s="255">
        <v>0</v>
      </c>
      <c r="J141" s="218"/>
      <c r="K141" s="218"/>
      <c r="L141" s="218"/>
      <c r="M141" s="218"/>
      <c r="N141" s="218"/>
      <c r="O141" s="218"/>
      <c r="P141" s="218"/>
      <c r="Q141" s="218"/>
      <c r="R141" s="218"/>
      <c r="S141" s="218"/>
      <c r="T141" s="234">
        <v>0</v>
      </c>
      <c r="U141" s="235">
        <v>0</v>
      </c>
      <c r="V141" s="235">
        <v>0</v>
      </c>
      <c r="W141" s="235">
        <v>0</v>
      </c>
      <c r="X141" s="235">
        <v>0</v>
      </c>
      <c r="Y141" s="218"/>
      <c r="Z141" s="217">
        <v>0</v>
      </c>
      <c r="AA141" s="217">
        <v>0</v>
      </c>
      <c r="AB141" s="217">
        <v>0</v>
      </c>
      <c r="AC141" s="217">
        <v>0</v>
      </c>
    </row>
    <row r="142" spans="3:29" x14ac:dyDescent="0.15">
      <c r="C142" s="218"/>
      <c r="D142" s="219"/>
      <c r="E142" s="217"/>
      <c r="F142" s="219">
        <v>0</v>
      </c>
      <c r="G142" s="219">
        <v>0</v>
      </c>
      <c r="H142" s="254">
        <v>0</v>
      </c>
      <c r="I142" s="255">
        <v>0</v>
      </c>
      <c r="J142" s="218"/>
      <c r="K142" s="218"/>
      <c r="L142" s="218"/>
      <c r="M142" s="218"/>
      <c r="N142" s="218"/>
      <c r="O142" s="218"/>
      <c r="P142" s="218"/>
      <c r="Q142" s="218"/>
      <c r="R142" s="218"/>
      <c r="S142" s="218"/>
      <c r="T142" s="234">
        <v>0</v>
      </c>
      <c r="U142" s="235">
        <v>0</v>
      </c>
      <c r="V142" s="235">
        <v>0</v>
      </c>
      <c r="W142" s="235">
        <v>0</v>
      </c>
      <c r="X142" s="235">
        <v>0</v>
      </c>
      <c r="Y142" s="218"/>
      <c r="Z142" s="217">
        <v>0</v>
      </c>
      <c r="AA142" s="217">
        <v>0</v>
      </c>
      <c r="AB142" s="217">
        <v>0</v>
      </c>
      <c r="AC142" s="217">
        <v>0</v>
      </c>
    </row>
    <row r="143" spans="3:29" x14ac:dyDescent="0.15">
      <c r="C143" s="218"/>
      <c r="D143" s="219"/>
      <c r="E143" s="217"/>
      <c r="F143" s="219">
        <v>0</v>
      </c>
      <c r="G143" s="219">
        <v>0</v>
      </c>
      <c r="H143" s="254">
        <v>0</v>
      </c>
      <c r="I143" s="255">
        <v>0</v>
      </c>
      <c r="J143" s="218"/>
      <c r="K143" s="218"/>
      <c r="L143" s="218"/>
      <c r="M143" s="218"/>
      <c r="N143" s="218"/>
      <c r="O143" s="218"/>
      <c r="P143" s="218"/>
      <c r="Q143" s="218"/>
      <c r="R143" s="218"/>
      <c r="S143" s="218"/>
      <c r="T143" s="234">
        <v>0</v>
      </c>
      <c r="U143" s="235">
        <v>0</v>
      </c>
      <c r="V143" s="235">
        <v>0</v>
      </c>
      <c r="W143" s="235">
        <v>0</v>
      </c>
      <c r="X143" s="235">
        <v>0</v>
      </c>
      <c r="Y143" s="218"/>
      <c r="Z143" s="217">
        <v>0</v>
      </c>
      <c r="AA143" s="217">
        <v>0</v>
      </c>
      <c r="AB143" s="217">
        <v>0</v>
      </c>
      <c r="AC143" s="217">
        <v>0</v>
      </c>
    </row>
    <row r="144" spans="3:29" x14ac:dyDescent="0.15">
      <c r="C144" s="218"/>
      <c r="D144" s="219"/>
      <c r="E144" s="217"/>
      <c r="F144" s="219">
        <v>0</v>
      </c>
      <c r="G144" s="219">
        <v>0</v>
      </c>
      <c r="H144" s="254">
        <v>0</v>
      </c>
      <c r="I144" s="255">
        <v>0</v>
      </c>
      <c r="J144" s="218"/>
      <c r="K144" s="218"/>
      <c r="L144" s="218"/>
      <c r="M144" s="218"/>
      <c r="N144" s="218"/>
      <c r="O144" s="218"/>
      <c r="P144" s="218"/>
      <c r="Q144" s="218"/>
      <c r="R144" s="218"/>
      <c r="S144" s="218"/>
      <c r="T144" s="234">
        <v>0</v>
      </c>
      <c r="U144" s="235">
        <v>0</v>
      </c>
      <c r="V144" s="235">
        <v>0</v>
      </c>
      <c r="W144" s="235">
        <v>0</v>
      </c>
      <c r="X144" s="235">
        <v>0</v>
      </c>
      <c r="Y144" s="218"/>
      <c r="Z144" s="217">
        <v>0</v>
      </c>
      <c r="AA144" s="217">
        <v>0</v>
      </c>
      <c r="AB144" s="217">
        <v>0</v>
      </c>
      <c r="AC144" s="217">
        <v>0</v>
      </c>
    </row>
    <row r="145" spans="3:29" x14ac:dyDescent="0.15">
      <c r="C145" s="218"/>
      <c r="D145" s="219"/>
      <c r="E145" s="217"/>
      <c r="F145" s="217"/>
      <c r="G145" s="219"/>
      <c r="H145" s="219"/>
      <c r="I145" s="219"/>
      <c r="J145" s="218"/>
      <c r="K145" s="218"/>
      <c r="L145" s="218"/>
      <c r="M145" s="218"/>
      <c r="N145" s="218"/>
      <c r="O145" s="218"/>
      <c r="P145" s="218"/>
      <c r="Q145" s="218"/>
      <c r="R145" s="218"/>
      <c r="S145" s="218"/>
      <c r="T145" s="234">
        <v>0</v>
      </c>
      <c r="U145" s="235">
        <v>0</v>
      </c>
      <c r="V145" s="235">
        <v>0</v>
      </c>
      <c r="W145" s="235">
        <v>0</v>
      </c>
      <c r="X145" s="235">
        <v>0</v>
      </c>
      <c r="Y145" s="218"/>
      <c r="Z145" s="217">
        <v>0</v>
      </c>
      <c r="AA145" s="217">
        <v>0</v>
      </c>
      <c r="AB145" s="217">
        <v>0</v>
      </c>
      <c r="AC145" s="217">
        <v>0</v>
      </c>
    </row>
    <row r="146" spans="3:29" x14ac:dyDescent="0.15">
      <c r="C146" s="218"/>
      <c r="D146" s="241">
        <v>0</v>
      </c>
      <c r="E146" s="217"/>
      <c r="F146" s="217"/>
      <c r="G146" s="219"/>
      <c r="H146" s="219"/>
      <c r="I146" s="219"/>
      <c r="J146" s="218"/>
      <c r="K146" s="218"/>
      <c r="L146" s="218"/>
      <c r="M146" s="218"/>
      <c r="N146" s="218"/>
      <c r="O146" s="218"/>
      <c r="P146" s="218"/>
      <c r="Q146" s="218"/>
      <c r="R146" s="218"/>
      <c r="S146" s="218"/>
      <c r="T146" s="234">
        <v>0</v>
      </c>
      <c r="U146" s="235">
        <v>0</v>
      </c>
      <c r="V146" s="235">
        <v>0</v>
      </c>
      <c r="W146" s="235">
        <v>0</v>
      </c>
      <c r="X146" s="235">
        <v>0</v>
      </c>
      <c r="Y146" s="218"/>
      <c r="Z146" s="217">
        <v>0</v>
      </c>
      <c r="AA146" s="217">
        <v>0</v>
      </c>
      <c r="AB146" s="217">
        <v>0</v>
      </c>
      <c r="AC146" s="217">
        <v>0</v>
      </c>
    </row>
    <row r="147" spans="3:29" x14ac:dyDescent="0.15">
      <c r="C147" s="218"/>
      <c r="D147" s="221">
        <v>0</v>
      </c>
      <c r="E147" s="243">
        <v>0</v>
      </c>
      <c r="F147" s="233">
        <v>0</v>
      </c>
      <c r="G147" s="233">
        <v>0</v>
      </c>
      <c r="H147" s="233">
        <v>0</v>
      </c>
      <c r="I147" s="219"/>
      <c r="J147" s="218"/>
      <c r="K147" s="218"/>
      <c r="L147" s="218"/>
      <c r="M147" s="218"/>
      <c r="N147" s="218"/>
      <c r="O147" s="218"/>
      <c r="P147" s="218"/>
      <c r="Q147" s="218"/>
      <c r="R147" s="218"/>
      <c r="S147" s="218"/>
      <c r="T147" s="234">
        <v>0</v>
      </c>
      <c r="U147" s="235">
        <v>0</v>
      </c>
      <c r="V147" s="235">
        <v>0</v>
      </c>
      <c r="W147" s="235">
        <v>0</v>
      </c>
      <c r="X147" s="235">
        <v>0</v>
      </c>
      <c r="Y147" s="218"/>
      <c r="Z147" s="217">
        <v>0</v>
      </c>
      <c r="AA147" s="217">
        <v>0</v>
      </c>
      <c r="AB147" s="217">
        <v>0</v>
      </c>
      <c r="AC147" s="217">
        <v>0</v>
      </c>
    </row>
    <row r="148" spans="3:29" x14ac:dyDescent="0.15">
      <c r="C148" s="218"/>
      <c r="D148" s="219">
        <v>0</v>
      </c>
      <c r="E148" s="217">
        <v>0</v>
      </c>
      <c r="F148" s="219">
        <v>0</v>
      </c>
      <c r="G148" s="219">
        <v>0</v>
      </c>
      <c r="H148" s="251">
        <v>0</v>
      </c>
      <c r="I148" s="219"/>
      <c r="J148" s="218"/>
      <c r="K148" s="218"/>
      <c r="L148" s="218"/>
      <c r="M148" s="218"/>
      <c r="N148" s="218"/>
      <c r="O148" s="218"/>
      <c r="P148" s="218"/>
      <c r="Q148" s="218"/>
      <c r="R148" s="218"/>
      <c r="S148" s="218"/>
      <c r="T148" s="234">
        <v>0</v>
      </c>
      <c r="U148" s="235">
        <v>0</v>
      </c>
      <c r="V148" s="235">
        <v>0</v>
      </c>
      <c r="W148" s="235">
        <v>0</v>
      </c>
      <c r="X148" s="235">
        <v>0</v>
      </c>
      <c r="Y148" s="218"/>
      <c r="Z148" s="217">
        <v>0</v>
      </c>
      <c r="AA148" s="217">
        <v>0</v>
      </c>
      <c r="AB148" s="217">
        <v>0</v>
      </c>
      <c r="AC148" s="217">
        <v>0</v>
      </c>
    </row>
    <row r="149" spans="3:29" x14ac:dyDescent="0.15">
      <c r="C149" s="218"/>
      <c r="D149" s="219"/>
      <c r="E149" s="217"/>
      <c r="F149" s="219">
        <v>0</v>
      </c>
      <c r="G149" s="219">
        <v>0</v>
      </c>
      <c r="H149" s="256">
        <v>0</v>
      </c>
      <c r="I149" s="219"/>
      <c r="J149" s="218"/>
      <c r="K149" s="218"/>
      <c r="L149" s="218"/>
      <c r="M149" s="218"/>
      <c r="N149" s="218"/>
      <c r="O149" s="218"/>
      <c r="P149" s="218"/>
      <c r="Q149" s="218"/>
      <c r="R149" s="218"/>
      <c r="S149" s="218"/>
      <c r="T149" s="234">
        <v>0</v>
      </c>
      <c r="U149" s="235">
        <v>0</v>
      </c>
      <c r="V149" s="235">
        <v>0</v>
      </c>
      <c r="W149" s="235">
        <v>0</v>
      </c>
      <c r="X149" s="235">
        <v>0</v>
      </c>
      <c r="Y149" s="218"/>
      <c r="Z149" s="217">
        <v>0</v>
      </c>
      <c r="AA149" s="217">
        <v>0</v>
      </c>
      <c r="AB149" s="217">
        <v>0</v>
      </c>
      <c r="AC149" s="217">
        <v>0</v>
      </c>
    </row>
    <row r="150" spans="3:29" x14ac:dyDescent="0.15">
      <c r="C150" s="218"/>
      <c r="D150" s="219"/>
      <c r="E150" s="217"/>
      <c r="F150" s="219">
        <v>0</v>
      </c>
      <c r="G150" s="219">
        <v>0</v>
      </c>
      <c r="H150" s="256">
        <v>0</v>
      </c>
      <c r="I150" s="219"/>
      <c r="J150" s="218"/>
      <c r="K150" s="218"/>
      <c r="L150" s="218"/>
      <c r="M150" s="218"/>
      <c r="N150" s="218"/>
      <c r="O150" s="218"/>
      <c r="P150" s="218"/>
      <c r="Q150" s="218"/>
      <c r="R150" s="218"/>
      <c r="S150" s="218"/>
      <c r="T150" s="234">
        <v>0</v>
      </c>
      <c r="U150" s="235">
        <v>0</v>
      </c>
      <c r="V150" s="235">
        <v>0</v>
      </c>
      <c r="W150" s="235">
        <v>0</v>
      </c>
      <c r="X150" s="235">
        <v>0</v>
      </c>
      <c r="Y150" s="218"/>
      <c r="Z150" s="217">
        <v>0</v>
      </c>
      <c r="AA150" s="217">
        <v>0</v>
      </c>
      <c r="AB150" s="217">
        <v>0</v>
      </c>
      <c r="AC150" s="217">
        <v>0</v>
      </c>
    </row>
    <row r="151" spans="3:29" x14ac:dyDescent="0.15">
      <c r="C151" s="218"/>
      <c r="D151" s="219"/>
      <c r="E151" s="217"/>
      <c r="F151" s="219">
        <v>0</v>
      </c>
      <c r="G151" s="219">
        <v>0</v>
      </c>
      <c r="H151" s="256">
        <v>0</v>
      </c>
      <c r="I151" s="219"/>
      <c r="J151" s="218"/>
      <c r="K151" s="218"/>
      <c r="L151" s="218"/>
      <c r="M151" s="218"/>
      <c r="N151" s="218"/>
      <c r="O151" s="218"/>
      <c r="P151" s="218"/>
      <c r="Q151" s="218"/>
      <c r="R151" s="218"/>
      <c r="S151" s="218"/>
      <c r="T151" s="234">
        <v>0</v>
      </c>
      <c r="U151" s="235">
        <v>0</v>
      </c>
      <c r="V151" s="235">
        <v>0</v>
      </c>
      <c r="W151" s="235">
        <v>0</v>
      </c>
      <c r="X151" s="235">
        <v>0</v>
      </c>
      <c r="Y151" s="218"/>
      <c r="Z151" s="217">
        <v>0</v>
      </c>
      <c r="AA151" s="217">
        <v>0</v>
      </c>
      <c r="AB151" s="217">
        <v>0</v>
      </c>
      <c r="AC151" s="217">
        <v>0</v>
      </c>
    </row>
    <row r="152" spans="3:29" x14ac:dyDescent="0.15">
      <c r="C152" s="218"/>
      <c r="D152" s="219"/>
      <c r="E152" s="217"/>
      <c r="F152" s="219">
        <v>0</v>
      </c>
      <c r="G152" s="219">
        <v>0</v>
      </c>
      <c r="H152" s="256">
        <v>0</v>
      </c>
      <c r="I152" s="219"/>
      <c r="J152" s="218"/>
      <c r="K152" s="218"/>
      <c r="L152" s="218"/>
      <c r="M152" s="218"/>
      <c r="N152" s="218"/>
      <c r="O152" s="218"/>
      <c r="P152" s="218"/>
      <c r="Q152" s="218"/>
      <c r="R152" s="218"/>
      <c r="S152" s="218"/>
      <c r="T152" s="234">
        <v>0</v>
      </c>
      <c r="U152" s="235">
        <v>0</v>
      </c>
      <c r="V152" s="235">
        <v>0</v>
      </c>
      <c r="W152" s="235">
        <v>0</v>
      </c>
      <c r="X152" s="235">
        <v>0</v>
      </c>
      <c r="Y152" s="218"/>
      <c r="Z152" s="217">
        <v>0</v>
      </c>
      <c r="AA152" s="217">
        <v>0</v>
      </c>
      <c r="AB152" s="217">
        <v>0</v>
      </c>
      <c r="AC152" s="217">
        <v>0</v>
      </c>
    </row>
    <row r="153" spans="3:29" x14ac:dyDescent="0.15">
      <c r="C153" s="218"/>
      <c r="D153" s="219"/>
      <c r="E153" s="217"/>
      <c r="F153" s="219">
        <v>0</v>
      </c>
      <c r="G153" s="219">
        <v>0</v>
      </c>
      <c r="H153" s="256">
        <v>0</v>
      </c>
      <c r="I153" s="219"/>
      <c r="J153" s="218"/>
      <c r="K153" s="218"/>
      <c r="L153" s="218"/>
      <c r="M153" s="218"/>
      <c r="N153" s="218"/>
      <c r="O153" s="218"/>
      <c r="P153" s="218"/>
      <c r="Q153" s="218"/>
      <c r="R153" s="218"/>
      <c r="S153" s="218"/>
      <c r="T153" s="234">
        <v>0</v>
      </c>
      <c r="U153" s="235">
        <v>0</v>
      </c>
      <c r="V153" s="235">
        <v>0</v>
      </c>
      <c r="W153" s="235">
        <v>0</v>
      </c>
      <c r="X153" s="235">
        <v>0</v>
      </c>
      <c r="Y153" s="218"/>
      <c r="Z153" s="217">
        <v>0</v>
      </c>
      <c r="AA153" s="217">
        <v>0</v>
      </c>
      <c r="AB153" s="217">
        <v>0</v>
      </c>
      <c r="AC153" s="217">
        <v>0</v>
      </c>
    </row>
    <row r="154" spans="3:29" x14ac:dyDescent="0.15">
      <c r="C154" s="218"/>
      <c r="D154" s="219"/>
      <c r="E154" s="217"/>
      <c r="F154" s="219">
        <v>0</v>
      </c>
      <c r="G154" s="219">
        <v>0</v>
      </c>
      <c r="H154" s="256">
        <v>0</v>
      </c>
      <c r="I154" s="219"/>
      <c r="J154" s="218"/>
      <c r="K154" s="218"/>
      <c r="L154" s="218"/>
      <c r="M154" s="218"/>
      <c r="N154" s="218"/>
      <c r="O154" s="218"/>
      <c r="P154" s="218"/>
      <c r="Q154" s="218"/>
      <c r="R154" s="218"/>
      <c r="S154" s="218"/>
      <c r="T154" s="234">
        <v>0</v>
      </c>
      <c r="U154" s="235">
        <v>0</v>
      </c>
      <c r="V154" s="235">
        <v>0</v>
      </c>
      <c r="W154" s="235">
        <v>0</v>
      </c>
      <c r="X154" s="235">
        <v>0</v>
      </c>
      <c r="Y154" s="218"/>
      <c r="Z154" s="217">
        <v>0</v>
      </c>
      <c r="AA154" s="217">
        <v>0</v>
      </c>
      <c r="AB154" s="217">
        <v>0</v>
      </c>
      <c r="AC154" s="217">
        <v>0</v>
      </c>
    </row>
    <row r="155" spans="3:29" x14ac:dyDescent="0.15">
      <c r="C155" s="218"/>
      <c r="D155" s="219"/>
      <c r="E155" s="217"/>
      <c r="F155" s="219">
        <v>0</v>
      </c>
      <c r="G155" s="219">
        <v>0</v>
      </c>
      <c r="H155" s="256">
        <v>0</v>
      </c>
      <c r="I155" s="219"/>
      <c r="J155" s="218"/>
      <c r="K155" s="218"/>
      <c r="L155" s="218"/>
      <c r="M155" s="218"/>
      <c r="N155" s="218"/>
      <c r="O155" s="218"/>
      <c r="P155" s="218"/>
      <c r="Q155" s="218"/>
      <c r="R155" s="218"/>
      <c r="S155" s="218"/>
      <c r="T155" s="234">
        <v>0</v>
      </c>
      <c r="U155" s="235">
        <v>0</v>
      </c>
      <c r="V155" s="235">
        <v>0</v>
      </c>
      <c r="W155" s="235">
        <v>0</v>
      </c>
      <c r="X155" s="235">
        <v>0</v>
      </c>
      <c r="Y155" s="218"/>
      <c r="Z155" s="217">
        <v>0</v>
      </c>
      <c r="AA155" s="217">
        <v>0</v>
      </c>
      <c r="AB155" s="217">
        <v>0</v>
      </c>
      <c r="AC155" s="217">
        <v>0</v>
      </c>
    </row>
    <row r="156" spans="3:29" x14ac:dyDescent="0.15">
      <c r="C156" s="218"/>
      <c r="D156" s="219"/>
      <c r="E156" s="217"/>
      <c r="F156" s="217"/>
      <c r="G156" s="219"/>
      <c r="H156" s="219"/>
      <c r="I156" s="219"/>
      <c r="J156" s="218"/>
      <c r="K156" s="218"/>
      <c r="L156" s="218"/>
      <c r="M156" s="218"/>
      <c r="N156" s="218"/>
      <c r="O156" s="218"/>
      <c r="P156" s="218"/>
      <c r="Q156" s="218"/>
      <c r="R156" s="218"/>
      <c r="S156" s="218"/>
      <c r="T156" s="234">
        <v>0</v>
      </c>
      <c r="U156" s="235">
        <v>0</v>
      </c>
      <c r="V156" s="235">
        <v>0</v>
      </c>
      <c r="W156" s="235">
        <v>0</v>
      </c>
      <c r="X156" s="235">
        <v>0</v>
      </c>
      <c r="Y156" s="218"/>
      <c r="Z156" s="217">
        <v>0</v>
      </c>
      <c r="AA156" s="217">
        <v>0</v>
      </c>
      <c r="AB156" s="217">
        <v>0</v>
      </c>
      <c r="AC156" s="217">
        <v>0</v>
      </c>
    </row>
    <row r="157" spans="3:29" x14ac:dyDescent="0.15">
      <c r="C157" s="218"/>
      <c r="D157" s="241">
        <v>0</v>
      </c>
      <c r="E157" s="217"/>
      <c r="F157" s="243">
        <v>0</v>
      </c>
      <c r="G157" s="234">
        <v>0</v>
      </c>
      <c r="H157" s="219"/>
      <c r="I157" s="219"/>
      <c r="J157" s="218"/>
      <c r="K157" s="218"/>
      <c r="L157" s="218"/>
      <c r="M157" s="218"/>
      <c r="N157" s="218"/>
      <c r="O157" s="218"/>
      <c r="P157" s="218"/>
      <c r="Q157" s="218"/>
      <c r="R157" s="218"/>
      <c r="S157" s="218"/>
      <c r="T157" s="234">
        <v>0</v>
      </c>
      <c r="U157" s="235">
        <v>0</v>
      </c>
      <c r="V157" s="235">
        <v>0</v>
      </c>
      <c r="W157" s="235">
        <v>0</v>
      </c>
      <c r="X157" s="235">
        <v>0</v>
      </c>
      <c r="Y157" s="218"/>
      <c r="Z157" s="217">
        <v>0</v>
      </c>
      <c r="AA157" s="217">
        <v>0</v>
      </c>
      <c r="AB157" s="217">
        <v>0</v>
      </c>
      <c r="AC157" s="217">
        <v>0</v>
      </c>
    </row>
    <row r="158" spans="3:29" x14ac:dyDescent="0.15">
      <c r="C158" s="218"/>
      <c r="D158" s="221">
        <v>0</v>
      </c>
      <c r="E158" s="243">
        <v>0</v>
      </c>
      <c r="F158" s="233">
        <v>0</v>
      </c>
      <c r="G158" s="233">
        <v>0</v>
      </c>
      <c r="H158" s="217"/>
      <c r="I158" s="217"/>
      <c r="J158" s="233">
        <v>0</v>
      </c>
      <c r="L158" s="218"/>
      <c r="M158" s="218"/>
      <c r="N158" s="218"/>
      <c r="O158" s="218"/>
      <c r="P158" s="218"/>
      <c r="Q158" s="218"/>
      <c r="R158" s="218"/>
      <c r="S158" s="218"/>
      <c r="T158" s="234">
        <v>0</v>
      </c>
      <c r="U158" s="235">
        <v>0</v>
      </c>
      <c r="V158" s="235">
        <v>0</v>
      </c>
      <c r="W158" s="235">
        <v>0</v>
      </c>
      <c r="X158" s="235">
        <v>0</v>
      </c>
      <c r="Y158" s="218"/>
      <c r="Z158" s="217">
        <v>0</v>
      </c>
      <c r="AA158" s="217">
        <v>0</v>
      </c>
      <c r="AB158" s="217">
        <v>0</v>
      </c>
      <c r="AC158" s="217">
        <v>0</v>
      </c>
    </row>
    <row r="159" spans="3:29" x14ac:dyDescent="0.15">
      <c r="C159" s="218"/>
      <c r="D159" s="219">
        <v>0</v>
      </c>
      <c r="E159" s="217">
        <v>0</v>
      </c>
      <c r="F159" s="219">
        <v>0</v>
      </c>
      <c r="G159" s="219">
        <v>0</v>
      </c>
      <c r="I159" s="257">
        <v>0</v>
      </c>
      <c r="J159" s="256">
        <v>0</v>
      </c>
      <c r="L159" s="218"/>
      <c r="M159" s="218"/>
      <c r="N159" s="218"/>
      <c r="O159" s="218"/>
      <c r="P159" s="218"/>
      <c r="Q159" s="218"/>
      <c r="R159" s="218"/>
      <c r="S159" s="218"/>
      <c r="T159" s="234">
        <v>0</v>
      </c>
      <c r="U159" s="235">
        <v>0</v>
      </c>
      <c r="V159" s="235">
        <v>0</v>
      </c>
      <c r="W159" s="235">
        <v>0</v>
      </c>
      <c r="X159" s="235">
        <v>0</v>
      </c>
      <c r="Y159" s="218"/>
      <c r="Z159" s="217">
        <v>0</v>
      </c>
      <c r="AA159" s="217">
        <v>0</v>
      </c>
      <c r="AB159" s="217">
        <v>0</v>
      </c>
      <c r="AC159" s="217">
        <v>0</v>
      </c>
    </row>
    <row r="160" spans="3:29" x14ac:dyDescent="0.15">
      <c r="C160" s="218"/>
      <c r="D160" s="219"/>
      <c r="E160" s="217"/>
      <c r="F160" s="219">
        <v>0</v>
      </c>
      <c r="G160" s="219">
        <v>0</v>
      </c>
      <c r="H160" s="217">
        <v>0</v>
      </c>
      <c r="I160" s="250">
        <v>0</v>
      </c>
      <c r="J160" s="256">
        <v>0</v>
      </c>
      <c r="L160" s="218"/>
      <c r="M160" s="218"/>
      <c r="N160" s="218"/>
      <c r="O160" s="218"/>
      <c r="P160" s="218"/>
      <c r="Q160" s="218"/>
      <c r="R160" s="218"/>
      <c r="S160" s="218"/>
      <c r="T160" s="234">
        <v>0</v>
      </c>
      <c r="U160" s="235">
        <v>0</v>
      </c>
      <c r="V160" s="235">
        <v>0</v>
      </c>
      <c r="W160" s="235">
        <v>0</v>
      </c>
      <c r="X160" s="235">
        <v>0</v>
      </c>
      <c r="Y160" s="218"/>
      <c r="Z160" s="217">
        <v>0</v>
      </c>
      <c r="AA160" s="217">
        <v>0</v>
      </c>
      <c r="AB160" s="217">
        <v>0</v>
      </c>
      <c r="AC160" s="217">
        <v>0</v>
      </c>
    </row>
    <row r="161" spans="3:29" x14ac:dyDescent="0.15">
      <c r="C161" s="218"/>
      <c r="D161" s="219"/>
      <c r="E161" s="217"/>
      <c r="F161" s="219">
        <v>0</v>
      </c>
      <c r="G161" s="219">
        <v>0</v>
      </c>
      <c r="H161" s="217">
        <v>0</v>
      </c>
      <c r="I161" s="250">
        <v>0</v>
      </c>
      <c r="J161" s="256">
        <v>0</v>
      </c>
      <c r="L161" s="218"/>
      <c r="M161" s="218"/>
      <c r="N161" s="218"/>
      <c r="O161" s="218"/>
      <c r="P161" s="218"/>
      <c r="Q161" s="218"/>
      <c r="R161" s="218"/>
      <c r="S161" s="218"/>
      <c r="T161" s="234">
        <v>0</v>
      </c>
      <c r="U161" s="235">
        <v>0</v>
      </c>
      <c r="V161" s="235">
        <v>0</v>
      </c>
      <c r="W161" s="235">
        <v>0</v>
      </c>
      <c r="X161" s="235">
        <v>0</v>
      </c>
      <c r="Y161" s="218"/>
      <c r="Z161" s="217">
        <v>0</v>
      </c>
      <c r="AA161" s="217">
        <v>0</v>
      </c>
      <c r="AB161" s="217">
        <v>0</v>
      </c>
      <c r="AC161" s="217">
        <v>0</v>
      </c>
    </row>
    <row r="162" spans="3:29" x14ac:dyDescent="0.15">
      <c r="C162" s="218"/>
      <c r="D162" s="219"/>
      <c r="E162" s="217"/>
      <c r="F162" s="219">
        <v>0</v>
      </c>
      <c r="G162" s="219">
        <v>0</v>
      </c>
      <c r="H162" s="217">
        <v>0</v>
      </c>
      <c r="I162" s="250">
        <v>0</v>
      </c>
      <c r="J162" s="256">
        <v>0</v>
      </c>
      <c r="L162" s="218"/>
      <c r="M162" s="218"/>
      <c r="N162" s="218"/>
      <c r="O162" s="218"/>
      <c r="P162" s="218"/>
      <c r="Q162" s="218"/>
      <c r="R162" s="218"/>
      <c r="S162" s="218"/>
      <c r="T162" s="234">
        <v>0</v>
      </c>
      <c r="U162" s="235">
        <v>0</v>
      </c>
      <c r="V162" s="235">
        <v>0</v>
      </c>
      <c r="W162" s="235">
        <v>0</v>
      </c>
      <c r="X162" s="235">
        <v>0</v>
      </c>
      <c r="Y162" s="218"/>
      <c r="Z162" s="217">
        <v>0</v>
      </c>
      <c r="AA162" s="217">
        <v>0</v>
      </c>
      <c r="AB162" s="217">
        <v>0</v>
      </c>
      <c r="AC162" s="217">
        <v>0</v>
      </c>
    </row>
    <row r="163" spans="3:29" x14ac:dyDescent="0.15">
      <c r="C163" s="218"/>
      <c r="D163" s="219"/>
      <c r="E163" s="217"/>
      <c r="F163" s="219">
        <v>0</v>
      </c>
      <c r="G163" s="219">
        <v>0</v>
      </c>
      <c r="H163" s="217">
        <v>0</v>
      </c>
      <c r="I163" s="250">
        <v>0</v>
      </c>
      <c r="J163" s="256">
        <v>0</v>
      </c>
      <c r="L163" s="218"/>
      <c r="M163" s="218"/>
      <c r="N163" s="218"/>
      <c r="O163" s="218"/>
      <c r="P163" s="218"/>
      <c r="Q163" s="218"/>
      <c r="R163" s="218"/>
      <c r="S163" s="218"/>
      <c r="T163" s="234">
        <v>0</v>
      </c>
      <c r="U163" s="235">
        <v>0</v>
      </c>
      <c r="V163" s="235">
        <v>0</v>
      </c>
      <c r="W163" s="235">
        <v>0</v>
      </c>
      <c r="X163" s="235">
        <v>0</v>
      </c>
      <c r="Y163" s="218"/>
      <c r="Z163" s="217">
        <v>0</v>
      </c>
      <c r="AA163" s="217">
        <v>0</v>
      </c>
      <c r="AB163" s="217">
        <v>0</v>
      </c>
      <c r="AC163" s="217">
        <v>0</v>
      </c>
    </row>
    <row r="164" spans="3:29" x14ac:dyDescent="0.15">
      <c r="C164" s="218"/>
      <c r="D164" s="219"/>
      <c r="E164" s="217"/>
      <c r="F164" s="219">
        <v>0</v>
      </c>
      <c r="G164" s="219">
        <v>0</v>
      </c>
      <c r="H164" s="217">
        <v>0</v>
      </c>
      <c r="I164" s="250">
        <v>0</v>
      </c>
      <c r="J164" s="256">
        <v>0</v>
      </c>
      <c r="L164" s="218"/>
      <c r="M164" s="218"/>
      <c r="N164" s="218"/>
      <c r="O164" s="218"/>
      <c r="P164" s="218"/>
      <c r="Q164" s="218"/>
      <c r="R164" s="218"/>
      <c r="S164" s="218"/>
      <c r="T164" s="234">
        <v>0</v>
      </c>
      <c r="U164" s="235">
        <v>0</v>
      </c>
      <c r="V164" s="235">
        <v>0</v>
      </c>
      <c r="W164" s="235">
        <v>0</v>
      </c>
      <c r="X164" s="235">
        <v>0</v>
      </c>
      <c r="Y164" s="218"/>
      <c r="Z164" s="217">
        <v>0</v>
      </c>
      <c r="AA164" s="217">
        <v>0</v>
      </c>
      <c r="AB164" s="217">
        <v>0</v>
      </c>
      <c r="AC164" s="217">
        <v>0</v>
      </c>
    </row>
    <row r="165" spans="3:29" x14ac:dyDescent="0.15">
      <c r="C165" s="218"/>
      <c r="D165" s="219"/>
      <c r="E165" s="217"/>
      <c r="F165" s="219">
        <v>0</v>
      </c>
      <c r="G165" s="219">
        <v>0</v>
      </c>
      <c r="H165" s="217">
        <v>0</v>
      </c>
      <c r="I165" s="250">
        <v>0</v>
      </c>
      <c r="J165" s="256">
        <v>0</v>
      </c>
      <c r="L165" s="218"/>
      <c r="M165" s="218"/>
      <c r="N165" s="218"/>
      <c r="O165" s="218"/>
      <c r="P165" s="218"/>
      <c r="Q165" s="218"/>
      <c r="R165" s="218"/>
      <c r="S165" s="218"/>
      <c r="T165" s="234">
        <v>0</v>
      </c>
      <c r="U165" s="235">
        <v>0</v>
      </c>
      <c r="V165" s="235">
        <v>0</v>
      </c>
      <c r="W165" s="235">
        <v>0</v>
      </c>
      <c r="X165" s="235">
        <v>0</v>
      </c>
      <c r="Y165" s="218"/>
      <c r="Z165" s="217">
        <v>0</v>
      </c>
      <c r="AA165" s="217">
        <v>0</v>
      </c>
      <c r="AB165" s="217">
        <v>0</v>
      </c>
      <c r="AC165" s="217">
        <v>0</v>
      </c>
    </row>
    <row r="166" spans="3:29" x14ac:dyDescent="0.15">
      <c r="C166" s="218"/>
      <c r="D166" s="219"/>
      <c r="E166" s="217"/>
      <c r="F166" s="219">
        <v>0</v>
      </c>
      <c r="G166" s="219">
        <v>0</v>
      </c>
      <c r="H166" s="217">
        <v>0</v>
      </c>
      <c r="I166" s="250">
        <v>0</v>
      </c>
      <c r="J166" s="256">
        <v>0</v>
      </c>
      <c r="K166" s="218"/>
      <c r="L166" s="218"/>
      <c r="M166" s="218"/>
      <c r="N166" s="218"/>
      <c r="O166" s="218"/>
      <c r="P166" s="218"/>
      <c r="Q166" s="218"/>
      <c r="R166" s="218"/>
      <c r="S166" s="218"/>
      <c r="T166" s="234">
        <v>0</v>
      </c>
      <c r="U166" s="235">
        <v>0</v>
      </c>
      <c r="V166" s="235">
        <v>0</v>
      </c>
      <c r="W166" s="235">
        <v>0</v>
      </c>
      <c r="X166" s="235">
        <v>0</v>
      </c>
      <c r="Y166" s="218"/>
      <c r="Z166" s="217">
        <v>0</v>
      </c>
      <c r="AA166" s="217">
        <v>0</v>
      </c>
      <c r="AB166" s="217">
        <v>0</v>
      </c>
      <c r="AC166" s="217">
        <v>0</v>
      </c>
    </row>
    <row r="167" spans="3:29" x14ac:dyDescent="0.15">
      <c r="C167" s="218"/>
      <c r="D167" s="241">
        <v>0</v>
      </c>
      <c r="E167" s="217"/>
      <c r="F167" s="217"/>
      <c r="G167" s="219"/>
      <c r="H167" s="219"/>
      <c r="I167" s="219"/>
      <c r="J167" s="218"/>
      <c r="K167" s="218"/>
      <c r="L167" s="218"/>
      <c r="M167" s="218"/>
      <c r="N167" s="218"/>
      <c r="O167" s="218"/>
      <c r="P167" s="218"/>
      <c r="Q167" s="218"/>
      <c r="R167" s="218"/>
      <c r="S167" s="218"/>
      <c r="T167" s="234">
        <v>0</v>
      </c>
      <c r="U167" s="235">
        <v>0</v>
      </c>
      <c r="V167" s="235">
        <v>0</v>
      </c>
      <c r="W167" s="235">
        <v>0</v>
      </c>
      <c r="X167" s="235">
        <v>0</v>
      </c>
      <c r="Y167" s="218"/>
      <c r="Z167" s="217">
        <v>0</v>
      </c>
      <c r="AA167" s="217">
        <v>0</v>
      </c>
      <c r="AB167" s="217">
        <v>0</v>
      </c>
      <c r="AC167" s="217">
        <v>0</v>
      </c>
    </row>
    <row r="168" spans="3:29" x14ac:dyDescent="0.15">
      <c r="C168" s="218"/>
      <c r="D168" s="221">
        <v>0</v>
      </c>
      <c r="E168" s="243">
        <v>0</v>
      </c>
      <c r="F168" s="233">
        <v>0</v>
      </c>
      <c r="G168" s="233">
        <v>0</v>
      </c>
      <c r="H168" s="221">
        <v>0</v>
      </c>
      <c r="I168" s="219"/>
      <c r="J168" s="218"/>
      <c r="K168" s="218"/>
      <c r="L168" s="218"/>
      <c r="M168" s="218"/>
      <c r="N168" s="218"/>
      <c r="O168" s="218"/>
      <c r="P168" s="218"/>
      <c r="Q168" s="218"/>
      <c r="R168" s="218"/>
      <c r="S168" s="218"/>
      <c r="T168" s="234">
        <v>0</v>
      </c>
      <c r="U168" s="235">
        <v>0</v>
      </c>
      <c r="V168" s="235">
        <v>0</v>
      </c>
      <c r="W168" s="235">
        <v>0</v>
      </c>
      <c r="X168" s="235">
        <v>0</v>
      </c>
      <c r="Y168" s="218"/>
      <c r="Z168" s="217">
        <v>0</v>
      </c>
      <c r="AA168" s="217">
        <v>0</v>
      </c>
      <c r="AB168" s="217">
        <v>0</v>
      </c>
      <c r="AC168" s="217">
        <v>0</v>
      </c>
    </row>
    <row r="169" spans="3:29" x14ac:dyDescent="0.15">
      <c r="C169" s="218"/>
      <c r="D169" s="219">
        <v>0</v>
      </c>
      <c r="E169" s="217">
        <v>0</v>
      </c>
      <c r="F169" s="219">
        <v>0</v>
      </c>
      <c r="G169" s="219">
        <v>0</v>
      </c>
      <c r="H169" s="251">
        <v>0</v>
      </c>
      <c r="I169" s="219"/>
      <c r="J169" s="218"/>
      <c r="K169" s="218"/>
      <c r="L169" s="218"/>
      <c r="M169" s="218"/>
      <c r="N169" s="218"/>
      <c r="O169" s="218"/>
      <c r="P169" s="218"/>
      <c r="Q169" s="218"/>
      <c r="R169" s="218"/>
      <c r="S169" s="218"/>
      <c r="T169" s="234">
        <v>0</v>
      </c>
      <c r="U169" s="235">
        <v>0</v>
      </c>
      <c r="V169" s="235">
        <v>0</v>
      </c>
      <c r="W169" s="235">
        <v>0</v>
      </c>
      <c r="X169" s="235">
        <v>0</v>
      </c>
      <c r="Y169" s="218"/>
      <c r="Z169" s="217">
        <v>0</v>
      </c>
      <c r="AA169" s="217">
        <v>0</v>
      </c>
      <c r="AB169" s="217">
        <v>0</v>
      </c>
      <c r="AC169" s="217">
        <v>0</v>
      </c>
    </row>
    <row r="170" spans="3:29" x14ac:dyDescent="0.15">
      <c r="C170" s="218"/>
      <c r="D170" s="219"/>
      <c r="E170" s="217"/>
      <c r="F170" s="219">
        <v>0</v>
      </c>
      <c r="G170" s="219">
        <v>0</v>
      </c>
      <c r="H170" s="256">
        <v>0</v>
      </c>
      <c r="I170" s="219"/>
      <c r="J170" s="218"/>
      <c r="K170" s="218"/>
      <c r="L170" s="218"/>
      <c r="M170" s="218"/>
      <c r="N170" s="218"/>
      <c r="O170" s="218"/>
      <c r="P170" s="218"/>
      <c r="Q170" s="218"/>
      <c r="R170" s="218"/>
      <c r="S170" s="218"/>
      <c r="T170" s="234">
        <v>0</v>
      </c>
      <c r="U170" s="235">
        <v>0</v>
      </c>
      <c r="V170" s="235">
        <v>0</v>
      </c>
      <c r="W170" s="235">
        <v>0</v>
      </c>
      <c r="X170" s="235">
        <v>0</v>
      </c>
      <c r="Y170" s="218"/>
      <c r="Z170" s="217">
        <v>0</v>
      </c>
      <c r="AA170" s="217">
        <v>0</v>
      </c>
      <c r="AB170" s="217">
        <v>0</v>
      </c>
      <c r="AC170" s="217">
        <v>0</v>
      </c>
    </row>
    <row r="171" spans="3:29" x14ac:dyDescent="0.15">
      <c r="C171" s="218"/>
      <c r="D171" s="219"/>
      <c r="E171" s="217"/>
      <c r="F171" s="219">
        <v>0</v>
      </c>
      <c r="G171" s="219">
        <v>0</v>
      </c>
      <c r="H171" s="256">
        <v>0</v>
      </c>
      <c r="I171" s="219"/>
      <c r="J171" s="218"/>
      <c r="K171" s="218"/>
      <c r="L171" s="218"/>
      <c r="M171" s="218"/>
      <c r="N171" s="218"/>
      <c r="O171" s="218"/>
      <c r="P171" s="218"/>
      <c r="Q171" s="218"/>
      <c r="R171" s="218"/>
      <c r="S171" s="218"/>
      <c r="T171" s="234">
        <v>0</v>
      </c>
      <c r="U171" s="235">
        <v>0</v>
      </c>
      <c r="V171" s="235">
        <v>0</v>
      </c>
      <c r="W171" s="235">
        <v>0</v>
      </c>
      <c r="X171" s="235">
        <v>0</v>
      </c>
      <c r="Y171" s="218"/>
      <c r="Z171" s="217">
        <v>0</v>
      </c>
      <c r="AA171" s="217">
        <v>0</v>
      </c>
      <c r="AB171" s="217">
        <v>0</v>
      </c>
      <c r="AC171" s="217">
        <v>0</v>
      </c>
    </row>
    <row r="172" spans="3:29" x14ac:dyDescent="0.15">
      <c r="C172" s="218"/>
      <c r="D172" s="219"/>
      <c r="E172" s="217"/>
      <c r="F172" s="219">
        <v>0</v>
      </c>
      <c r="G172" s="219">
        <v>0</v>
      </c>
      <c r="H172" s="256">
        <v>0</v>
      </c>
      <c r="I172" s="219"/>
      <c r="J172" s="218"/>
      <c r="K172" s="218"/>
      <c r="L172" s="218"/>
      <c r="M172" s="218"/>
      <c r="N172" s="218"/>
      <c r="O172" s="218"/>
      <c r="P172" s="218"/>
      <c r="Q172" s="218"/>
      <c r="R172" s="218"/>
      <c r="S172" s="218"/>
      <c r="T172" s="234">
        <v>0</v>
      </c>
      <c r="U172" s="235">
        <v>0</v>
      </c>
      <c r="V172" s="235">
        <v>0</v>
      </c>
      <c r="W172" s="235">
        <v>0</v>
      </c>
      <c r="X172" s="235">
        <v>0</v>
      </c>
      <c r="Y172" s="218"/>
      <c r="Z172" s="217">
        <v>0</v>
      </c>
      <c r="AA172" s="217">
        <v>0</v>
      </c>
      <c r="AB172" s="217">
        <v>0</v>
      </c>
      <c r="AC172" s="217">
        <v>0</v>
      </c>
    </row>
    <row r="173" spans="3:29" x14ac:dyDescent="0.15">
      <c r="C173" s="218"/>
      <c r="D173" s="219"/>
      <c r="E173" s="217"/>
      <c r="F173" s="219">
        <v>0</v>
      </c>
      <c r="G173" s="219">
        <v>0</v>
      </c>
      <c r="H173" s="256">
        <v>0</v>
      </c>
      <c r="I173" s="219"/>
      <c r="J173" s="218"/>
      <c r="K173" s="218"/>
      <c r="L173" s="218"/>
      <c r="M173" s="218"/>
      <c r="N173" s="218"/>
      <c r="O173" s="218"/>
      <c r="P173" s="218"/>
      <c r="Q173" s="218"/>
      <c r="R173" s="218"/>
      <c r="S173" s="218"/>
      <c r="T173" s="234">
        <v>0</v>
      </c>
      <c r="U173" s="235">
        <v>0</v>
      </c>
      <c r="V173" s="235">
        <v>0</v>
      </c>
      <c r="W173" s="235">
        <v>0</v>
      </c>
      <c r="X173" s="235">
        <v>0</v>
      </c>
      <c r="Y173" s="218"/>
      <c r="Z173" s="217">
        <v>0</v>
      </c>
      <c r="AA173" s="217">
        <v>0</v>
      </c>
      <c r="AB173" s="217">
        <v>0</v>
      </c>
      <c r="AC173" s="217">
        <v>0</v>
      </c>
    </row>
    <row r="174" spans="3:29" x14ac:dyDescent="0.15">
      <c r="C174" s="218"/>
      <c r="D174" s="219"/>
      <c r="E174" s="217"/>
      <c r="F174" s="219">
        <v>0</v>
      </c>
      <c r="G174" s="219">
        <v>0</v>
      </c>
      <c r="H174" s="256">
        <v>0</v>
      </c>
      <c r="I174" s="219"/>
      <c r="J174" s="218"/>
      <c r="K174" s="218"/>
      <c r="L174" s="218"/>
      <c r="M174" s="218"/>
      <c r="N174" s="218"/>
      <c r="O174" s="218"/>
      <c r="P174" s="218"/>
      <c r="Q174" s="218"/>
      <c r="R174" s="218"/>
      <c r="S174" s="218"/>
      <c r="T174" s="234">
        <v>0</v>
      </c>
      <c r="U174" s="235">
        <v>0</v>
      </c>
      <c r="V174" s="235">
        <v>0</v>
      </c>
      <c r="W174" s="235">
        <v>0</v>
      </c>
      <c r="X174" s="235">
        <v>0</v>
      </c>
      <c r="Y174" s="218"/>
      <c r="Z174" s="217">
        <v>0</v>
      </c>
      <c r="AA174" s="217">
        <v>0</v>
      </c>
      <c r="AB174" s="217">
        <v>0</v>
      </c>
      <c r="AC174" s="217">
        <v>0</v>
      </c>
    </row>
    <row r="175" spans="3:29" x14ac:dyDescent="0.15">
      <c r="C175" s="218"/>
      <c r="D175" s="219"/>
      <c r="E175" s="217"/>
      <c r="F175" s="219">
        <v>0</v>
      </c>
      <c r="G175" s="219">
        <v>0</v>
      </c>
      <c r="H175" s="256">
        <v>0</v>
      </c>
      <c r="I175" s="219"/>
      <c r="J175" s="218"/>
      <c r="K175" s="218"/>
      <c r="L175" s="218"/>
      <c r="M175" s="218"/>
      <c r="N175" s="218"/>
      <c r="O175" s="218"/>
      <c r="P175" s="218"/>
      <c r="Q175" s="218"/>
      <c r="R175" s="218"/>
      <c r="S175" s="218"/>
      <c r="T175" s="234">
        <v>0</v>
      </c>
      <c r="U175" s="235">
        <v>0</v>
      </c>
      <c r="V175" s="235">
        <v>0</v>
      </c>
      <c r="W175" s="235">
        <v>0</v>
      </c>
      <c r="X175" s="235">
        <v>0</v>
      </c>
      <c r="Y175" s="218"/>
      <c r="Z175" s="217">
        <v>0</v>
      </c>
      <c r="AA175" s="217">
        <v>0</v>
      </c>
      <c r="AB175" s="217">
        <v>0</v>
      </c>
      <c r="AC175" s="217">
        <v>0</v>
      </c>
    </row>
    <row r="176" spans="3:29" x14ac:dyDescent="0.15">
      <c r="C176" s="218"/>
      <c r="D176" s="219"/>
      <c r="E176" s="217"/>
      <c r="F176" s="219">
        <v>0</v>
      </c>
      <c r="G176" s="219">
        <v>0</v>
      </c>
      <c r="H176" s="256">
        <v>0</v>
      </c>
      <c r="I176" s="219"/>
      <c r="J176" s="218"/>
      <c r="K176" s="218"/>
      <c r="L176" s="218"/>
      <c r="M176" s="218"/>
      <c r="N176" s="218"/>
      <c r="O176" s="218"/>
      <c r="P176" s="218"/>
      <c r="Q176" s="218"/>
      <c r="R176" s="218"/>
      <c r="S176" s="218"/>
      <c r="T176" s="234">
        <v>0</v>
      </c>
      <c r="U176" s="235">
        <v>0</v>
      </c>
      <c r="V176" s="235">
        <v>0</v>
      </c>
      <c r="W176" s="235">
        <v>0</v>
      </c>
      <c r="X176" s="235">
        <v>0</v>
      </c>
      <c r="Y176" s="218"/>
      <c r="Z176" s="217">
        <v>0</v>
      </c>
      <c r="AA176" s="217">
        <v>0</v>
      </c>
      <c r="AB176" s="217">
        <v>0</v>
      </c>
      <c r="AC176" s="217">
        <v>0</v>
      </c>
    </row>
    <row r="177" spans="2:29" x14ac:dyDescent="0.15">
      <c r="C177" s="218"/>
      <c r="D177" s="219"/>
      <c r="E177" s="217"/>
      <c r="F177" s="217"/>
      <c r="G177" s="219"/>
      <c r="H177" s="219"/>
      <c r="I177" s="219"/>
      <c r="J177" s="218"/>
      <c r="K177" s="218"/>
      <c r="L177" s="218"/>
      <c r="M177" s="218"/>
      <c r="N177" s="218"/>
      <c r="O177" s="218"/>
      <c r="P177" s="218"/>
      <c r="Q177" s="218"/>
      <c r="R177" s="218"/>
      <c r="S177" s="218"/>
      <c r="T177" s="234">
        <v>0</v>
      </c>
      <c r="U177" s="235">
        <v>0</v>
      </c>
      <c r="V177" s="235">
        <v>0</v>
      </c>
      <c r="W177" s="235">
        <v>0</v>
      </c>
      <c r="X177" s="235">
        <v>0</v>
      </c>
      <c r="Y177" s="218"/>
      <c r="Z177" s="217">
        <v>0</v>
      </c>
      <c r="AA177" s="217">
        <v>0</v>
      </c>
      <c r="AB177" s="217">
        <v>0</v>
      </c>
      <c r="AC177" s="217">
        <v>0</v>
      </c>
    </row>
    <row r="178" spans="2:29" x14ac:dyDescent="0.15">
      <c r="C178" s="218"/>
      <c r="D178" s="241">
        <v>0</v>
      </c>
      <c r="E178" s="217"/>
      <c r="F178" s="243">
        <v>0</v>
      </c>
      <c r="G178" s="229">
        <v>0</v>
      </c>
      <c r="H178" s="219"/>
      <c r="I178" s="219"/>
      <c r="J178" s="218"/>
      <c r="K178" s="218"/>
      <c r="L178" s="218"/>
      <c r="M178" s="218"/>
      <c r="N178" s="218"/>
      <c r="O178" s="218"/>
      <c r="P178" s="218"/>
      <c r="Q178" s="218"/>
      <c r="R178" s="218"/>
      <c r="S178" s="218"/>
      <c r="T178" s="234">
        <v>0</v>
      </c>
      <c r="U178" s="235">
        <v>0</v>
      </c>
      <c r="V178" s="235">
        <v>0</v>
      </c>
      <c r="W178" s="235">
        <v>0</v>
      </c>
      <c r="X178" s="235">
        <v>0</v>
      </c>
      <c r="Y178" s="218"/>
      <c r="Z178" s="217">
        <v>0</v>
      </c>
      <c r="AA178" s="217">
        <v>0</v>
      </c>
      <c r="AB178" s="217">
        <v>0</v>
      </c>
      <c r="AC178" s="217">
        <v>0</v>
      </c>
    </row>
    <row r="179" spans="2:29" x14ac:dyDescent="0.15">
      <c r="B179" s="218"/>
      <c r="C179" s="218"/>
      <c r="D179" s="221">
        <v>0</v>
      </c>
      <c r="E179" s="243">
        <v>0</v>
      </c>
      <c r="F179" s="233">
        <v>0</v>
      </c>
      <c r="G179" s="233">
        <v>0</v>
      </c>
      <c r="H179" s="217"/>
      <c r="I179" s="217"/>
      <c r="J179" s="233">
        <v>0</v>
      </c>
      <c r="K179" s="218"/>
      <c r="L179" s="218"/>
      <c r="M179" s="218"/>
      <c r="N179" s="218"/>
      <c r="O179" s="218"/>
      <c r="P179" s="218"/>
      <c r="Q179" s="218"/>
      <c r="R179" s="218"/>
      <c r="S179" s="218"/>
      <c r="T179" s="234">
        <v>0</v>
      </c>
      <c r="U179" s="235">
        <v>0</v>
      </c>
      <c r="V179" s="235">
        <v>0</v>
      </c>
      <c r="W179" s="235">
        <v>0</v>
      </c>
      <c r="X179" s="235">
        <v>0</v>
      </c>
      <c r="Y179" s="218"/>
      <c r="Z179" s="217">
        <v>0</v>
      </c>
      <c r="AA179" s="217">
        <v>0</v>
      </c>
      <c r="AB179" s="217">
        <v>0</v>
      </c>
      <c r="AC179" s="217">
        <v>0</v>
      </c>
    </row>
    <row r="180" spans="2:29" x14ac:dyDescent="0.15">
      <c r="B180" s="218"/>
      <c r="C180" s="218"/>
      <c r="D180" s="219">
        <v>0</v>
      </c>
      <c r="E180" s="217">
        <v>0</v>
      </c>
      <c r="F180" s="219">
        <v>0</v>
      </c>
      <c r="G180" s="219">
        <v>0</v>
      </c>
      <c r="I180" s="257">
        <v>0</v>
      </c>
      <c r="J180" s="256">
        <v>0</v>
      </c>
      <c r="K180" s="218"/>
      <c r="L180" s="218"/>
      <c r="M180" s="218"/>
      <c r="N180" s="218"/>
      <c r="O180" s="218"/>
      <c r="P180" s="218"/>
      <c r="Q180" s="218"/>
      <c r="R180" s="218"/>
      <c r="S180" s="218"/>
      <c r="T180" s="234">
        <v>0</v>
      </c>
      <c r="U180" s="235">
        <v>0</v>
      </c>
      <c r="V180" s="235">
        <v>0</v>
      </c>
      <c r="W180" s="235">
        <v>0</v>
      </c>
      <c r="X180" s="235">
        <v>0</v>
      </c>
      <c r="Y180" s="218"/>
      <c r="Z180" s="217">
        <v>0</v>
      </c>
      <c r="AA180" s="217">
        <v>0</v>
      </c>
      <c r="AB180" s="217">
        <v>0</v>
      </c>
      <c r="AC180" s="217">
        <v>0</v>
      </c>
    </row>
    <row r="181" spans="2:29" x14ac:dyDescent="0.15">
      <c r="B181" s="218"/>
      <c r="C181" s="218"/>
      <c r="D181" s="219"/>
      <c r="E181" s="217"/>
      <c r="F181" s="219">
        <v>0</v>
      </c>
      <c r="G181" s="219">
        <v>0</v>
      </c>
      <c r="H181" s="217">
        <v>0</v>
      </c>
      <c r="I181" s="250">
        <v>0</v>
      </c>
      <c r="J181" s="256">
        <v>0</v>
      </c>
      <c r="K181" s="218"/>
      <c r="L181" s="218"/>
      <c r="M181" s="218"/>
      <c r="N181" s="218"/>
      <c r="O181" s="218"/>
      <c r="P181" s="218"/>
      <c r="Q181" s="218"/>
      <c r="R181" s="218"/>
      <c r="S181" s="218"/>
      <c r="T181" s="234">
        <v>0</v>
      </c>
      <c r="U181" s="235">
        <v>0</v>
      </c>
      <c r="V181" s="235">
        <v>0</v>
      </c>
      <c r="W181" s="235">
        <v>0</v>
      </c>
      <c r="X181" s="235">
        <v>0</v>
      </c>
      <c r="Y181" s="218"/>
      <c r="Z181" s="217">
        <v>0</v>
      </c>
      <c r="AA181" s="217">
        <v>0</v>
      </c>
      <c r="AB181" s="217">
        <v>0</v>
      </c>
      <c r="AC181" s="217">
        <v>0</v>
      </c>
    </row>
    <row r="182" spans="2:29" x14ac:dyDescent="0.15">
      <c r="B182" s="218"/>
      <c r="C182" s="218"/>
      <c r="D182" s="219"/>
      <c r="E182" s="217"/>
      <c r="F182" s="219">
        <v>0</v>
      </c>
      <c r="G182" s="219">
        <v>0</v>
      </c>
      <c r="H182" s="217">
        <v>0</v>
      </c>
      <c r="I182" s="250">
        <v>0</v>
      </c>
      <c r="J182" s="256">
        <v>0</v>
      </c>
      <c r="K182" s="218"/>
      <c r="L182" s="218"/>
      <c r="M182" s="218"/>
      <c r="N182" s="218"/>
      <c r="O182" s="218"/>
      <c r="P182" s="218"/>
      <c r="Q182" s="218"/>
      <c r="R182" s="218"/>
      <c r="S182" s="218"/>
      <c r="T182" s="234">
        <v>0</v>
      </c>
      <c r="U182" s="235">
        <v>0</v>
      </c>
      <c r="V182" s="235">
        <v>0</v>
      </c>
      <c r="W182" s="235">
        <v>0</v>
      </c>
      <c r="X182" s="235">
        <v>0</v>
      </c>
      <c r="Y182" s="218"/>
      <c r="Z182" s="217">
        <v>0</v>
      </c>
      <c r="AA182" s="217">
        <v>0</v>
      </c>
      <c r="AB182" s="217">
        <v>0</v>
      </c>
      <c r="AC182" s="217">
        <v>0</v>
      </c>
    </row>
    <row r="183" spans="2:29" x14ac:dyDescent="0.15">
      <c r="B183" s="218"/>
      <c r="C183" s="218"/>
      <c r="D183" s="219"/>
      <c r="E183" s="217"/>
      <c r="F183" s="219">
        <v>0</v>
      </c>
      <c r="G183" s="219">
        <v>0</v>
      </c>
      <c r="H183" s="217">
        <v>0</v>
      </c>
      <c r="I183" s="250">
        <v>0</v>
      </c>
      <c r="J183" s="256">
        <v>0</v>
      </c>
      <c r="K183" s="218"/>
      <c r="L183" s="218"/>
      <c r="M183" s="218"/>
      <c r="N183" s="218"/>
      <c r="O183" s="218"/>
      <c r="P183" s="218"/>
      <c r="Q183" s="218"/>
      <c r="R183" s="218"/>
      <c r="S183" s="218"/>
      <c r="T183" s="234">
        <v>0</v>
      </c>
      <c r="U183" s="235">
        <v>0</v>
      </c>
      <c r="V183" s="235">
        <v>0</v>
      </c>
      <c r="W183" s="235">
        <v>0</v>
      </c>
      <c r="X183" s="235">
        <v>0</v>
      </c>
      <c r="Y183" s="218"/>
      <c r="Z183" s="217">
        <v>0</v>
      </c>
      <c r="AA183" s="217">
        <v>0</v>
      </c>
      <c r="AB183" s="217">
        <v>0</v>
      </c>
      <c r="AC183" s="217">
        <v>0</v>
      </c>
    </row>
    <row r="184" spans="2:29" x14ac:dyDescent="0.15">
      <c r="B184" s="218"/>
      <c r="C184" s="218"/>
      <c r="D184" s="219"/>
      <c r="E184" s="217"/>
      <c r="F184" s="219">
        <v>0</v>
      </c>
      <c r="G184" s="219">
        <v>0</v>
      </c>
      <c r="H184" s="217">
        <v>0</v>
      </c>
      <c r="I184" s="250">
        <v>0</v>
      </c>
      <c r="J184" s="256">
        <v>0</v>
      </c>
      <c r="K184" s="218"/>
      <c r="L184" s="218"/>
      <c r="M184" s="218"/>
      <c r="N184" s="218"/>
      <c r="O184" s="218"/>
      <c r="P184" s="218"/>
      <c r="Q184" s="218"/>
      <c r="R184" s="218"/>
      <c r="S184" s="218"/>
      <c r="T184" s="234">
        <v>0</v>
      </c>
      <c r="U184" s="235">
        <v>0</v>
      </c>
      <c r="V184" s="235">
        <v>0</v>
      </c>
      <c r="W184" s="235">
        <v>0</v>
      </c>
      <c r="X184" s="235">
        <v>0</v>
      </c>
      <c r="Y184" s="218"/>
      <c r="Z184" s="217">
        <v>0</v>
      </c>
      <c r="AA184" s="217">
        <v>0</v>
      </c>
      <c r="AB184" s="217">
        <v>0</v>
      </c>
      <c r="AC184" s="217">
        <v>0</v>
      </c>
    </row>
    <row r="185" spans="2:29" x14ac:dyDescent="0.15">
      <c r="B185" s="218"/>
      <c r="C185" s="218"/>
      <c r="D185" s="219"/>
      <c r="E185" s="217"/>
      <c r="F185" s="219">
        <v>0</v>
      </c>
      <c r="G185" s="219">
        <v>0</v>
      </c>
      <c r="H185" s="217">
        <v>0</v>
      </c>
      <c r="I185" s="250">
        <v>0</v>
      </c>
      <c r="J185" s="256">
        <v>0</v>
      </c>
      <c r="K185" s="218"/>
      <c r="L185" s="218"/>
      <c r="M185" s="218"/>
      <c r="N185" s="218"/>
      <c r="O185" s="218"/>
      <c r="P185" s="218"/>
      <c r="Q185" s="218"/>
      <c r="R185" s="218"/>
      <c r="S185" s="218"/>
      <c r="T185" s="234">
        <v>0</v>
      </c>
      <c r="U185" s="235">
        <v>0</v>
      </c>
      <c r="V185" s="235">
        <v>0</v>
      </c>
      <c r="W185" s="235">
        <v>0</v>
      </c>
      <c r="X185" s="235">
        <v>0</v>
      </c>
      <c r="Y185" s="218"/>
      <c r="Z185" s="217">
        <v>0</v>
      </c>
      <c r="AA185" s="217">
        <v>0</v>
      </c>
      <c r="AB185" s="217">
        <v>0</v>
      </c>
      <c r="AC185" s="217">
        <v>0</v>
      </c>
    </row>
    <row r="186" spans="2:29" x14ac:dyDescent="0.15">
      <c r="B186" s="218"/>
      <c r="C186" s="218"/>
      <c r="D186" s="219"/>
      <c r="E186" s="217"/>
      <c r="F186" s="219">
        <v>0</v>
      </c>
      <c r="G186" s="219">
        <v>0</v>
      </c>
      <c r="H186" s="217">
        <v>0</v>
      </c>
      <c r="I186" s="250">
        <v>0</v>
      </c>
      <c r="J186" s="256">
        <v>0</v>
      </c>
      <c r="K186" s="218"/>
      <c r="L186" s="218"/>
      <c r="M186" s="218"/>
      <c r="N186" s="218"/>
      <c r="O186" s="218"/>
      <c r="P186" s="218"/>
      <c r="Q186" s="218"/>
      <c r="R186" s="218"/>
      <c r="S186" s="218"/>
      <c r="T186" s="234">
        <v>0</v>
      </c>
      <c r="U186" s="235">
        <v>0</v>
      </c>
      <c r="V186" s="235">
        <v>0</v>
      </c>
      <c r="W186" s="235">
        <v>0</v>
      </c>
      <c r="X186" s="235">
        <v>0</v>
      </c>
      <c r="Y186" s="218"/>
      <c r="Z186" s="217">
        <v>0</v>
      </c>
      <c r="AA186" s="217">
        <v>0</v>
      </c>
      <c r="AB186" s="217">
        <v>0</v>
      </c>
      <c r="AC186" s="217">
        <v>0</v>
      </c>
    </row>
    <row r="187" spans="2:29" x14ac:dyDescent="0.15">
      <c r="B187" s="218"/>
      <c r="C187" s="218"/>
      <c r="D187" s="219"/>
      <c r="E187" s="217"/>
      <c r="F187" s="219">
        <v>0</v>
      </c>
      <c r="G187" s="219">
        <v>0</v>
      </c>
      <c r="H187" s="217">
        <v>0</v>
      </c>
      <c r="I187" s="250">
        <v>0</v>
      </c>
      <c r="J187" s="256">
        <v>0</v>
      </c>
      <c r="K187" s="218"/>
      <c r="L187" s="218"/>
      <c r="M187" s="218"/>
      <c r="N187" s="218"/>
      <c r="O187" s="218"/>
      <c r="P187" s="218"/>
      <c r="Q187" s="218"/>
      <c r="R187" s="218"/>
      <c r="S187" s="218"/>
      <c r="T187" s="234">
        <v>0</v>
      </c>
      <c r="U187" s="235">
        <v>0</v>
      </c>
      <c r="V187" s="235">
        <v>0</v>
      </c>
      <c r="W187" s="235">
        <v>0</v>
      </c>
      <c r="X187" s="235">
        <v>0</v>
      </c>
      <c r="Y187" s="218"/>
      <c r="Z187" s="217">
        <v>0</v>
      </c>
      <c r="AA187" s="217">
        <v>0</v>
      </c>
      <c r="AB187" s="217">
        <v>0</v>
      </c>
      <c r="AC187" s="217">
        <v>0</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v>0</v>
      </c>
      <c r="U188" s="235">
        <v>0</v>
      </c>
      <c r="V188" s="235">
        <v>0</v>
      </c>
      <c r="W188" s="235">
        <v>0</v>
      </c>
      <c r="X188" s="235">
        <v>0</v>
      </c>
      <c r="Y188" s="218"/>
      <c r="Z188" s="217">
        <v>0</v>
      </c>
      <c r="AA188" s="217">
        <v>0</v>
      </c>
      <c r="AB188" s="217">
        <v>0</v>
      </c>
      <c r="AC188" s="217">
        <v>0</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v>0</v>
      </c>
      <c r="U189" s="235">
        <v>0</v>
      </c>
      <c r="V189" s="235">
        <v>0</v>
      </c>
      <c r="W189" s="235">
        <v>0</v>
      </c>
      <c r="X189" s="235">
        <v>0</v>
      </c>
      <c r="Y189" s="218"/>
      <c r="Z189" s="217">
        <v>0</v>
      </c>
      <c r="AA189" s="217">
        <v>0</v>
      </c>
      <c r="AB189" s="217">
        <v>0</v>
      </c>
      <c r="AC189" s="217">
        <v>0</v>
      </c>
    </row>
    <row r="190" spans="2:29" x14ac:dyDescent="0.15">
      <c r="B190" s="218"/>
      <c r="D190" s="219"/>
      <c r="E190" s="217"/>
      <c r="F190" s="217"/>
      <c r="G190" s="219"/>
      <c r="H190" s="219"/>
      <c r="I190" s="219"/>
      <c r="J190" s="218"/>
      <c r="K190" s="218"/>
      <c r="L190" s="218"/>
      <c r="M190" s="218"/>
      <c r="Q190" s="218"/>
      <c r="R190" s="218"/>
      <c r="S190" s="218"/>
      <c r="T190" s="234">
        <v>0</v>
      </c>
      <c r="U190" s="235">
        <v>0</v>
      </c>
      <c r="V190" s="235">
        <v>0</v>
      </c>
      <c r="W190" s="235">
        <v>0</v>
      </c>
      <c r="X190" s="235">
        <v>0</v>
      </c>
      <c r="Y190" s="218"/>
      <c r="Z190" s="217">
        <v>0</v>
      </c>
      <c r="AA190" s="217">
        <v>0</v>
      </c>
      <c r="AB190" s="217">
        <v>0</v>
      </c>
      <c r="AC190" s="217">
        <v>0</v>
      </c>
    </row>
    <row r="191" spans="2:29" x14ac:dyDescent="0.15">
      <c r="B191" s="218"/>
      <c r="Q191" s="218"/>
      <c r="R191" s="218"/>
      <c r="S191" s="218"/>
      <c r="T191" s="234">
        <v>0</v>
      </c>
      <c r="U191" s="235">
        <v>0</v>
      </c>
      <c r="V191" s="235">
        <v>0</v>
      </c>
      <c r="W191" s="235">
        <v>0</v>
      </c>
      <c r="X191" s="235">
        <v>0</v>
      </c>
      <c r="Y191" s="218"/>
      <c r="Z191" s="217">
        <v>0</v>
      </c>
      <c r="AA191" s="217">
        <v>0</v>
      </c>
      <c r="AB191" s="217">
        <v>0</v>
      </c>
      <c r="AC191" s="217">
        <v>0</v>
      </c>
    </row>
    <row r="192" spans="2:29" x14ac:dyDescent="0.15">
      <c r="B192" s="218"/>
      <c r="Q192" s="218"/>
      <c r="R192" s="218"/>
      <c r="S192" s="218"/>
      <c r="T192" s="234">
        <v>0</v>
      </c>
      <c r="U192" s="235">
        <v>0</v>
      </c>
      <c r="V192" s="235">
        <v>0</v>
      </c>
      <c r="W192" s="235">
        <v>0</v>
      </c>
      <c r="X192" s="235">
        <v>0</v>
      </c>
      <c r="Y192" s="218"/>
      <c r="Z192" s="217">
        <v>0</v>
      </c>
      <c r="AA192" s="217">
        <v>0</v>
      </c>
      <c r="AB192" s="217">
        <v>0</v>
      </c>
      <c r="AC192" s="217">
        <v>0</v>
      </c>
    </row>
    <row r="193" spans="2:29" x14ac:dyDescent="0.15">
      <c r="B193" s="218"/>
      <c r="Q193" s="218"/>
      <c r="R193" s="218"/>
      <c r="S193" s="218"/>
      <c r="T193" s="234">
        <v>0</v>
      </c>
      <c r="U193" s="235">
        <v>0</v>
      </c>
      <c r="V193" s="235">
        <v>0</v>
      </c>
      <c r="W193" s="235">
        <v>0</v>
      </c>
      <c r="X193" s="235">
        <v>0</v>
      </c>
      <c r="Y193" s="218"/>
      <c r="Z193" s="217">
        <v>0</v>
      </c>
      <c r="AA193" s="217">
        <v>0</v>
      </c>
      <c r="AB193" s="217">
        <v>0</v>
      </c>
      <c r="AC193" s="217">
        <v>0</v>
      </c>
    </row>
    <row r="194" spans="2:29" x14ac:dyDescent="0.15">
      <c r="B194" s="218"/>
      <c r="Q194" s="218"/>
      <c r="R194" s="218"/>
      <c r="S194" s="218"/>
      <c r="T194" s="234">
        <v>0</v>
      </c>
      <c r="U194" s="235">
        <v>0</v>
      </c>
      <c r="V194" s="235">
        <v>0</v>
      </c>
      <c r="W194" s="235">
        <v>0</v>
      </c>
      <c r="X194" s="235">
        <v>0</v>
      </c>
      <c r="Y194" s="218"/>
      <c r="Z194" s="217">
        <v>0</v>
      </c>
      <c r="AA194" s="217">
        <v>0</v>
      </c>
      <c r="AB194" s="217">
        <v>0</v>
      </c>
      <c r="AC194" s="217">
        <v>0</v>
      </c>
    </row>
    <row r="195" spans="2:29" x14ac:dyDescent="0.15">
      <c r="B195" s="218"/>
      <c r="Q195" s="218"/>
      <c r="R195" s="218"/>
      <c r="S195" s="218"/>
      <c r="T195" s="234">
        <v>0</v>
      </c>
      <c r="U195" s="235">
        <v>0</v>
      </c>
      <c r="V195" s="235">
        <v>0</v>
      </c>
      <c r="W195" s="235">
        <v>0</v>
      </c>
      <c r="X195" s="235">
        <v>0</v>
      </c>
      <c r="Y195" s="218"/>
      <c r="Z195" s="217">
        <v>0</v>
      </c>
      <c r="AA195" s="217">
        <v>0</v>
      </c>
      <c r="AB195" s="217">
        <v>0</v>
      </c>
      <c r="AC195" s="217">
        <v>0</v>
      </c>
    </row>
    <row r="196" spans="2:29" x14ac:dyDescent="0.15">
      <c r="B196" s="218"/>
      <c r="Q196" s="218"/>
      <c r="R196" s="218"/>
      <c r="S196" s="218"/>
      <c r="T196" s="234">
        <v>0</v>
      </c>
      <c r="U196" s="235">
        <v>0</v>
      </c>
      <c r="V196" s="235">
        <v>0</v>
      </c>
      <c r="W196" s="235">
        <v>0</v>
      </c>
      <c r="X196" s="235">
        <v>0</v>
      </c>
      <c r="Y196" s="218"/>
      <c r="Z196" s="217">
        <v>0</v>
      </c>
      <c r="AA196" s="217">
        <v>0</v>
      </c>
      <c r="AB196" s="217">
        <v>0</v>
      </c>
      <c r="AC196" s="217">
        <v>0</v>
      </c>
    </row>
    <row r="197" spans="2:29" x14ac:dyDescent="0.15">
      <c r="B197" s="218"/>
      <c r="Q197" s="218"/>
      <c r="R197" s="218"/>
      <c r="S197" s="218"/>
      <c r="T197" s="218"/>
      <c r="U197" s="218"/>
      <c r="V197" s="219"/>
      <c r="W197" s="219"/>
      <c r="X197" s="219"/>
      <c r="Y197" s="218"/>
      <c r="Z197" s="217">
        <v>0</v>
      </c>
      <c r="AA197" s="217">
        <v>0</v>
      </c>
      <c r="AB197" s="217">
        <v>0</v>
      </c>
      <c r="AC197" s="217">
        <v>0</v>
      </c>
    </row>
    <row r="198" spans="2:29" x14ac:dyDescent="0.15">
      <c r="B198" s="218"/>
      <c r="Q198" s="218"/>
      <c r="R198" s="218"/>
      <c r="S198" s="218"/>
      <c r="T198" s="218"/>
      <c r="U198" s="218"/>
      <c r="V198" s="219"/>
      <c r="W198" s="219"/>
      <c r="X198" s="219"/>
      <c r="Y198" s="218"/>
      <c r="Z198" s="217">
        <v>0</v>
      </c>
      <c r="AA198" s="217">
        <v>0</v>
      </c>
      <c r="AB198" s="217">
        <v>0</v>
      </c>
      <c r="AC198" s="217">
        <v>0</v>
      </c>
    </row>
    <row r="199" spans="2:29" x14ac:dyDescent="0.15">
      <c r="Q199" s="218"/>
      <c r="Z199" s="217">
        <v>0</v>
      </c>
      <c r="AA199" s="217">
        <v>0</v>
      </c>
      <c r="AB199" s="217">
        <v>0</v>
      </c>
      <c r="AC199" s="217">
        <v>0</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85EB3297-B91B-A24A-974F-0E507CCEF5AF}">
      <formula1>0</formula1>
      <formula2>3</formula2>
    </dataValidation>
  </dataValidations>
  <pageMargins left="0.7" right="0.7" top="0.75" bottom="0.75" header="0.3" footer="0.3"/>
  <pageSetup orientation="portrait" horizontalDpi="0" verticalDpi="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644F2-0FAE-2D49-9220-287E41CE3385}">
  <sheetPr>
    <tabColor rgb="FF4FADEA"/>
  </sheetPr>
  <dimension ref="A1:AC242"/>
  <sheetViews>
    <sheetView showGridLines="0" topLeftCell="A35" zoomScale="160" zoomScaleNormal="160" workbookViewId="0">
      <selection activeCell="D23" sqref="D2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0.83203125" style="215"/>
    <col min="22" max="24" width="10.83203125" style="217"/>
    <col min="25" max="16384" width="10.83203125" style="215"/>
  </cols>
  <sheetData>
    <row r="1" spans="1:29" s="216" customFormat="1" x14ac:dyDescent="0.15">
      <c r="I1" s="216" t="s">
        <v>433</v>
      </c>
      <c r="V1" s="217"/>
      <c r="W1" s="217"/>
      <c r="X1" s="217"/>
    </row>
    <row r="2" spans="1:29" s="216" customFormat="1" x14ac:dyDescent="0.15">
      <c r="A2" s="292">
        <f ca="1">IF(Snowville!$D$2="DRAGGING CELLS IS NOT PERMITTED. PLEASE UNDO LAST ACTION!!",0,IF(Snowville!$P$1&lt;&gt;"Feedback OFF",IF(Scoreboard!$F$21="",SUMIFS(SnowvillePT!A3:$AL$199, SnowvillePT!A3:$AL$199, "&gt;0", SnowvilleSC!A3:$AL$199, "PerfectMsg")+ABS(SUMIFS(SnowvillePT!A3:$AL$199, SnowvillePT!A3:$AL$199, "&lt;0", SnowvilleSC!A3:$AL$199, "PerfectMsg")),0),0))</f>
        <v>0</v>
      </c>
      <c r="B2" s="292">
        <f>SUMIF(SnowvillePT!A3:$AL$199,"&gt;0")</f>
        <v>53</v>
      </c>
      <c r="V2" s="217"/>
      <c r="W2" s="217"/>
      <c r="X2" s="217"/>
    </row>
    <row r="4" spans="1:29" s="218" customFormat="1" x14ac:dyDescent="0.15">
      <c r="G4" s="219"/>
      <c r="H4" s="219"/>
      <c r="V4" s="219"/>
      <c r="W4" s="219"/>
      <c r="X4" s="219"/>
      <c r="Z4" s="215"/>
      <c r="AA4" s="215"/>
      <c r="AB4" s="217"/>
      <c r="AC4" s="215"/>
    </row>
    <row r="5" spans="1:29" s="218" customFormat="1" x14ac:dyDescent="0.15">
      <c r="G5" s="219"/>
      <c r="H5" s="219"/>
      <c r="K5" s="215"/>
      <c r="L5" s="215"/>
      <c r="M5" s="215"/>
      <c r="N5" s="215"/>
      <c r="O5" s="215"/>
      <c r="T5" s="220"/>
      <c r="V5" s="219"/>
      <c r="W5" s="219"/>
      <c r="X5" s="219"/>
      <c r="Z5" s="217"/>
      <c r="AA5" s="217"/>
      <c r="AB5" s="217"/>
      <c r="AC5" s="217"/>
    </row>
    <row r="6" spans="1:29" s="218" customFormat="1" x14ac:dyDescent="0.15">
      <c r="G6" s="219"/>
      <c r="H6" s="219"/>
      <c r="K6" s="215"/>
      <c r="L6" s="215"/>
      <c r="M6" s="215"/>
      <c r="N6" s="215"/>
      <c r="T6" s="220"/>
      <c r="V6" s="219"/>
      <c r="W6" s="219"/>
      <c r="X6" s="219"/>
      <c r="Z6" s="217"/>
      <c r="AA6" s="217"/>
      <c r="AB6" s="217"/>
      <c r="AC6" s="217"/>
    </row>
    <row r="7" spans="1:29" s="218" customFormat="1" x14ac:dyDescent="0.15">
      <c r="B7" s="248">
        <v>0</v>
      </c>
      <c r="G7" s="219"/>
      <c r="H7" s="219"/>
      <c r="K7" s="215"/>
      <c r="L7" s="215"/>
      <c r="M7" s="215"/>
      <c r="N7" s="215"/>
      <c r="V7" s="219"/>
      <c r="W7" s="219"/>
      <c r="X7" s="219"/>
      <c r="Z7" s="217"/>
      <c r="AA7" s="217"/>
      <c r="AB7" s="217"/>
      <c r="AC7" s="217"/>
    </row>
    <row r="8" spans="1:29" s="218" customFormat="1" x14ac:dyDescent="0.15">
      <c r="B8" s="261">
        <v>0</v>
      </c>
      <c r="G8" s="219"/>
      <c r="H8" s="219"/>
      <c r="K8" s="215"/>
      <c r="L8" s="215"/>
      <c r="M8" s="215"/>
      <c r="N8" s="215"/>
      <c r="O8" s="262"/>
      <c r="P8" s="262">
        <v>0</v>
      </c>
      <c r="V8" s="219"/>
      <c r="W8" s="219"/>
      <c r="X8" s="219"/>
      <c r="Z8" s="217"/>
      <c r="AA8" s="217"/>
      <c r="AB8" s="217"/>
      <c r="AC8" s="217"/>
    </row>
    <row r="9" spans="1:29" s="218" customFormat="1" x14ac:dyDescent="0.15">
      <c r="B9" s="261">
        <v>0</v>
      </c>
      <c r="G9" s="219"/>
      <c r="H9" s="219"/>
      <c r="K9" s="215"/>
      <c r="L9" s="215"/>
      <c r="M9" s="215"/>
      <c r="N9" s="215"/>
      <c r="O9" s="262"/>
      <c r="P9" s="262">
        <v>0</v>
      </c>
      <c r="T9" s="220"/>
      <c r="V9" s="219"/>
      <c r="W9" s="219"/>
      <c r="X9" s="219"/>
      <c r="Z9" s="217"/>
      <c r="AA9" s="217"/>
      <c r="AB9" s="217"/>
      <c r="AC9" s="217"/>
    </row>
    <row r="10" spans="1:29" s="218" customFormat="1" x14ac:dyDescent="0.15">
      <c r="B10" s="261">
        <v>0</v>
      </c>
      <c r="G10" s="219"/>
      <c r="H10" s="219"/>
      <c r="K10" s="215"/>
      <c r="L10" s="215"/>
      <c r="M10" s="215"/>
      <c r="N10" s="215"/>
      <c r="O10" s="262"/>
      <c r="P10" s="262">
        <v>0</v>
      </c>
      <c r="T10" s="220"/>
      <c r="V10" s="219"/>
      <c r="W10" s="219"/>
      <c r="X10" s="219"/>
      <c r="Z10" s="217"/>
      <c r="AA10" s="217"/>
      <c r="AB10" s="217"/>
      <c r="AC10" s="217"/>
    </row>
    <row r="11" spans="1:29" s="218" customFormat="1" x14ac:dyDescent="0.15">
      <c r="B11" s="261">
        <v>0</v>
      </c>
      <c r="C11" s="217"/>
      <c r="E11" s="217"/>
      <c r="F11" s="219"/>
      <c r="G11" s="219"/>
      <c r="H11" s="219"/>
      <c r="K11" s="215"/>
      <c r="L11" s="215"/>
      <c r="M11" s="215"/>
      <c r="N11" s="215"/>
      <c r="O11" s="262"/>
      <c r="P11" s="262">
        <v>0</v>
      </c>
      <c r="T11" s="220"/>
      <c r="V11" s="219"/>
      <c r="W11" s="219"/>
      <c r="X11" s="219"/>
      <c r="Z11" s="217"/>
      <c r="AA11" s="217"/>
      <c r="AB11" s="217"/>
      <c r="AC11" s="217"/>
    </row>
    <row r="12" spans="1:29" s="218" customFormat="1" ht="17" customHeight="1" x14ac:dyDescent="0.15">
      <c r="B12" s="261">
        <v>0</v>
      </c>
      <c r="C12" s="217"/>
      <c r="E12" s="217"/>
      <c r="F12" s="219"/>
      <c r="G12" s="219"/>
      <c r="H12" s="219"/>
      <c r="K12" s="215"/>
      <c r="L12" s="215"/>
      <c r="M12" s="215"/>
      <c r="N12" s="215"/>
      <c r="O12" s="262"/>
      <c r="P12" s="262">
        <v>0</v>
      </c>
      <c r="V12" s="219"/>
      <c r="W12" s="219"/>
      <c r="X12" s="219"/>
      <c r="Z12" s="217"/>
      <c r="AA12" s="217"/>
      <c r="AB12" s="217"/>
      <c r="AC12" s="217"/>
    </row>
    <row r="13" spans="1:29" s="218" customFormat="1" ht="17" customHeight="1" x14ac:dyDescent="0.15">
      <c r="B13" s="261">
        <v>0</v>
      </c>
      <c r="C13" s="217"/>
      <c r="E13" s="217"/>
      <c r="F13" s="219"/>
      <c r="G13" s="219"/>
      <c r="H13" s="219"/>
      <c r="K13" s="215"/>
      <c r="L13" s="215"/>
      <c r="M13" s="215"/>
      <c r="O13" s="262"/>
      <c r="P13" s="262">
        <v>0</v>
      </c>
      <c r="V13" s="219"/>
      <c r="W13" s="219"/>
      <c r="X13" s="219"/>
      <c r="Z13" s="217"/>
      <c r="AA13" s="217"/>
      <c r="AB13" s="217"/>
      <c r="AC13" s="217"/>
    </row>
    <row r="14" spans="1:29" s="218" customFormat="1" x14ac:dyDescent="0.15">
      <c r="B14" s="261">
        <v>0</v>
      </c>
      <c r="C14" s="217"/>
      <c r="E14" s="217"/>
      <c r="F14" s="219"/>
      <c r="G14" s="219"/>
      <c r="H14" s="219"/>
      <c r="K14" s="215"/>
      <c r="L14" s="215"/>
      <c r="M14" s="215"/>
      <c r="O14" s="262"/>
      <c r="P14" s="262">
        <v>0</v>
      </c>
      <c r="V14" s="219"/>
      <c r="W14" s="219"/>
      <c r="X14" s="219"/>
      <c r="Z14" s="217"/>
      <c r="AA14" s="217"/>
      <c r="AB14" s="217"/>
      <c r="AC14" s="217"/>
    </row>
    <row r="15" spans="1:29" s="218" customFormat="1" x14ac:dyDescent="0.15">
      <c r="B15" s="261">
        <v>0</v>
      </c>
      <c r="C15" s="217"/>
      <c r="E15" s="217"/>
      <c r="F15" s="219"/>
      <c r="G15" s="219"/>
      <c r="H15" s="219"/>
      <c r="K15" s="215"/>
      <c r="L15" s="215"/>
      <c r="M15" s="215"/>
      <c r="O15" s="262"/>
      <c r="P15" s="263">
        <v>0</v>
      </c>
      <c r="V15" s="219"/>
      <c r="W15" s="219"/>
      <c r="X15" s="219"/>
      <c r="Z15" s="217"/>
      <c r="AA15" s="217"/>
      <c r="AB15" s="217"/>
      <c r="AC15" s="217"/>
    </row>
    <row r="16" spans="1:29" s="218" customFormat="1" x14ac:dyDescent="0.15">
      <c r="B16" s="261">
        <v>0</v>
      </c>
      <c r="C16" s="217"/>
      <c r="E16" s="217"/>
      <c r="F16" s="219"/>
      <c r="G16" s="219"/>
      <c r="H16" s="219"/>
      <c r="K16" s="215"/>
      <c r="L16" s="215"/>
      <c r="M16" s="215"/>
      <c r="O16" s="262"/>
      <c r="P16" s="262">
        <v>0</v>
      </c>
      <c r="V16" s="219"/>
      <c r="W16" s="219"/>
      <c r="X16" s="219"/>
      <c r="Z16" s="217"/>
      <c r="AA16" s="217"/>
      <c r="AB16" s="217"/>
      <c r="AC16" s="217"/>
    </row>
    <row r="17" spans="2:29" s="218" customFormat="1" x14ac:dyDescent="0.15">
      <c r="B17" s="261">
        <v>0</v>
      </c>
      <c r="C17" s="217"/>
      <c r="G17" s="219"/>
      <c r="H17" s="219"/>
      <c r="K17" s="215"/>
      <c r="L17" s="215"/>
      <c r="M17" s="215"/>
      <c r="O17" s="262"/>
      <c r="P17" s="263">
        <v>0</v>
      </c>
      <c r="V17" s="219"/>
      <c r="W17" s="219"/>
      <c r="X17" s="219"/>
      <c r="Z17" s="217"/>
      <c r="AA17" s="217"/>
      <c r="AB17" s="217"/>
      <c r="AC17" s="217"/>
    </row>
    <row r="18" spans="2:29" s="218" customFormat="1" x14ac:dyDescent="0.15">
      <c r="B18" s="261">
        <v>0</v>
      </c>
      <c r="C18" s="217"/>
      <c r="D18" s="221">
        <v>0</v>
      </c>
      <c r="E18" s="221">
        <v>0</v>
      </c>
      <c r="G18" s="219"/>
      <c r="H18" s="219"/>
      <c r="K18" s="215"/>
      <c r="L18" s="215"/>
      <c r="M18" s="215"/>
      <c r="O18" s="262"/>
      <c r="P18" s="263">
        <v>0</v>
      </c>
      <c r="V18" s="219"/>
      <c r="W18" s="219"/>
      <c r="X18" s="219"/>
      <c r="Z18" s="217"/>
      <c r="AA18" s="217"/>
      <c r="AB18" s="217"/>
      <c r="AC18" s="217"/>
    </row>
    <row r="19" spans="2:29" s="218" customFormat="1" x14ac:dyDescent="0.15">
      <c r="B19" s="261">
        <v>0</v>
      </c>
      <c r="C19" s="217"/>
      <c r="D19" s="219">
        <v>0</v>
      </c>
      <c r="E19" s="219">
        <v>0</v>
      </c>
      <c r="F19" s="219"/>
      <c r="G19" s="219"/>
      <c r="H19" s="219"/>
      <c r="K19" s="215"/>
      <c r="L19" s="215"/>
      <c r="M19" s="215"/>
      <c r="O19" s="262"/>
      <c r="P19" s="262">
        <v>0</v>
      </c>
      <c r="T19" s="220"/>
      <c r="V19" s="219"/>
      <c r="W19" s="219"/>
      <c r="X19" s="219"/>
      <c r="Z19" s="217"/>
      <c r="AA19" s="217"/>
      <c r="AB19" s="217"/>
      <c r="AC19" s="217"/>
    </row>
    <row r="20" spans="2:29" s="218" customFormat="1" x14ac:dyDescent="0.15">
      <c r="B20" s="261">
        <v>0</v>
      </c>
      <c r="C20" s="217"/>
      <c r="F20" s="219"/>
      <c r="G20" s="219"/>
      <c r="H20" s="219"/>
      <c r="K20" s="215"/>
      <c r="L20" s="215"/>
      <c r="M20" s="215"/>
      <c r="O20" s="262"/>
      <c r="P20" s="262">
        <v>0</v>
      </c>
      <c r="T20" s="220"/>
      <c r="V20" s="219"/>
      <c r="W20" s="219"/>
      <c r="X20" s="219"/>
      <c r="Z20" s="217"/>
      <c r="AA20" s="217"/>
      <c r="AB20" s="217"/>
      <c r="AC20" s="217"/>
    </row>
    <row r="21" spans="2:29" s="218" customFormat="1" x14ac:dyDescent="0.15">
      <c r="B21" s="261">
        <v>0</v>
      </c>
      <c r="C21" s="217"/>
      <c r="D21" s="222">
        <v>0</v>
      </c>
      <c r="E21" s="217"/>
      <c r="F21" s="219"/>
      <c r="G21" s="219"/>
      <c r="H21" s="219"/>
      <c r="K21" s="215"/>
      <c r="L21" s="215"/>
      <c r="M21" s="215"/>
      <c r="O21" s="262"/>
      <c r="P21" s="262">
        <v>0</v>
      </c>
      <c r="T21" s="220"/>
      <c r="V21" s="219"/>
      <c r="W21" s="219"/>
      <c r="X21" s="219"/>
      <c r="Z21" s="217"/>
      <c r="AA21" s="217"/>
      <c r="AB21" s="217"/>
      <c r="AC21" s="217"/>
    </row>
    <row r="22" spans="2:29" s="218" customFormat="1" x14ac:dyDescent="0.15">
      <c r="B22" s="261">
        <v>0</v>
      </c>
      <c r="C22" s="217"/>
      <c r="D22" s="219">
        <v>0</v>
      </c>
      <c r="E22" s="219">
        <v>0</v>
      </c>
      <c r="F22" s="219"/>
      <c r="G22" s="219"/>
      <c r="H22" s="219"/>
      <c r="K22" s="215"/>
      <c r="L22" s="215"/>
      <c r="M22" s="215"/>
      <c r="O22" s="262"/>
      <c r="P22" s="262">
        <v>0</v>
      </c>
      <c r="T22" s="220"/>
      <c r="V22" s="219"/>
      <c r="W22" s="219"/>
      <c r="X22" s="219"/>
      <c r="Z22" s="217"/>
      <c r="AA22" s="217"/>
      <c r="AB22" s="217"/>
      <c r="AC22" s="217"/>
    </row>
    <row r="23" spans="2:29" s="218" customFormat="1" x14ac:dyDescent="0.15">
      <c r="B23" s="261">
        <v>0</v>
      </c>
      <c r="C23" s="217"/>
      <c r="D23" s="223" t="str">
        <f ca="1">_xlfn.IFS(ISBLANK(Snowville!D23),"",IF(NOT(ISNA('#_Snowville'!D23)),IF(ISNA(Snowville!D23),TRUE,FALSE),FALSE),"StuNAMsg",IF(AND(ISNA('#_Snowville'!D23),ISNA(Snowville!D23)),TRUE,FALSE),"PerfectMsg",IF(NOT(ISERROR('#_Snowville'!D23)),IF(ISERROR(Snowville!D23),TRUE,FALSE),FALSE),"StuErrorMsg",IF(TYPE('#_Snowville'!D23)&lt;&gt;TYPE(Snowville!D23),TRUE,FALSE),"WrongTypeMsg",IF(_xlfn.ISFORMULA('#_Snowville'!D23),IF(NOT(_xlfn.ISFORMULA(Snowville!D23)),TRUE),FALSE),"MissingFormulaMsg",IF(NOT(AND(ISNUMBER(FIND("[",_xlfn.FORMULATEXT('#_Snowville'!D23))),ISNUMBER(FIND("!",_xlfn.FORMULATEXT('#_Snowville'!D23))))),AND(ISNUMBER(FIND("[",_xlfn.FORMULATEXT(Snowville!D23))),ISNUMBER(FIND("!",_xlfn.FORMULATEXT(Snowville!D23)))),FALSE),"ExternalRefsMsg",IF(ISNUMBER('#_Snowville'!D23),IF(ABS('#_Snowville'!D23-Snowville!D23)&gt;0.00001,TRUE,FALSE),IF('#_Snowville'!D23&lt;&gt;Snowville!D23,TRUE,FALSE)),IF(ISNUMBER('#_Snowville'!D23),IF('#_Snowville'!D23&gt;Snowville!D23,"TooLow","TooHigh"),"WrongAnswer"),NOT(_xlfn.ISFORMULA('#_Snowville'!D23)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D23),_xlfn.FORMULATEXT(Snowville!D23),Snowville!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D23),_xlfn.FORMULATEXT(Snowville!D23),Snowville!D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D23),_xlfn.FORMULATEXT('#_Snowville'!D23),'#_Snowville'!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D23),_xlfn.FORMULATEXT('#_Snowville'!D23),'#_Snowville'!D23),"9","#"),"8","#"),"7","#"),"6","#"),"5","#"),"4","#"),"3","#"),"2","#"),"1","#"),"0","#"),CHAR(10),""),"$","")," ",""),",","@"),"&gt;","@"),"&lt;","@"),"=","@"),")","@"),"(","@"),"^","@"),"/","@"),"+","@"),"*","@"),"-","@"),"@#","")))/2,TRUE,FALSE),"HardCodeMsg",IF(LEN(IF(_xlfn.ISFORMULA(Snowville!D23),_xlfn.FORMULATEXT(Snowville!D23),Snowville!D23))-LEN(SUBSTITUTE(IF(_xlfn.ISFORMULA(Snowville!D23),_xlfn.FORMULATEXT(Snowville!D23),Snowville!D23),"""",""))&gt;LEN(IF(_xlfn.ISFORMULA('#_Snowville'!D23),_xlfn.FORMULATEXT('#_Snowville'!D23),'#_Snowville'!D23))-LEN(SUBSTITUTE(IF(_xlfn.ISFORMULA('#_Snowville'!D23),_xlfn.FORMULATEXT('#_Snowville'!D23),'#_Snowville'!D23),"""","")),TRUE,FALSE),"HardQuoteMsg",IF(LEN(IF(_xlfn.ISFORMULA(Snowville!D23),_xlfn.FORMULATEXT(Snowville!D23),Snowville!D23))-LEN(SUBSTITUTE(IF(_xlfn.ISFORMULA(Snowville!D23),_xlfn.FORMULATEXT(Snowville!D23),Snowville!D23),"$",""))&lt;0.5*(LEN(IF(_xlfn.ISFORMULA('#_Snowville'!D23),_xlfn.FORMULATEXT('#_Snowville'!D23),'#_Snowville'!D23))-LEN(SUBSTITUTE(IF(_xlfn.ISFORMULA('#_Snowville'!D23),_xlfn.FORMULATEXT('#_Snowville'!D23),'#_Snowville'!D23),"$",""))),TRUE,FALSE),"MissingAbsMsg",TRUE,"PerfectMsg")</f>
        <v/>
      </c>
      <c r="E23" s="234" t="str">
        <f ca="1">_xlfn.IFS(ISBLANK(Snowville!E23),"",IF(NOT(ISNA('#_Snowville'!E23)),IF(ISNA(Snowville!E23),TRUE,FALSE),FALSE),"StuNAMsg",IF(AND(ISNA('#_Snowville'!E23),ISNA(Snowville!E23)),TRUE,FALSE),"PerfectMsg",IF(NOT(ISERROR('#_Snowville'!E23)),IF(ISERROR(Snowville!E23),TRUE,FALSE),FALSE),"StuErrorMsg",IF(TYPE('#_Snowville'!E23)&lt;&gt;TYPE(Snowville!E23),TRUE,FALSE),"WrongTypeMsg",IF(_xlfn.ISFORMULA('#_Snowville'!E23),IF(NOT(_xlfn.ISFORMULA(Snowville!E23)),TRUE),FALSE),"MissingFormulaMsg",IF(NOT(AND(ISNUMBER(FIND("[",_xlfn.FORMULATEXT('#_Snowville'!E23))),ISNUMBER(FIND("!",_xlfn.FORMULATEXT('#_Snowville'!E23))))),AND(ISNUMBER(FIND("[",_xlfn.FORMULATEXT(Snowville!E23))),ISNUMBER(FIND("!",_xlfn.FORMULATEXT(Snowville!E23)))),FALSE),"ExternalRefsMsg",IF(ISNUMBER('#_Snowville'!E23),IF(ABS('#_Snowville'!E23-Snowville!E23)&gt;0.00001,TRUE,FALSE),IF('#_Snowville'!E23&lt;&gt;Snowville!E23,TRUE,FALSE)),IF(ISNUMBER('#_Snowville'!E23),IF('#_Snowville'!E23&gt;Snowville!E23,"TooLow","TooHigh"),"WrongAnswer"),NOT(_xlfn.ISFORMULA('#_Snowville'!E23)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23),_xlfn.FORMULATEXT(Snowville!E23),Snowville!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23),_xlfn.FORMULATEXT(Snowville!E23),Snowville!E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23),_xlfn.FORMULATEXT('#_Snowville'!E23),'#_Snowville'!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23),_xlfn.FORMULATEXT('#_Snowville'!E23),'#_Snowville'!E23),"9","#"),"8","#"),"7","#"),"6","#"),"5","#"),"4","#"),"3","#"),"2","#"),"1","#"),"0","#"),CHAR(10),""),"$","")," ",""),",","@"),"&gt;","@"),"&lt;","@"),"=","@"),")","@"),"(","@"),"^","@"),"/","@"),"+","@"),"*","@"),"-","@"),"@#","")))/2,TRUE,FALSE),"HardCodeMsg",IF(LEN(IF(_xlfn.ISFORMULA(Snowville!E23),_xlfn.FORMULATEXT(Snowville!E23),Snowville!E23))-LEN(SUBSTITUTE(IF(_xlfn.ISFORMULA(Snowville!E23),_xlfn.FORMULATEXT(Snowville!E23),Snowville!E23),"""",""))&gt;LEN(IF(_xlfn.ISFORMULA('#_Snowville'!E23),_xlfn.FORMULATEXT('#_Snowville'!E23),'#_Snowville'!E23))-LEN(SUBSTITUTE(IF(_xlfn.ISFORMULA('#_Snowville'!E23),_xlfn.FORMULATEXT('#_Snowville'!E23),'#_Snowville'!E23),"""","")),TRUE,FALSE),"HardQuoteMsg",IF(LEN(IF(_xlfn.ISFORMULA(Snowville!E23),_xlfn.FORMULATEXT(Snowville!E23),Snowville!E23))-LEN(SUBSTITUTE(IF(_xlfn.ISFORMULA(Snowville!E23),_xlfn.FORMULATEXT(Snowville!E23),Snowville!E23),"$",""))&lt;0.5*(LEN(IF(_xlfn.ISFORMULA('#_Snowville'!E23),_xlfn.FORMULATEXT('#_Snowville'!E23),'#_Snowville'!E23))-LEN(SUBSTITUTE(IF(_xlfn.ISFORMULA('#_Snowville'!E23),_xlfn.FORMULATEXT('#_Snowville'!E23),'#_Snowville'!E23),"$",""))),TRUE,FALSE),"MissingAbsMsg",TRUE,"PerfectMsg")</f>
        <v/>
      </c>
      <c r="G23" s="219"/>
      <c r="H23" s="219"/>
      <c r="K23" s="215"/>
      <c r="L23" s="215"/>
      <c r="M23" s="215"/>
      <c r="O23" s="262"/>
      <c r="P23" s="262">
        <v>0</v>
      </c>
      <c r="T23" s="220"/>
      <c r="V23" s="219"/>
      <c r="W23" s="219"/>
      <c r="X23" s="219"/>
      <c r="Z23" s="217"/>
      <c r="AA23" s="217"/>
      <c r="AB23" s="217"/>
      <c r="AC23" s="217"/>
    </row>
    <row r="24" spans="2:29" s="218" customFormat="1" x14ac:dyDescent="0.15">
      <c r="B24" s="261">
        <v>0</v>
      </c>
      <c r="C24" s="217"/>
      <c r="D24" s="219">
        <v>0</v>
      </c>
      <c r="E24" s="219" t="str">
        <f ca="1">_xlfn.IFS(ISBLANK(Snowville!E24),"",IF(NOT(ISNA('#_Snowville'!E24)),IF(ISNA(Snowville!E24),TRUE,FALSE),FALSE),"StuNAMsg",IF(AND(ISNA('#_Snowville'!E24),ISNA(Snowville!E24)),TRUE,FALSE),"PerfectMsg",IF(NOT(ISERROR('#_Snowville'!E24)),IF(ISERROR(Snowville!E24),TRUE,FALSE),FALSE),"StuErrorMsg",IF(TYPE('#_Snowville'!E24)&lt;&gt;TYPE(Snowville!E24),TRUE,FALSE),"WrongTypeMsg",IF(_xlfn.ISFORMULA('#_Snowville'!E24),IF(NOT(_xlfn.ISFORMULA(Snowville!E24)),TRUE),FALSE),"MissingFormulaMsg",IF(NOT(AND(ISNUMBER(FIND("[",_xlfn.FORMULATEXT('#_Snowville'!E24))),ISNUMBER(FIND("!",_xlfn.FORMULATEXT('#_Snowville'!E24))))),AND(ISNUMBER(FIND("[",_xlfn.FORMULATEXT(Snowville!E24))),ISNUMBER(FIND("!",_xlfn.FORMULATEXT(Snowville!E24)))),FALSE),"ExternalRefsMsg",IF(ISNUMBER('#_Snowville'!E24),IF(ABS('#_Snowville'!E24-Snowville!E24)&gt;0.00001,TRUE,FALSE),IF('#_Snowville'!E24&lt;&gt;Snowville!E24,TRUE,FALSE)),IF(ISNUMBER('#_Snowville'!E24),IF('#_Snowville'!E24&gt;Snowville!E24,"TooLow","TooHigh"),"WrongAnswer"),NOT(_xlfn.ISFORMULA('#_Snowville'!E24)),"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24),_xlfn.FORMULATEXT(Snowville!E24),Snowville!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24),_xlfn.FORMULATEXT(Snowville!E24),Snowville!E24),"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24),_xlfn.FORMULATEXT('#_Snowville'!E24),'#_Snowville'!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24),_xlfn.FORMULATEXT('#_Snowville'!E24),'#_Snowville'!E24),"9","#"),"8","#"),"7","#"),"6","#"),"5","#"),"4","#"),"3","#"),"2","#"),"1","#"),"0","#"),CHAR(10),""),"$","")," ",""),",","@"),"&gt;","@"),"&lt;","@"),"=","@"),")","@"),"(","@"),"^","@"),"/","@"),"+","@"),"*","@"),"-","@"),"@#","")))/2,TRUE,FALSE),"HardCodeMsg",IF(LEN(IF(_xlfn.ISFORMULA(Snowville!E24),_xlfn.FORMULATEXT(Snowville!E24),Snowville!E24))-LEN(SUBSTITUTE(IF(_xlfn.ISFORMULA(Snowville!E24),_xlfn.FORMULATEXT(Snowville!E24),Snowville!E24),"""",""))&gt;LEN(IF(_xlfn.ISFORMULA('#_Snowville'!E24),_xlfn.FORMULATEXT('#_Snowville'!E24),'#_Snowville'!E24))-LEN(SUBSTITUTE(IF(_xlfn.ISFORMULA('#_Snowville'!E24),_xlfn.FORMULATEXT('#_Snowville'!E24),'#_Snowville'!E24),"""","")),TRUE,FALSE),"HardQuoteMsg",IF(LEN(IF(_xlfn.ISFORMULA(Snowville!E24),_xlfn.FORMULATEXT(Snowville!E24),Snowville!E24))-LEN(SUBSTITUTE(IF(_xlfn.ISFORMULA(Snowville!E24),_xlfn.FORMULATEXT(Snowville!E24),Snowville!E24),"$",""))&lt;0.5*(LEN(IF(_xlfn.ISFORMULA('#_Snowville'!E24),_xlfn.FORMULATEXT('#_Snowville'!E24),'#_Snowville'!E24))-LEN(SUBSTITUTE(IF(_xlfn.ISFORMULA('#_Snowville'!E24),_xlfn.FORMULATEXT('#_Snowville'!E24),'#_Snowville'!E24),"$",""))),TRUE,FALSE),"MissingAbsMsg",TRUE,"PerfectMsg")</f>
        <v/>
      </c>
      <c r="G24" s="219"/>
      <c r="H24" s="219"/>
      <c r="K24" s="215"/>
      <c r="L24" s="215"/>
      <c r="M24" s="215"/>
      <c r="O24" s="262"/>
      <c r="P24" s="262">
        <v>0</v>
      </c>
      <c r="T24" s="220"/>
      <c r="V24" s="219"/>
      <c r="W24" s="219"/>
      <c r="X24" s="219"/>
      <c r="Z24" s="217"/>
      <c r="AA24" s="217"/>
      <c r="AB24" s="217"/>
      <c r="AC24" s="217"/>
    </row>
    <row r="25" spans="2:29" s="218" customFormat="1" x14ac:dyDescent="0.15">
      <c r="B25" s="261">
        <v>0</v>
      </c>
      <c r="C25" s="217"/>
      <c r="D25" s="234" t="str">
        <f ca="1">_xlfn.IFS(ISBLANK(Snowville!D25),"",IF(NOT(ISNA('#_Snowville'!D25)),IF(ISNA(Snowville!D25),TRUE,FALSE),FALSE),"StuNAMsg",IF(AND(ISNA('#_Snowville'!D25),ISNA(Snowville!D25)),TRUE,FALSE),"PerfectMsg",IF(NOT(ISERROR('#_Snowville'!D25)),IF(ISERROR(Snowville!D25),TRUE,FALSE),FALSE),"StuErrorMsg",IF(TYPE('#_Snowville'!D25)&lt;&gt;TYPE(Snowville!D25),TRUE,FALSE),"WrongTypeMsg",IF(_xlfn.ISFORMULA('#_Snowville'!D25),IF(NOT(_xlfn.ISFORMULA(Snowville!D25)),TRUE),FALSE),"MissingFormulaMsg",IF(NOT(AND(ISNUMBER(FIND("[",_xlfn.FORMULATEXT('#_Snowville'!D25))),ISNUMBER(FIND("!",_xlfn.FORMULATEXT('#_Snowville'!D25))))),AND(ISNUMBER(FIND("[",_xlfn.FORMULATEXT(Snowville!D25))),ISNUMBER(FIND("!",_xlfn.FORMULATEXT(Snowville!D25)))),FALSE),"ExternalRefsMsg",IF(ISNUMBER('#_Snowville'!D25),IF(ABS('#_Snowville'!D25-Snowville!D25)&gt;0.00001,TRUE,FALSE),IF('#_Snowville'!D25&lt;&gt;Snowville!D25,TRUE,FALSE)),IF(ISNUMBER('#_Snowville'!D25),IF('#_Snowville'!D25&gt;Snowville!D25,"TooLow","TooHigh"),"WrongAnswer"),NOT(_xlfn.ISFORMULA('#_Snowville'!D25)),"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D25),_xlfn.FORMULATEXT(Snowville!D25),Snowville!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D25),_xlfn.FORMULATEXT(Snowville!D25),Snowville!D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D25),_xlfn.FORMULATEXT('#_Snowville'!D25),'#_Snowville'!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D25),_xlfn.FORMULATEXT('#_Snowville'!D25),'#_Snowville'!D25),"9","#"),"8","#"),"7","#"),"6","#"),"5","#"),"4","#"),"3","#"),"2","#"),"1","#"),"0","#"),CHAR(10),""),"$","")," ",""),",","@"),"&gt;","@"),"&lt;","@"),"=","@"),")","@"),"(","@"),"^","@"),"/","@"),"+","@"),"*","@"),"-","@"),"@#","")))/2,TRUE,FALSE),"HardCodeMsg",IF(LEN(IF(_xlfn.ISFORMULA(Snowville!D25),_xlfn.FORMULATEXT(Snowville!D25),Snowville!D25))-LEN(SUBSTITUTE(IF(_xlfn.ISFORMULA(Snowville!D25),_xlfn.FORMULATEXT(Snowville!D25),Snowville!D25),"""",""))&gt;LEN(IF(_xlfn.ISFORMULA('#_Snowville'!D25),_xlfn.FORMULATEXT('#_Snowville'!D25),'#_Snowville'!D25))-LEN(SUBSTITUTE(IF(_xlfn.ISFORMULA('#_Snowville'!D25),_xlfn.FORMULATEXT('#_Snowville'!D25),'#_Snowville'!D25),"""","")),TRUE,FALSE),"HardQuoteMsg",IF(LEN(IF(_xlfn.ISFORMULA(Snowville!D25),_xlfn.FORMULATEXT(Snowville!D25),Snowville!D25))-LEN(SUBSTITUTE(IF(_xlfn.ISFORMULA(Snowville!D25),_xlfn.FORMULATEXT(Snowville!D25),Snowville!D25),"$",""))&lt;0.5*(LEN(IF(_xlfn.ISFORMULA('#_Snowville'!D25),_xlfn.FORMULATEXT('#_Snowville'!D25),'#_Snowville'!D25))-LEN(SUBSTITUTE(IF(_xlfn.ISFORMULA('#_Snowville'!D25),_xlfn.FORMULATEXT('#_Snowville'!D25),'#_Snowville'!D25),"$",""))),TRUE,FALSE),"MissingAbsMsg",TRUE,"PerfectMsg")</f>
        <v/>
      </c>
      <c r="E25" s="234" t="str">
        <f ca="1">_xlfn.IFS(ISBLANK(Snowville!E25),"",IF(NOT(ISNA('#_Snowville'!E25)),IF(ISNA(Snowville!E25),TRUE,FALSE),FALSE),"StuNAMsg",IF(AND(ISNA('#_Snowville'!E25),ISNA(Snowville!E25)),TRUE,FALSE),"PerfectMsg",IF(NOT(ISERROR('#_Snowville'!E25)),IF(ISERROR(Snowville!E25),TRUE,FALSE),FALSE),"StuErrorMsg",IF(TYPE('#_Snowville'!E25)&lt;&gt;TYPE(Snowville!E25),TRUE,FALSE),"WrongTypeMsg",IF(_xlfn.ISFORMULA('#_Snowville'!E25),IF(NOT(_xlfn.ISFORMULA(Snowville!E25)),TRUE),FALSE),"MissingFormulaMsg",IF(NOT(AND(ISNUMBER(FIND("[",_xlfn.FORMULATEXT('#_Snowville'!E25))),ISNUMBER(FIND("!",_xlfn.FORMULATEXT('#_Snowville'!E25))))),AND(ISNUMBER(FIND("[",_xlfn.FORMULATEXT(Snowville!E25))),ISNUMBER(FIND("!",_xlfn.FORMULATEXT(Snowville!E25)))),FALSE),"ExternalRefsMsg",IF(ISNUMBER('#_Snowville'!E25),IF(ABS('#_Snowville'!E25-Snowville!E25)&gt;0.00001,TRUE,FALSE),IF('#_Snowville'!E25&lt;&gt;Snowville!E25,TRUE,FALSE)),IF(ISNUMBER('#_Snowville'!E25),IF('#_Snowville'!E25&gt;Snowville!E25,"TooLow","TooHigh"),"WrongAnswer"),NOT(_xlfn.ISFORMULA('#_Snowville'!E25)),"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25),_xlfn.FORMULATEXT(Snowville!E25),Snowville!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25),_xlfn.FORMULATEXT(Snowville!E25),Snowville!E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25),_xlfn.FORMULATEXT('#_Snowville'!E25),'#_Snowville'!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25),_xlfn.FORMULATEXT('#_Snowville'!E25),'#_Snowville'!E25),"9","#"),"8","#"),"7","#"),"6","#"),"5","#"),"4","#"),"3","#"),"2","#"),"1","#"),"0","#"),CHAR(10),""),"$","")," ",""),",","@"),"&gt;","@"),"&lt;","@"),"=","@"),")","@"),"(","@"),"^","@"),"/","@"),"+","@"),"*","@"),"-","@"),"@#","")))/2,TRUE,FALSE),"HardCodeMsg",IF(LEN(IF(_xlfn.ISFORMULA(Snowville!E25),_xlfn.FORMULATEXT(Snowville!E25),Snowville!E25))-LEN(SUBSTITUTE(IF(_xlfn.ISFORMULA(Snowville!E25),_xlfn.FORMULATEXT(Snowville!E25),Snowville!E25),"""",""))&gt;LEN(IF(_xlfn.ISFORMULA('#_Snowville'!E25),_xlfn.FORMULATEXT('#_Snowville'!E25),'#_Snowville'!E25))-LEN(SUBSTITUTE(IF(_xlfn.ISFORMULA('#_Snowville'!E25),_xlfn.FORMULATEXT('#_Snowville'!E25),'#_Snowville'!E25),"""","")),TRUE,FALSE),"HardQuoteMsg",IF(LEN(IF(_xlfn.ISFORMULA(Snowville!E25),_xlfn.FORMULATEXT(Snowville!E25),Snowville!E25))-LEN(SUBSTITUTE(IF(_xlfn.ISFORMULA(Snowville!E25),_xlfn.FORMULATEXT(Snowville!E25),Snowville!E25),"$",""))&lt;0.5*(LEN(IF(_xlfn.ISFORMULA('#_Snowville'!E25),_xlfn.FORMULATEXT('#_Snowville'!E25),'#_Snowville'!E25))-LEN(SUBSTITUTE(IF(_xlfn.ISFORMULA('#_Snowville'!E25),_xlfn.FORMULATEXT('#_Snowville'!E25),'#_Snowville'!E25),"$",""))),TRUE,FALSE),"MissingAbsMsg",TRUE,"PerfectMsg")</f>
        <v/>
      </c>
      <c r="F25" s="219"/>
      <c r="G25" s="219"/>
      <c r="H25" s="219"/>
      <c r="K25" s="215"/>
      <c r="L25" s="215"/>
      <c r="M25" s="215"/>
      <c r="T25" s="220"/>
      <c r="V25" s="219"/>
      <c r="W25" s="219"/>
      <c r="X25" s="219"/>
      <c r="Z25" s="217"/>
      <c r="AA25" s="217"/>
      <c r="AB25" s="217"/>
      <c r="AC25" s="217"/>
    </row>
    <row r="26" spans="2:29" s="218" customFormat="1" x14ac:dyDescent="0.15">
      <c r="B26" s="261">
        <v>0</v>
      </c>
      <c r="M26" s="215"/>
      <c r="T26" s="220"/>
      <c r="V26" s="219"/>
      <c r="W26" s="219"/>
      <c r="X26" s="219"/>
      <c r="Z26" s="217"/>
      <c r="AA26" s="217"/>
      <c r="AB26" s="217"/>
      <c r="AC26" s="217"/>
    </row>
    <row r="27" spans="2:29" s="218" customFormat="1" x14ac:dyDescent="0.15">
      <c r="B27" s="261">
        <v>0</v>
      </c>
      <c r="D27" s="222">
        <v>0</v>
      </c>
      <c r="G27" s="264">
        <v>0</v>
      </c>
      <c r="H27" s="264">
        <v>0</v>
      </c>
      <c r="I27" s="221" t="str">
        <f ca="1">_xlfn.IFS(ISBLANK(Snowville!I27),"",IF(NOT(ISNA('#_Snowville'!I27)),IF(ISNA(Snowville!I27),TRUE,FALSE),FALSE),"StuNAMsg",IF(AND(ISNA('#_Snowville'!I27),ISNA(Snowville!I27)),TRUE,FALSE),"PerfectMsg",IF(NOT(ISERROR('#_Snowville'!I27)),IF(ISERROR(Snowville!I27),TRUE,FALSE),FALSE),"StuErrorMsg",IF(TYPE('#_Snowville'!I27)&lt;&gt;TYPE(Snowville!I27),TRUE,FALSE),"WrongTypeMsg",IF(_xlfn.ISFORMULA('#_Snowville'!I27),IF(NOT(_xlfn.ISFORMULA(Snowville!I27)),TRUE),FALSE),"MissingFormulaMsg",IF(NOT(AND(ISNUMBER(FIND("[",_xlfn.FORMULATEXT('#_Snowville'!I27))),ISNUMBER(FIND("!",_xlfn.FORMULATEXT('#_Snowville'!I27))))),AND(ISNUMBER(FIND("[",_xlfn.FORMULATEXT(Snowville!I27))),ISNUMBER(FIND("!",_xlfn.FORMULATEXT(Snowville!I27)))),FALSE),"ExternalRefsMsg",IF(ISNUMBER('#_Snowville'!I27),IF(ABS('#_Snowville'!I27-Snowville!I27)&gt;0.00001,TRUE,FALSE),IF('#_Snowville'!I27&lt;&gt;Snowville!I27,TRUE,FALSE)),IF(ISNUMBER('#_Snowville'!I27),IF('#_Snowville'!I27&gt;Snowville!I27,"TooLow","TooHigh"),"WrongAnswer"),NOT(_xlfn.ISFORMULA('#_Snowville'!I27)),"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I27),_xlfn.FORMULATEXT(Snowville!I27),Snowville!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I27),_xlfn.FORMULATEXT(Snowville!I27),Snowville!I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I27),_xlfn.FORMULATEXT('#_Snowville'!I27),'#_Snowville'!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I27),_xlfn.FORMULATEXT('#_Snowville'!I27),'#_Snowville'!I27),"9","#"),"8","#"),"7","#"),"6","#"),"5","#"),"4","#"),"3","#"),"2","#"),"1","#"),"0","#"),CHAR(10),""),"$","")," ",""),",","@"),"&gt;","@"),"&lt;","@"),"=","@"),")","@"),"(","@"),"^","@"),"/","@"),"+","@"),"*","@"),"-","@"),"@#","")))/2,TRUE,FALSE),"HardCodeMsg",IF(LEN(IF(_xlfn.ISFORMULA(Snowville!I27),_xlfn.FORMULATEXT(Snowville!I27),Snowville!I27))-LEN(SUBSTITUTE(IF(_xlfn.ISFORMULA(Snowville!I27),_xlfn.FORMULATEXT(Snowville!I27),Snowville!I27),"""",""))&gt;LEN(IF(_xlfn.ISFORMULA('#_Snowville'!I27),_xlfn.FORMULATEXT('#_Snowville'!I27),'#_Snowville'!I27))-LEN(SUBSTITUTE(IF(_xlfn.ISFORMULA('#_Snowville'!I27),_xlfn.FORMULATEXT('#_Snowville'!I27),'#_Snowville'!I27),"""","")),TRUE,FALSE),"HardQuoteMsg",IF(LEN(IF(_xlfn.ISFORMULA(Snowville!I27),_xlfn.FORMULATEXT(Snowville!I27),Snowville!I27))-LEN(SUBSTITUTE(IF(_xlfn.ISFORMULA(Snowville!I27),_xlfn.FORMULATEXT(Snowville!I27),Snowville!I27),"$",""))&lt;0.5*(LEN(IF(_xlfn.ISFORMULA('#_Snowville'!I27),_xlfn.FORMULATEXT('#_Snowville'!I27),'#_Snowville'!I27))-LEN(SUBSTITUTE(IF(_xlfn.ISFORMULA('#_Snowville'!I27),_xlfn.FORMULATEXT('#_Snowville'!I27),'#_Snowville'!I27),"$",""))),TRUE,FALSE),"MissingAbsMsg",TRUE,"PerfectMsg")</f>
        <v/>
      </c>
      <c r="J27" s="221" t="str">
        <f ca="1">_xlfn.IFS(ISBLANK(Snowville!J27),"",IF(NOT(ISNA('#_Snowville'!J27)),IF(ISNA(Snowville!J27),TRUE,FALSE),FALSE),"StuNAMsg",IF(AND(ISNA('#_Snowville'!J27),ISNA(Snowville!J27)),TRUE,FALSE),"PerfectMsg",IF(NOT(ISERROR('#_Snowville'!J27)),IF(ISERROR(Snowville!J27),TRUE,FALSE),FALSE),"StuErrorMsg",IF(TYPE('#_Snowville'!J27)&lt;&gt;TYPE(Snowville!J27),TRUE,FALSE),"WrongTypeMsg",IF(_xlfn.ISFORMULA('#_Snowville'!J27),IF(NOT(_xlfn.ISFORMULA(Snowville!J27)),TRUE),FALSE),"MissingFormulaMsg",IF(NOT(AND(ISNUMBER(FIND("[",_xlfn.FORMULATEXT('#_Snowville'!J27))),ISNUMBER(FIND("!",_xlfn.FORMULATEXT('#_Snowville'!J27))))),AND(ISNUMBER(FIND("[",_xlfn.FORMULATEXT(Snowville!J27))),ISNUMBER(FIND("!",_xlfn.FORMULATEXT(Snowville!J27)))),FALSE),"ExternalRefsMsg",IF(ISNUMBER('#_Snowville'!J27),IF(ABS('#_Snowville'!J27-Snowville!J27)&gt;0.00001,TRUE,FALSE),IF('#_Snowville'!J27&lt;&gt;Snowville!J27,TRUE,FALSE)),IF(ISNUMBER('#_Snowville'!J27),IF('#_Snowville'!J27&gt;Snowville!J27,"TooLow","TooHigh"),"WrongAnswer"),NOT(_xlfn.ISFORMULA('#_Snowville'!J27)),"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J27),_xlfn.FORMULATEXT(Snowville!J27),Snowville!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J27),_xlfn.FORMULATEXT(Snowville!J27),Snowville!J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J27),_xlfn.FORMULATEXT('#_Snowville'!J27),'#_Snowville'!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J27),_xlfn.FORMULATEXT('#_Snowville'!J27),'#_Snowville'!J27),"9","#"),"8","#"),"7","#"),"6","#"),"5","#"),"4","#"),"3","#"),"2","#"),"1","#"),"0","#"),CHAR(10),""),"$","")," ",""),",","@"),"&gt;","@"),"&lt;","@"),"=","@"),")","@"),"(","@"),"^","@"),"/","@"),"+","@"),"*","@"),"-","@"),"@#","")))/2,TRUE,FALSE),"HardCodeMsg",IF(LEN(IF(_xlfn.ISFORMULA(Snowville!J27),_xlfn.FORMULATEXT(Snowville!J27),Snowville!J27))-LEN(SUBSTITUTE(IF(_xlfn.ISFORMULA(Snowville!J27),_xlfn.FORMULATEXT(Snowville!J27),Snowville!J27),"""",""))&gt;LEN(IF(_xlfn.ISFORMULA('#_Snowville'!J27),_xlfn.FORMULATEXT('#_Snowville'!J27),'#_Snowville'!J27))-LEN(SUBSTITUTE(IF(_xlfn.ISFORMULA('#_Snowville'!J27),_xlfn.FORMULATEXT('#_Snowville'!J27),'#_Snowville'!J27),"""","")),TRUE,FALSE),"HardQuoteMsg",IF(LEN(IF(_xlfn.ISFORMULA(Snowville!J27),_xlfn.FORMULATEXT(Snowville!J27),Snowville!J27))-LEN(SUBSTITUTE(IF(_xlfn.ISFORMULA(Snowville!J27),_xlfn.FORMULATEXT(Snowville!J27),Snowville!J27),"$",""))&lt;0.5*(LEN(IF(_xlfn.ISFORMULA('#_Snowville'!J27),_xlfn.FORMULATEXT('#_Snowville'!J27),'#_Snowville'!J27))-LEN(SUBSTITUTE(IF(_xlfn.ISFORMULA('#_Snowville'!J27),_xlfn.FORMULATEXT('#_Snowville'!J27),'#_Snowville'!J27),"$",""))),TRUE,FALSE),"MissingAbsMsg",TRUE,"PerfectMsg")</f>
        <v/>
      </c>
      <c r="K27" s="264" t="str">
        <f ca="1">_xlfn.IFS(ISBLANK(Snowville!K27),"",IF(NOT(ISNA('#_Snowville'!K27)),IF(ISNA(Snowville!K27),TRUE,FALSE),FALSE),"StuNAMsg",IF(AND(ISNA('#_Snowville'!K27),ISNA(Snowville!K27)),TRUE,FALSE),"PerfectMsg",IF(NOT(ISERROR('#_Snowville'!K27)),IF(ISERROR(Snowville!K27),TRUE,FALSE),FALSE),"StuErrorMsg",IF(TYPE('#_Snowville'!K27)&lt;&gt;TYPE(Snowville!K27),TRUE,FALSE),"WrongTypeMsg",IF(_xlfn.ISFORMULA('#_Snowville'!K27),IF(NOT(_xlfn.ISFORMULA(Snowville!K27)),TRUE),FALSE),"MissingFormulaMsg",IF(NOT(AND(ISNUMBER(FIND("[",_xlfn.FORMULATEXT('#_Snowville'!K27))),ISNUMBER(FIND("!",_xlfn.FORMULATEXT('#_Snowville'!K27))))),AND(ISNUMBER(FIND("[",_xlfn.FORMULATEXT(Snowville!K27))),ISNUMBER(FIND("!",_xlfn.FORMULATEXT(Snowville!K27)))),FALSE),"ExternalRefsMsg",IF(ISNUMBER('#_Snowville'!K27),IF(ABS('#_Snowville'!K27-Snowville!K27)&gt;0.00001,TRUE,FALSE),IF('#_Snowville'!K27&lt;&gt;Snowville!K27,TRUE,FALSE)),IF(ISNUMBER('#_Snowville'!K27),IF('#_Snowville'!K27&gt;Snowville!K27,"TooLow","TooHigh"),"WrongAnswer"),NOT(_xlfn.ISFORMULA('#_Snowville'!K27)),"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K27),_xlfn.FORMULATEXT(Snowville!K27),Snowville!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K27),_xlfn.FORMULATEXT(Snowville!K27),Snowville!K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K27),_xlfn.FORMULATEXT('#_Snowville'!K27),'#_Snowville'!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K27),_xlfn.FORMULATEXT('#_Snowville'!K27),'#_Snowville'!K27),"9","#"),"8","#"),"7","#"),"6","#"),"5","#"),"4","#"),"3","#"),"2","#"),"1","#"),"0","#"),CHAR(10),""),"$","")," ",""),",","@"),"&gt;","@"),"&lt;","@"),"=","@"),")","@"),"(","@"),"^","@"),"/","@"),"+","@"),"*","@"),"-","@"),"@#","")))/2,TRUE,FALSE),"HardCodeMsg",IF(LEN(IF(_xlfn.ISFORMULA(Snowville!K27),_xlfn.FORMULATEXT(Snowville!K27),Snowville!K27))-LEN(SUBSTITUTE(IF(_xlfn.ISFORMULA(Snowville!K27),_xlfn.FORMULATEXT(Snowville!K27),Snowville!K27),"""",""))&gt;LEN(IF(_xlfn.ISFORMULA('#_Snowville'!K27),_xlfn.FORMULATEXT('#_Snowville'!K27),'#_Snowville'!K27))-LEN(SUBSTITUTE(IF(_xlfn.ISFORMULA('#_Snowville'!K27),_xlfn.FORMULATEXT('#_Snowville'!K27),'#_Snowville'!K27),"""","")),TRUE,FALSE),"HardQuoteMsg",IF(LEN(IF(_xlfn.ISFORMULA(Snowville!K27),_xlfn.FORMULATEXT(Snowville!K27),Snowville!K27))-LEN(SUBSTITUTE(IF(_xlfn.ISFORMULA(Snowville!K27),_xlfn.FORMULATEXT(Snowville!K27),Snowville!K27),"$",""))&lt;0.5*(LEN(IF(_xlfn.ISFORMULA('#_Snowville'!K27),_xlfn.FORMULATEXT('#_Snowville'!K27),'#_Snowville'!K27))-LEN(SUBSTITUTE(IF(_xlfn.ISFORMULA('#_Snowville'!K27),_xlfn.FORMULATEXT('#_Snowville'!K27),'#_Snowville'!K27),"$",""))),TRUE,FALSE),"MissingAbsMsg",TRUE,"PerfectMsg")</f>
        <v/>
      </c>
      <c r="L27" s="264" t="str">
        <f ca="1">_xlfn.IFS(ISBLANK(Snowville!L27),"",IF(NOT(ISNA('#_Snowville'!L27)),IF(ISNA(Snowville!L27),TRUE,FALSE),FALSE),"StuNAMsg",IF(AND(ISNA('#_Snowville'!L27),ISNA(Snowville!L27)),TRUE,FALSE),"PerfectMsg",IF(NOT(ISERROR('#_Snowville'!L27)),IF(ISERROR(Snowville!L27),TRUE,FALSE),FALSE),"StuErrorMsg",IF(TYPE('#_Snowville'!L27)&lt;&gt;TYPE(Snowville!L27),TRUE,FALSE),"WrongTypeMsg",IF(_xlfn.ISFORMULA('#_Snowville'!L27),IF(NOT(_xlfn.ISFORMULA(Snowville!L27)),TRUE),FALSE),"MissingFormulaMsg",IF(NOT(AND(ISNUMBER(FIND("[",_xlfn.FORMULATEXT('#_Snowville'!L27))),ISNUMBER(FIND("!",_xlfn.FORMULATEXT('#_Snowville'!L27))))),AND(ISNUMBER(FIND("[",_xlfn.FORMULATEXT(Snowville!L27))),ISNUMBER(FIND("!",_xlfn.FORMULATEXT(Snowville!L27)))),FALSE),"ExternalRefsMsg",IF(ISNUMBER('#_Snowville'!L27),IF(ABS('#_Snowville'!L27-Snowville!L27)&gt;0.00001,TRUE,FALSE),IF('#_Snowville'!L27&lt;&gt;Snowville!L27,TRUE,FALSE)),IF(ISNUMBER('#_Snowville'!L27),IF('#_Snowville'!L27&gt;Snowville!L27,"TooLow","TooHigh"),"WrongAnswer"),NOT(_xlfn.ISFORMULA('#_Snowville'!L27)),"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L27),_xlfn.FORMULATEXT(Snowville!L27),Snowville!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L27),_xlfn.FORMULATEXT(Snowville!L27),Snowville!L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L27),_xlfn.FORMULATEXT('#_Snowville'!L27),'#_Snowville'!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L27),_xlfn.FORMULATEXT('#_Snowville'!L27),'#_Snowville'!L27),"9","#"),"8","#"),"7","#"),"6","#"),"5","#"),"4","#"),"3","#"),"2","#"),"1","#"),"0","#"),CHAR(10),""),"$","")," ",""),",","@"),"&gt;","@"),"&lt;","@"),"=","@"),")","@"),"(","@"),"^","@"),"/","@"),"+","@"),"*","@"),"-","@"),"@#","")))/2,TRUE,FALSE),"HardCodeMsg",IF(LEN(IF(_xlfn.ISFORMULA(Snowville!L27),_xlfn.FORMULATEXT(Snowville!L27),Snowville!L27))-LEN(SUBSTITUTE(IF(_xlfn.ISFORMULA(Snowville!L27),_xlfn.FORMULATEXT(Snowville!L27),Snowville!L27),"""",""))&gt;LEN(IF(_xlfn.ISFORMULA('#_Snowville'!L27),_xlfn.FORMULATEXT('#_Snowville'!L27),'#_Snowville'!L27))-LEN(SUBSTITUTE(IF(_xlfn.ISFORMULA('#_Snowville'!L27),_xlfn.FORMULATEXT('#_Snowville'!L27),'#_Snowville'!L27),"""","")),TRUE,FALSE),"HardQuoteMsg",IF(LEN(IF(_xlfn.ISFORMULA(Snowville!L27),_xlfn.FORMULATEXT(Snowville!L27),Snowville!L27))-LEN(SUBSTITUTE(IF(_xlfn.ISFORMULA(Snowville!L27),_xlfn.FORMULATEXT(Snowville!L27),Snowville!L27),"$",""))&lt;0.5*(LEN(IF(_xlfn.ISFORMULA('#_Snowville'!L27),_xlfn.FORMULATEXT('#_Snowville'!L27),'#_Snowville'!L27))-LEN(SUBSTITUTE(IF(_xlfn.ISFORMULA('#_Snowville'!L27),_xlfn.FORMULATEXT('#_Snowville'!L27),'#_Snowville'!L27),"$",""))),TRUE,FALSE),"MissingAbsMsg",TRUE,"PerfectMsg")</f>
        <v/>
      </c>
      <c r="N27" s="222">
        <v>0</v>
      </c>
      <c r="T27" s="220"/>
      <c r="V27" s="219"/>
      <c r="W27" s="219"/>
      <c r="X27" s="219"/>
      <c r="Z27" s="217"/>
      <c r="AA27" s="217"/>
      <c r="AB27" s="217"/>
      <c r="AC27" s="217"/>
    </row>
    <row r="28" spans="2:29" s="218" customFormat="1" x14ac:dyDescent="0.15">
      <c r="B28" s="261">
        <v>0</v>
      </c>
      <c r="D28" s="221">
        <v>0</v>
      </c>
      <c r="E28" s="264">
        <v>0</v>
      </c>
      <c r="F28" s="265">
        <v>0</v>
      </c>
      <c r="G28" s="262"/>
      <c r="H28" s="262"/>
      <c r="I28" s="262"/>
      <c r="J28" s="262"/>
      <c r="K28" s="262"/>
      <c r="L28" s="262"/>
      <c r="N28" s="218">
        <v>0</v>
      </c>
      <c r="O28" s="266" t="str">
        <f ca="1">_xlfn.IFS(ISBLANK(Snowville!O28),"",IF(NOT(ISNA('#_Snowville'!O28)),IF(ISNA(Snowville!O28),TRUE,FALSE),FALSE),"StuNAMsg",IF(AND(ISNA('#_Snowville'!O28),ISNA(Snowville!O28)),TRUE,FALSE),"PerfectMsg",IF(NOT(ISERROR('#_Snowville'!O28)),IF(ISERROR(Snowville!O28),TRUE,FALSE),FALSE),"StuErrorMsg",IF(TYPE('#_Snowville'!O28)&lt;&gt;TYPE(Snowville!O28),TRUE,FALSE),"WrongTypeMsg",IF(_xlfn.ISFORMULA('#_Snowville'!O28),IF(NOT(_xlfn.ISFORMULA(Snowville!O28)),TRUE),FALSE),"MissingFormulaMsg",IF(NOT(AND(ISNUMBER(FIND("[",_xlfn.FORMULATEXT('#_Snowville'!O28))),ISNUMBER(FIND("!",_xlfn.FORMULATEXT('#_Snowville'!O28))))),AND(ISNUMBER(FIND("[",_xlfn.FORMULATEXT(Snowville!O28))),ISNUMBER(FIND("!",_xlfn.FORMULATEXT(Snowville!O28)))),FALSE),"ExternalRefsMsg",IF(ISNUMBER('#_Snowville'!O28),IF(ABS('#_Snowville'!O28-Snowville!O28)&gt;0.00001,TRUE,FALSE),IF('#_Snowville'!O28&lt;&gt;Snowville!O28,TRUE,FALSE)),IF(ISNUMBER('#_Snowville'!O28),IF('#_Snowville'!O28&gt;Snowville!O28,"TooLow","TooHigh"),"WrongAnswer"),NOT(_xlfn.ISFORMULA('#_Snowville'!O28)),"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O28),_xlfn.FORMULATEXT(Snowville!O28),Snowville!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O28),_xlfn.FORMULATEXT(Snowville!O28),Snowville!O28)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O28),_xlfn.FORMULATEXT('#_Snowville'!O28),'#_Snowville'!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O28),_xlfn.FORMULATEXT('#_Snowville'!O28),'#_Snowville'!O28),"9","#"),"8","#"),"7","#"),"6","#"),"5","#"),"4","#"),"3","#"),"2","#"),"1","#"),"0","#"),CHAR(10),""),"$","")," ",""),",","@"),"&gt;","@"),"&lt;","@"),"=","@"),")","@"),"(","@"),"^","@"),"/","@"),"+","@"),"*","@"),"-","@"),"@#","")))/2,TRUE,FALSE),"HardCodeMsg",IF(LEN(IF(_xlfn.ISFORMULA(Snowville!O28),_xlfn.FORMULATEXT(Snowville!O28),Snowville!O28))-LEN(SUBSTITUTE(IF(_xlfn.ISFORMULA(Snowville!O28),_xlfn.FORMULATEXT(Snowville!O28),Snowville!O28),"""",""))&gt;LEN(IF(_xlfn.ISFORMULA('#_Snowville'!O28),_xlfn.FORMULATEXT('#_Snowville'!O28),'#_Snowville'!O28))-LEN(SUBSTITUTE(IF(_xlfn.ISFORMULA('#_Snowville'!O28),_xlfn.FORMULATEXT('#_Snowville'!O28),'#_Snowville'!O28),"""","")),TRUE,FALSE),"HardQuoteMsg",IF(LEN(IF(_xlfn.ISFORMULA(Snowville!O28),_xlfn.FORMULATEXT(Snowville!O28),Snowville!O28))-LEN(SUBSTITUTE(IF(_xlfn.ISFORMULA(Snowville!O28),_xlfn.FORMULATEXT(Snowville!O28),Snowville!O28),"$",""))&lt;0.5*(LEN(IF(_xlfn.ISFORMULA('#_Snowville'!O28),_xlfn.FORMULATEXT('#_Snowville'!O28),'#_Snowville'!O28))-LEN(SUBSTITUTE(IF(_xlfn.ISFORMULA('#_Snowville'!O28),_xlfn.FORMULATEXT('#_Snowville'!O28),'#_Snowville'!O28),"$",""))),TRUE,FALSE),"MissingAbsMsg",TRUE,"PerfectMsg")</f>
        <v/>
      </c>
      <c r="T28" s="215"/>
      <c r="V28" s="219"/>
      <c r="W28" s="219"/>
      <c r="X28" s="219"/>
      <c r="Z28" s="217"/>
      <c r="AA28" s="217"/>
      <c r="AB28" s="217"/>
      <c r="AC28" s="217"/>
    </row>
    <row r="29" spans="2:29" s="218" customFormat="1" x14ac:dyDescent="0.15">
      <c r="B29" s="261">
        <v>0</v>
      </c>
      <c r="C29" s="224">
        <v>0</v>
      </c>
      <c r="D29" s="219" t="str">
        <f ca="1">_xlfn.IFS(ISBLANK(Snowville!D29),"",IF(NOT(ISNA('#_Snowville'!D29)),IF(ISNA(Snowville!D29),TRUE,FALSE),FALSE),"StuNAMsg",IF(AND(ISNA('#_Snowville'!D29),ISNA(Snowville!D29)),TRUE,FALSE),"PerfectMsg",IF(NOT(ISERROR('#_Snowville'!D29)),IF(ISERROR(Snowville!D29),TRUE,FALSE),FALSE),"StuErrorMsg",IF(TYPE('#_Snowville'!D29)&lt;&gt;TYPE(Snowville!D29),TRUE,FALSE),"WrongTypeMsg",IF(_xlfn.ISFORMULA('#_Snowville'!D29),IF(NOT(_xlfn.ISFORMULA(Snowville!D29)),TRUE),FALSE),"MissingFormulaMsg",IF(NOT(AND(ISNUMBER(FIND("[",_xlfn.FORMULATEXT('#_Snowville'!D29))),ISNUMBER(FIND("!",_xlfn.FORMULATEXT('#_Snowville'!D29))))),AND(ISNUMBER(FIND("[",_xlfn.FORMULATEXT(Snowville!D29))),ISNUMBER(FIND("!",_xlfn.FORMULATEXT(Snowville!D29)))),FALSE),"ExternalRefsMsg",IF(ISNUMBER('#_Snowville'!D29),IF(ABS('#_Snowville'!D29-Snowville!D29)&gt;0.00001,TRUE,FALSE),IF('#_Snowville'!D29&lt;&gt;Snowville!D29,TRUE,FALSE)),IF(ISNUMBER('#_Snowville'!D29),IF('#_Snowville'!D29&gt;Snowville!D29,"TooLow","TooHigh"),"WrongAnswer"),NOT(_xlfn.ISFORMULA('#_Snowville'!D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D29),_xlfn.FORMULATEXT(Snowville!D29),Snowville!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D29),_xlfn.FORMULATEXT(Snowville!D29),Snowville!D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D29),_xlfn.FORMULATEXT('#_Snowville'!D29),'#_Snowville'!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D29),_xlfn.FORMULATEXT('#_Snowville'!D29),'#_Snowville'!D29),"9","#"),"8","#"),"7","#"),"6","#"),"5","#"),"4","#"),"3","#"),"2","#"),"1","#"),"0","#"),CHAR(10),""),"$","")," ",""),",","@"),"&gt;","@"),"&lt;","@"),"=","@"),")","@"),"(","@"),"^","@"),"/","@"),"+","@"),"*","@"),"-","@"),"@#","")))/2,TRUE,FALSE),"HardCodeMsg",IF(LEN(IF(_xlfn.ISFORMULA(Snowville!D29),_xlfn.FORMULATEXT(Snowville!D29),Snowville!D29))-LEN(SUBSTITUTE(IF(_xlfn.ISFORMULA(Snowville!D29),_xlfn.FORMULATEXT(Snowville!D29),Snowville!D29),"""",""))&gt;LEN(IF(_xlfn.ISFORMULA('#_Snowville'!D29),_xlfn.FORMULATEXT('#_Snowville'!D29),'#_Snowville'!D29))-LEN(SUBSTITUTE(IF(_xlfn.ISFORMULA('#_Snowville'!D29),_xlfn.FORMULATEXT('#_Snowville'!D29),'#_Snowville'!D29),"""","")),TRUE,FALSE),"HardQuoteMsg",IF(LEN(IF(_xlfn.ISFORMULA(Snowville!D29),_xlfn.FORMULATEXT(Snowville!D29),Snowville!D29))-LEN(SUBSTITUTE(IF(_xlfn.ISFORMULA(Snowville!D29),_xlfn.FORMULATEXT(Snowville!D29),Snowville!D29),"$",""))&lt;0.5*(LEN(IF(_xlfn.ISFORMULA('#_Snowville'!D29),_xlfn.FORMULATEXT('#_Snowville'!D29),'#_Snowville'!D29))-LEN(SUBSTITUTE(IF(_xlfn.ISFORMULA('#_Snowville'!D29),_xlfn.FORMULATEXT('#_Snowville'!D29),'#_Snowville'!D29),"$",""))),TRUE,FALSE),"MissingAbsMsg",TRUE,"PerfectMsg")</f>
        <v/>
      </c>
      <c r="E29" s="267" t="str">
        <f ca="1">_xlfn.IFS(ISBLANK(Snowville!E29),"",IF(NOT(ISNA('#_Snowville'!E29)),IF(ISNA(Snowville!E29),TRUE,FALSE),FALSE),"StuNAMsg",IF(AND(ISNA('#_Snowville'!E29),ISNA(Snowville!E29)),TRUE,FALSE),"PerfectMsg",IF(NOT(ISERROR('#_Snowville'!E29)),IF(ISERROR(Snowville!E29),TRUE,FALSE),FALSE),"StuErrorMsg",IF(TYPE('#_Snowville'!E29)&lt;&gt;TYPE(Snowville!E29),TRUE,FALSE),"WrongTypeMsg",IF(_xlfn.ISFORMULA('#_Snowville'!E29),IF(NOT(_xlfn.ISFORMULA(Snowville!E29)),TRUE),FALSE),"MissingFormulaMsg",IF(NOT(AND(ISNUMBER(FIND("[",_xlfn.FORMULATEXT('#_Snowville'!E29))),ISNUMBER(FIND("!",_xlfn.FORMULATEXT('#_Snowville'!E29))))),AND(ISNUMBER(FIND("[",_xlfn.FORMULATEXT(Snowville!E29))),ISNUMBER(FIND("!",_xlfn.FORMULATEXT(Snowville!E29)))),FALSE),"ExternalRefsMsg",IF(ISNUMBER('#_Snowville'!E29),IF(ABS('#_Snowville'!E29-Snowville!E29)&gt;0.00001,TRUE,FALSE),IF('#_Snowville'!E29&lt;&gt;Snowville!E29,TRUE,FALSE)),IF(ISNUMBER('#_Snowville'!E29),IF('#_Snowville'!E29&gt;Snowville!E29,"TooLow","TooHigh"),"WrongAnswer"),NOT(_xlfn.ISFORMULA('#_Snowville'!E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29),_xlfn.FORMULATEXT(Snowville!E29),Snowville!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29),_xlfn.FORMULATEXT(Snowville!E29),Snowville!E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29),_xlfn.FORMULATEXT('#_Snowville'!E29),'#_Snowville'!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29),_xlfn.FORMULATEXT('#_Snowville'!E29),'#_Snowville'!E29),"9","#"),"8","#"),"7","#"),"6","#"),"5","#"),"4","#"),"3","#"),"2","#"),"1","#"),"0","#"),CHAR(10),""),"$","")," ",""),",","@"),"&gt;","@"),"&lt;","@"),"=","@"),")","@"),"(","@"),"^","@"),"/","@"),"+","@"),"*","@"),"-","@"),"@#","")))/2,TRUE,FALSE),"HardCodeMsg",IF(LEN(IF(_xlfn.ISFORMULA(Snowville!E29),_xlfn.FORMULATEXT(Snowville!E29),Snowville!E29))-LEN(SUBSTITUTE(IF(_xlfn.ISFORMULA(Snowville!E29),_xlfn.FORMULATEXT(Snowville!E29),Snowville!E29),"""",""))&gt;LEN(IF(_xlfn.ISFORMULA('#_Snowville'!E29),_xlfn.FORMULATEXT('#_Snowville'!E29),'#_Snowville'!E29))-LEN(SUBSTITUTE(IF(_xlfn.ISFORMULA('#_Snowville'!E29),_xlfn.FORMULATEXT('#_Snowville'!E29),'#_Snowville'!E29),"""","")),TRUE,FALSE),"HardQuoteMsg",IF(LEN(IF(_xlfn.ISFORMULA(Snowville!E29),_xlfn.FORMULATEXT(Snowville!E29),Snowville!E29))-LEN(SUBSTITUTE(IF(_xlfn.ISFORMULA(Snowville!E29),_xlfn.FORMULATEXT(Snowville!E29),Snowville!E29),"$",""))&lt;0.5*(LEN(IF(_xlfn.ISFORMULA('#_Snowville'!E29),_xlfn.FORMULATEXT('#_Snowville'!E29),'#_Snowville'!E29))-LEN(SUBSTITUTE(IF(_xlfn.ISFORMULA('#_Snowville'!E29),_xlfn.FORMULATEXT('#_Snowville'!E29),'#_Snowville'!E29),"$",""))),TRUE,FALSE),"MissingAbsMsg",TRUE,"PerfectMsg")</f>
        <v/>
      </c>
      <c r="F29" s="268" t="str">
        <f ca="1">_xlfn.IFS(ISBLANK(Snowville!F29),"",IF(NOT(ISNA('#_Snowville'!F29)),IF(ISNA(Snowville!F29),TRUE,FALSE),FALSE),"StuNAMsg",IF(AND(ISNA('#_Snowville'!F29),ISNA(Snowville!F29)),TRUE,FALSE),"PerfectMsg",IF(NOT(ISERROR('#_Snowville'!F29)),IF(ISERROR(Snowville!F29),TRUE,FALSE),FALSE),"StuErrorMsg",IF(TYPE('#_Snowville'!F29)&lt;&gt;TYPE(Snowville!F29),TRUE,FALSE),"WrongTypeMsg",IF(_xlfn.ISFORMULA('#_Snowville'!F29),IF(NOT(_xlfn.ISFORMULA(Snowville!F29)),TRUE),FALSE),"MissingFormulaMsg",IF(NOT(AND(ISNUMBER(FIND("[",_xlfn.FORMULATEXT('#_Snowville'!F29))),ISNUMBER(FIND("!",_xlfn.FORMULATEXT('#_Snowville'!F29))))),AND(ISNUMBER(FIND("[",_xlfn.FORMULATEXT(Snowville!F29))),ISNUMBER(FIND("!",_xlfn.FORMULATEXT(Snowville!F29)))),FALSE),"ExternalRefsMsg",IF(ISNUMBER('#_Snowville'!F29),IF(ABS('#_Snowville'!F29-Snowville!F29)&gt;0.00001,TRUE,FALSE),IF('#_Snowville'!F29&lt;&gt;Snowville!F29,TRUE,FALSE)),IF(ISNUMBER('#_Snowville'!F29),IF('#_Snowville'!F29&gt;Snowville!F29,"TooLow","TooHigh"),"WrongAnswer"),NOT(_xlfn.ISFORMULA('#_Snowville'!F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F29),_xlfn.FORMULATEXT(Snowville!F29),Snowville!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F29),_xlfn.FORMULATEXT(Snowville!F29),Snowville!F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F29),_xlfn.FORMULATEXT('#_Snowville'!F29),'#_Snowville'!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F29),_xlfn.FORMULATEXT('#_Snowville'!F29),'#_Snowville'!F29),"9","#"),"8","#"),"7","#"),"6","#"),"5","#"),"4","#"),"3","#"),"2","#"),"1","#"),"0","#"),CHAR(10),""),"$","")," ",""),",","@"),"&gt;","@"),"&lt;","@"),"=","@"),")","@"),"(","@"),"^","@"),"/","@"),"+","@"),"*","@"),"-","@"),"@#","")))/2,TRUE,FALSE),"HardCodeMsg",IF(LEN(IF(_xlfn.ISFORMULA(Snowville!F29),_xlfn.FORMULATEXT(Snowville!F29),Snowville!F29))-LEN(SUBSTITUTE(IF(_xlfn.ISFORMULA(Snowville!F29),_xlfn.FORMULATEXT(Snowville!F29),Snowville!F29),"""",""))&gt;LEN(IF(_xlfn.ISFORMULA('#_Snowville'!F29),_xlfn.FORMULATEXT('#_Snowville'!F29),'#_Snowville'!F29))-LEN(SUBSTITUTE(IF(_xlfn.ISFORMULA('#_Snowville'!F29),_xlfn.FORMULATEXT('#_Snowville'!F29),'#_Snowville'!F29),"""","")),TRUE,FALSE),"HardQuoteMsg",IF(LEN(IF(_xlfn.ISFORMULA(Snowville!F29),_xlfn.FORMULATEXT(Snowville!F29),Snowville!F29))-LEN(SUBSTITUTE(IF(_xlfn.ISFORMULA(Snowville!F29),_xlfn.FORMULATEXT(Snowville!F29),Snowville!F29),"$",""))&lt;0.5*(LEN(IF(_xlfn.ISFORMULA('#_Snowville'!F29),_xlfn.FORMULATEXT('#_Snowville'!F29),'#_Snowville'!F29))-LEN(SUBSTITUTE(IF(_xlfn.ISFORMULA('#_Snowville'!F29),_xlfn.FORMULATEXT('#_Snowville'!F29),'#_Snowville'!F29),"$",""))),TRUE,FALSE),"MissingAbsMsg",TRUE,"PerfectMsg")</f>
        <v/>
      </c>
      <c r="G29" s="268" t="str">
        <f ca="1">_xlfn.IFS(ISBLANK(Snowville!G29),"",IF(NOT(ISNA('#_Snowville'!G29)),IF(ISNA(Snowville!G29),TRUE,FALSE),FALSE),"StuNAMsg",IF(AND(ISNA('#_Snowville'!G29),ISNA(Snowville!G29)),TRUE,FALSE),"PerfectMsg",IF(NOT(ISERROR('#_Snowville'!G29)),IF(ISERROR(Snowville!G29),TRUE,FALSE),FALSE),"StuErrorMsg",IF(TYPE('#_Snowville'!G29)&lt;&gt;TYPE(Snowville!G29),TRUE,FALSE),"WrongTypeMsg",IF(_xlfn.ISFORMULA('#_Snowville'!G29),IF(NOT(_xlfn.ISFORMULA(Snowville!G29)),TRUE),FALSE),"MissingFormulaMsg",IF(NOT(AND(ISNUMBER(FIND("[",_xlfn.FORMULATEXT('#_Snowville'!G29))),ISNUMBER(FIND("!",_xlfn.FORMULATEXT('#_Snowville'!G29))))),AND(ISNUMBER(FIND("[",_xlfn.FORMULATEXT(Snowville!G29))),ISNUMBER(FIND("!",_xlfn.FORMULATEXT(Snowville!G29)))),FALSE),"ExternalRefsMsg",IF(ISNUMBER('#_Snowville'!G29),IF(ABS('#_Snowville'!G29-Snowville!G29)&gt;0.00001,TRUE,FALSE),IF('#_Snowville'!G29&lt;&gt;Snowville!G29,TRUE,FALSE)),IF(ISNUMBER('#_Snowville'!G29),IF('#_Snowville'!G29&gt;Snowville!G29,"TooLow","TooHigh"),"WrongAnswer"),NOT(_xlfn.ISFORMULA('#_Snowville'!G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G29),_xlfn.FORMULATEXT(Snowville!G29),Snowville!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G29),_xlfn.FORMULATEXT(Snowville!G29),Snowville!G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G29),_xlfn.FORMULATEXT('#_Snowville'!G29),'#_Snowville'!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G29),_xlfn.FORMULATEXT('#_Snowville'!G29),'#_Snowville'!G29),"9","#"),"8","#"),"7","#"),"6","#"),"5","#"),"4","#"),"3","#"),"2","#"),"1","#"),"0","#"),CHAR(10),""),"$","")," ",""),",","@"),"&gt;","@"),"&lt;","@"),"=","@"),")","@"),"(","@"),"^","@"),"/","@"),"+","@"),"*","@"),"-","@"),"@#","")))/2,TRUE,FALSE),"HardCodeMsg",IF(LEN(IF(_xlfn.ISFORMULA(Snowville!G29),_xlfn.FORMULATEXT(Snowville!G29),Snowville!G29))-LEN(SUBSTITUTE(IF(_xlfn.ISFORMULA(Snowville!G29),_xlfn.FORMULATEXT(Snowville!G29),Snowville!G29),"""",""))&gt;LEN(IF(_xlfn.ISFORMULA('#_Snowville'!G29),_xlfn.FORMULATEXT('#_Snowville'!G29),'#_Snowville'!G29))-LEN(SUBSTITUTE(IF(_xlfn.ISFORMULA('#_Snowville'!G29),_xlfn.FORMULATEXT('#_Snowville'!G29),'#_Snowville'!G29),"""","")),TRUE,FALSE),"HardQuoteMsg",IF(LEN(IF(_xlfn.ISFORMULA(Snowville!G29),_xlfn.FORMULATEXT(Snowville!G29),Snowville!G29))-LEN(SUBSTITUTE(IF(_xlfn.ISFORMULA(Snowville!G29),_xlfn.FORMULATEXT(Snowville!G29),Snowville!G29),"$",""))&lt;0.5*(LEN(IF(_xlfn.ISFORMULA('#_Snowville'!G29),_xlfn.FORMULATEXT('#_Snowville'!G29),'#_Snowville'!G29))-LEN(SUBSTITUTE(IF(_xlfn.ISFORMULA('#_Snowville'!G29),_xlfn.FORMULATEXT('#_Snowville'!G29),'#_Snowville'!G29),"$",""))),TRUE,FALSE),"MissingAbsMsg",TRUE,"PerfectMsg")</f>
        <v/>
      </c>
      <c r="H29" s="269" t="str">
        <f ca="1">_xlfn.IFS(ISBLANK(Snowville!H29),"",IF(NOT(ISNA('#_Snowville'!H29)),IF(ISNA(Snowville!H29),TRUE,FALSE),FALSE),"StuNAMsg",IF(AND(ISNA('#_Snowville'!H29),ISNA(Snowville!H29)),TRUE,FALSE),"PerfectMsg",IF(NOT(ISERROR('#_Snowville'!H29)),IF(ISERROR(Snowville!H29),TRUE,FALSE),FALSE),"StuErrorMsg",IF(TYPE('#_Snowville'!H29)&lt;&gt;TYPE(Snowville!H29),TRUE,FALSE),"WrongTypeMsg",IF(_xlfn.ISFORMULA('#_Snowville'!H29),IF(NOT(_xlfn.ISFORMULA(Snowville!H29)),TRUE),FALSE),"MissingFormulaMsg",IF(NOT(AND(ISNUMBER(FIND("[",_xlfn.FORMULATEXT('#_Snowville'!H29))),ISNUMBER(FIND("!",_xlfn.FORMULATEXT('#_Snowville'!H29))))),AND(ISNUMBER(FIND("[",_xlfn.FORMULATEXT(Snowville!H29))),ISNUMBER(FIND("!",_xlfn.FORMULATEXT(Snowville!H29)))),FALSE),"ExternalRefsMsg",IF(ISNUMBER('#_Snowville'!H29),IF(ABS('#_Snowville'!H29-Snowville!H29)&gt;0.00001,TRUE,FALSE),IF('#_Snowville'!H29&lt;&gt;Snowville!H29,TRUE,FALSE)),IF(ISNUMBER('#_Snowville'!H29),IF('#_Snowville'!H29&gt;Snowville!H29,"TooLow","TooHigh"),"WrongAnswer"),NOT(_xlfn.ISFORMULA('#_Snowville'!H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H29),_xlfn.FORMULATEXT(Snowville!H29),Snowville!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H29),_xlfn.FORMULATEXT(Snowville!H29),Snowville!H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H29),_xlfn.FORMULATEXT('#_Snowville'!H29),'#_Snowville'!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H29),_xlfn.FORMULATEXT('#_Snowville'!H29),'#_Snowville'!H29),"9","#"),"8","#"),"7","#"),"6","#"),"5","#"),"4","#"),"3","#"),"2","#"),"1","#"),"0","#"),CHAR(10),""),"$","")," ",""),",","@"),"&gt;","@"),"&lt;","@"),"=","@"),")","@"),"(","@"),"^","@"),"/","@"),"+","@"),"*","@"),"-","@"),"@#","")))/2,TRUE,FALSE),"HardCodeMsg",IF(LEN(IF(_xlfn.ISFORMULA(Snowville!H29),_xlfn.FORMULATEXT(Snowville!H29),Snowville!H29))-LEN(SUBSTITUTE(IF(_xlfn.ISFORMULA(Snowville!H29),_xlfn.FORMULATEXT(Snowville!H29),Snowville!H29),"""",""))&gt;LEN(IF(_xlfn.ISFORMULA('#_Snowville'!H29),_xlfn.FORMULATEXT('#_Snowville'!H29),'#_Snowville'!H29))-LEN(SUBSTITUTE(IF(_xlfn.ISFORMULA('#_Snowville'!H29),_xlfn.FORMULATEXT('#_Snowville'!H29),'#_Snowville'!H29),"""","")),TRUE,FALSE),"HardQuoteMsg",IF(LEN(IF(_xlfn.ISFORMULA(Snowville!H29),_xlfn.FORMULATEXT(Snowville!H29),Snowville!H29))-LEN(SUBSTITUTE(IF(_xlfn.ISFORMULA(Snowville!H29),_xlfn.FORMULATEXT(Snowville!H29),Snowville!H29),"$",""))&lt;0.5*(LEN(IF(_xlfn.ISFORMULA('#_Snowville'!H29),_xlfn.FORMULATEXT('#_Snowville'!H29),'#_Snowville'!H29))-LEN(SUBSTITUTE(IF(_xlfn.ISFORMULA('#_Snowville'!H29),_xlfn.FORMULATEXT('#_Snowville'!H29),'#_Snowville'!H29),"$",""))),TRUE,FALSE),"MissingAbsMsg",TRUE,"PerfectMsg")</f>
        <v/>
      </c>
      <c r="I29" s="269" t="str">
        <f ca="1">_xlfn.IFS(ISBLANK(Snowville!I29),"",IF(NOT(ISNA('#_Snowville'!I29)),IF(ISNA(Snowville!I29),TRUE,FALSE),FALSE),"StuNAMsg",IF(AND(ISNA('#_Snowville'!I29),ISNA(Snowville!I29)),TRUE,FALSE),"PerfectMsg",IF(NOT(ISERROR('#_Snowville'!I29)),IF(ISERROR(Snowville!I29),TRUE,FALSE),FALSE),"StuErrorMsg",IF(TYPE('#_Snowville'!I29)&lt;&gt;TYPE(Snowville!I29),TRUE,FALSE),"WrongTypeMsg",IF(_xlfn.ISFORMULA('#_Snowville'!I29),IF(NOT(_xlfn.ISFORMULA(Snowville!I29)),TRUE),FALSE),"MissingFormulaMsg",IF(NOT(AND(ISNUMBER(FIND("[",_xlfn.FORMULATEXT('#_Snowville'!I29))),ISNUMBER(FIND("!",_xlfn.FORMULATEXT('#_Snowville'!I29))))),AND(ISNUMBER(FIND("[",_xlfn.FORMULATEXT(Snowville!I29))),ISNUMBER(FIND("!",_xlfn.FORMULATEXT(Snowville!I29)))),FALSE),"ExternalRefsMsg",IF(ISNUMBER('#_Snowville'!I29),IF(ABS('#_Snowville'!I29-Snowville!I29)&gt;0.00001,TRUE,FALSE),IF('#_Snowville'!I29&lt;&gt;Snowville!I29,TRUE,FALSE)),IF(ISNUMBER('#_Snowville'!I29),IF('#_Snowville'!I29&gt;Snowville!I29,"TooLow","TooHigh"),"WrongAnswer"),NOT(_xlfn.ISFORMULA('#_Snowville'!I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I29),_xlfn.FORMULATEXT(Snowville!I29),Snowville!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I29),_xlfn.FORMULATEXT(Snowville!I29),Snowville!I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I29),_xlfn.FORMULATEXT('#_Snowville'!I29),'#_Snowville'!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I29),_xlfn.FORMULATEXT('#_Snowville'!I29),'#_Snowville'!I29),"9","#"),"8","#"),"7","#"),"6","#"),"5","#"),"4","#"),"3","#"),"2","#"),"1","#"),"0","#"),CHAR(10),""),"$","")," ",""),",","@"),"&gt;","@"),"&lt;","@"),"=","@"),")","@"),"(","@"),"^","@"),"/","@"),"+","@"),"*","@"),"-","@"),"@#","")))/2,TRUE,FALSE),"HardCodeMsg",IF(LEN(IF(_xlfn.ISFORMULA(Snowville!I29),_xlfn.FORMULATEXT(Snowville!I29),Snowville!I29))-LEN(SUBSTITUTE(IF(_xlfn.ISFORMULA(Snowville!I29),_xlfn.FORMULATEXT(Snowville!I29),Snowville!I29),"""",""))&gt;LEN(IF(_xlfn.ISFORMULA('#_Snowville'!I29),_xlfn.FORMULATEXT('#_Snowville'!I29),'#_Snowville'!I29))-LEN(SUBSTITUTE(IF(_xlfn.ISFORMULA('#_Snowville'!I29),_xlfn.FORMULATEXT('#_Snowville'!I29),'#_Snowville'!I29),"""","")),TRUE,FALSE),"HardQuoteMsg",IF(LEN(IF(_xlfn.ISFORMULA(Snowville!I29),_xlfn.FORMULATEXT(Snowville!I29),Snowville!I29))-LEN(SUBSTITUTE(IF(_xlfn.ISFORMULA(Snowville!I29),_xlfn.FORMULATEXT(Snowville!I29),Snowville!I29),"$",""))&lt;0.5*(LEN(IF(_xlfn.ISFORMULA('#_Snowville'!I29),_xlfn.FORMULATEXT('#_Snowville'!I29),'#_Snowville'!I29))-LEN(SUBSTITUTE(IF(_xlfn.ISFORMULA('#_Snowville'!I29),_xlfn.FORMULATEXT('#_Snowville'!I29),'#_Snowville'!I29),"$",""))),TRUE,FALSE),"MissingAbsMsg",TRUE,"PerfectMsg")</f>
        <v/>
      </c>
      <c r="J29" s="269" t="str">
        <f ca="1">_xlfn.IFS(ISBLANK(Snowville!J29),"",IF(NOT(ISNA('#_Snowville'!J29)),IF(ISNA(Snowville!J29),TRUE,FALSE),FALSE),"StuNAMsg",IF(AND(ISNA('#_Snowville'!J29),ISNA(Snowville!J29)),TRUE,FALSE),"PerfectMsg",IF(NOT(ISERROR('#_Snowville'!J29)),IF(ISERROR(Snowville!J29),TRUE,FALSE),FALSE),"StuErrorMsg",IF(TYPE('#_Snowville'!J29)&lt;&gt;TYPE(Snowville!J29),TRUE,FALSE),"WrongTypeMsg",IF(_xlfn.ISFORMULA('#_Snowville'!J29),IF(NOT(_xlfn.ISFORMULA(Snowville!J29)),TRUE),FALSE),"MissingFormulaMsg",IF(NOT(AND(ISNUMBER(FIND("[",_xlfn.FORMULATEXT('#_Snowville'!J29))),ISNUMBER(FIND("!",_xlfn.FORMULATEXT('#_Snowville'!J29))))),AND(ISNUMBER(FIND("[",_xlfn.FORMULATEXT(Snowville!J29))),ISNUMBER(FIND("!",_xlfn.FORMULATEXT(Snowville!J29)))),FALSE),"ExternalRefsMsg",IF(ISNUMBER('#_Snowville'!J29),IF(ABS('#_Snowville'!J29-Snowville!J29)&gt;0.00001,TRUE,FALSE),IF('#_Snowville'!J29&lt;&gt;Snowville!J29,TRUE,FALSE)),IF(ISNUMBER('#_Snowville'!J29),IF('#_Snowville'!J29&gt;Snowville!J29,"TooLow","TooHigh"),"WrongAnswer"),NOT(_xlfn.ISFORMULA('#_Snowville'!J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J29),_xlfn.FORMULATEXT(Snowville!J29),Snowville!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J29),_xlfn.FORMULATEXT(Snowville!J29),Snowville!J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J29),_xlfn.FORMULATEXT('#_Snowville'!J29),'#_Snowville'!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J29),_xlfn.FORMULATEXT('#_Snowville'!J29),'#_Snowville'!J29),"9","#"),"8","#"),"7","#"),"6","#"),"5","#"),"4","#"),"3","#"),"2","#"),"1","#"),"0","#"),CHAR(10),""),"$","")," ",""),",","@"),"&gt;","@"),"&lt;","@"),"=","@"),")","@"),"(","@"),"^","@"),"/","@"),"+","@"),"*","@"),"-","@"),"@#","")))/2,TRUE,FALSE),"HardCodeMsg",IF(LEN(IF(_xlfn.ISFORMULA(Snowville!J29),_xlfn.FORMULATEXT(Snowville!J29),Snowville!J29))-LEN(SUBSTITUTE(IF(_xlfn.ISFORMULA(Snowville!J29),_xlfn.FORMULATEXT(Snowville!J29),Snowville!J29),"""",""))&gt;LEN(IF(_xlfn.ISFORMULA('#_Snowville'!J29),_xlfn.FORMULATEXT('#_Snowville'!J29),'#_Snowville'!J29))-LEN(SUBSTITUTE(IF(_xlfn.ISFORMULA('#_Snowville'!J29),_xlfn.FORMULATEXT('#_Snowville'!J29),'#_Snowville'!J29),"""","")),TRUE,FALSE),"HardQuoteMsg",IF(LEN(IF(_xlfn.ISFORMULA(Snowville!J29),_xlfn.FORMULATEXT(Snowville!J29),Snowville!J29))-LEN(SUBSTITUTE(IF(_xlfn.ISFORMULA(Snowville!J29),_xlfn.FORMULATEXT(Snowville!J29),Snowville!J29),"$",""))&lt;0.5*(LEN(IF(_xlfn.ISFORMULA('#_Snowville'!J29),_xlfn.FORMULATEXT('#_Snowville'!J29),'#_Snowville'!J29))-LEN(SUBSTITUTE(IF(_xlfn.ISFORMULA('#_Snowville'!J29),_xlfn.FORMULATEXT('#_Snowville'!J29),'#_Snowville'!J29),"$",""))),TRUE,FALSE),"MissingAbsMsg",TRUE,"PerfectMsg")</f>
        <v/>
      </c>
      <c r="K29" s="270" t="str">
        <f ca="1">_xlfn.IFS(ISBLANK(Snowville!K29),"",IF(NOT(ISNA('#_Snowville'!K29)),IF(ISNA(Snowville!K29),TRUE,FALSE),FALSE),"StuNAMsg",IF(AND(ISNA('#_Snowville'!K29),ISNA(Snowville!K29)),TRUE,FALSE),"PerfectMsg",IF(NOT(ISERROR('#_Snowville'!K29)),IF(ISERROR(Snowville!K29),TRUE,FALSE),FALSE),"StuErrorMsg",IF(TYPE('#_Snowville'!K29)&lt;&gt;TYPE(Snowville!K29),TRUE,FALSE),"WrongTypeMsg",IF(_xlfn.ISFORMULA('#_Snowville'!K29),IF(NOT(_xlfn.ISFORMULA(Snowville!K29)),TRUE),FALSE),"MissingFormulaMsg",IF(NOT(AND(ISNUMBER(FIND("[",_xlfn.FORMULATEXT('#_Snowville'!K29))),ISNUMBER(FIND("!",_xlfn.FORMULATEXT('#_Snowville'!K29))))),AND(ISNUMBER(FIND("[",_xlfn.FORMULATEXT(Snowville!K29))),ISNUMBER(FIND("!",_xlfn.FORMULATEXT(Snowville!K29)))),FALSE),"ExternalRefsMsg",IF(ISNUMBER('#_Snowville'!K29),IF(ABS('#_Snowville'!K29-Snowville!K29)&gt;0.00001,TRUE,FALSE),IF('#_Snowville'!K29&lt;&gt;Snowville!K29,TRUE,FALSE)),IF(ISNUMBER('#_Snowville'!K29),IF('#_Snowville'!K29&gt;Snowville!K29,"TooLow","TooHigh"),"WrongAnswer"),NOT(_xlfn.ISFORMULA('#_Snowville'!K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K29),_xlfn.FORMULATEXT(Snowville!K29),Snowville!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K29),_xlfn.FORMULATEXT(Snowville!K29),Snowville!K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K29),_xlfn.FORMULATEXT('#_Snowville'!K29),'#_Snowville'!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K29),_xlfn.FORMULATEXT('#_Snowville'!K29),'#_Snowville'!K29),"9","#"),"8","#"),"7","#"),"6","#"),"5","#"),"4","#"),"3","#"),"2","#"),"1","#"),"0","#"),CHAR(10),""),"$","")," ",""),",","@"),"&gt;","@"),"&lt;","@"),"=","@"),")","@"),"(","@"),"^","@"),"/","@"),"+","@"),"*","@"),"-","@"),"@#","")))/2,TRUE,FALSE),"HardCodeMsg",IF(LEN(IF(_xlfn.ISFORMULA(Snowville!K29),_xlfn.FORMULATEXT(Snowville!K29),Snowville!K29))-LEN(SUBSTITUTE(IF(_xlfn.ISFORMULA(Snowville!K29),_xlfn.FORMULATEXT(Snowville!K29),Snowville!K29),"""",""))&gt;LEN(IF(_xlfn.ISFORMULA('#_Snowville'!K29),_xlfn.FORMULATEXT('#_Snowville'!K29),'#_Snowville'!K29))-LEN(SUBSTITUTE(IF(_xlfn.ISFORMULA('#_Snowville'!K29),_xlfn.FORMULATEXT('#_Snowville'!K29),'#_Snowville'!K29),"""","")),TRUE,FALSE),"HardQuoteMsg",IF(LEN(IF(_xlfn.ISFORMULA(Snowville!K29),_xlfn.FORMULATEXT(Snowville!K29),Snowville!K29))-LEN(SUBSTITUTE(IF(_xlfn.ISFORMULA(Snowville!K29),_xlfn.FORMULATEXT(Snowville!K29),Snowville!K29),"$",""))&lt;0.5*(LEN(IF(_xlfn.ISFORMULA('#_Snowville'!K29),_xlfn.FORMULATEXT('#_Snowville'!K29),'#_Snowville'!K29))-LEN(SUBSTITUTE(IF(_xlfn.ISFORMULA('#_Snowville'!K29),_xlfn.FORMULATEXT('#_Snowville'!K29),'#_Snowville'!K29),"$",""))),TRUE,FALSE),"MissingAbsMsg",TRUE,"PerfectMsg")</f>
        <v/>
      </c>
      <c r="L29" s="254" t="str">
        <f ca="1">_xlfn.IFS(ISBLANK(Snowville!L29),"",IF(NOT(ISNA('#_Snowville'!L29)),IF(ISNA(Snowville!L29),TRUE,FALSE),FALSE),"StuNAMsg",IF(AND(ISNA('#_Snowville'!L29),ISNA(Snowville!L29)),TRUE,FALSE),"PerfectMsg",IF(NOT(ISERROR('#_Snowville'!L29)),IF(ISERROR(Snowville!L29),TRUE,FALSE),FALSE),"StuErrorMsg",IF(TYPE('#_Snowville'!L29)&lt;&gt;TYPE(Snowville!L29),TRUE,FALSE),"WrongTypeMsg",IF(_xlfn.ISFORMULA('#_Snowville'!L29),IF(NOT(_xlfn.ISFORMULA(Snowville!L29)),TRUE),FALSE),"MissingFormulaMsg",IF(NOT(AND(ISNUMBER(FIND("[",_xlfn.FORMULATEXT('#_Snowville'!L29))),ISNUMBER(FIND("!",_xlfn.FORMULATEXT('#_Snowville'!L29))))),AND(ISNUMBER(FIND("[",_xlfn.FORMULATEXT(Snowville!L29))),ISNUMBER(FIND("!",_xlfn.FORMULATEXT(Snowville!L29)))),FALSE),"ExternalRefsMsg",IF(ISNUMBER('#_Snowville'!L29),IF(ABS('#_Snowville'!L29-Snowville!L29)&gt;0.00001,TRUE,FALSE),IF('#_Snowville'!L29&lt;&gt;Snowville!L29,TRUE,FALSE)),IF(ISNUMBER('#_Snowville'!L29),IF('#_Snowville'!L29&gt;Snowville!L29,"TooLow","TooHigh"),"WrongAnswer"),NOT(_xlfn.ISFORMULA('#_Snowville'!L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L29),_xlfn.FORMULATEXT(Snowville!L29),Snowville!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L29),_xlfn.FORMULATEXT(Snowville!L29),Snowville!L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L29),_xlfn.FORMULATEXT('#_Snowville'!L29),'#_Snowville'!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L29),_xlfn.FORMULATEXT('#_Snowville'!L29),'#_Snowville'!L29),"9","#"),"8","#"),"7","#"),"6","#"),"5","#"),"4","#"),"3","#"),"2","#"),"1","#"),"0","#"),CHAR(10),""),"$","")," ",""),",","@"),"&gt;","@"),"&lt;","@"),"=","@"),")","@"),"(","@"),"^","@"),"/","@"),"+","@"),"*","@"),"-","@"),"@#","")))/2,TRUE,FALSE),"HardCodeMsg",IF(LEN(IF(_xlfn.ISFORMULA(Snowville!L29),_xlfn.FORMULATEXT(Snowville!L29),Snowville!L29))-LEN(SUBSTITUTE(IF(_xlfn.ISFORMULA(Snowville!L29),_xlfn.FORMULATEXT(Snowville!L29),Snowville!L29),"""",""))&gt;LEN(IF(_xlfn.ISFORMULA('#_Snowville'!L29),_xlfn.FORMULATEXT('#_Snowville'!L29),'#_Snowville'!L29))-LEN(SUBSTITUTE(IF(_xlfn.ISFORMULA('#_Snowville'!L29),_xlfn.FORMULATEXT('#_Snowville'!L29),'#_Snowville'!L29),"""","")),TRUE,FALSE),"HardQuoteMsg",IF(LEN(IF(_xlfn.ISFORMULA(Snowville!L29),_xlfn.FORMULATEXT(Snowville!L29),Snowville!L29))-LEN(SUBSTITUTE(IF(_xlfn.ISFORMULA(Snowville!L29),_xlfn.FORMULATEXT(Snowville!L29),Snowville!L29),"$",""))&lt;0.5*(LEN(IF(_xlfn.ISFORMULA('#_Snowville'!L29),_xlfn.FORMULATEXT('#_Snowville'!L29),'#_Snowville'!L29))-LEN(SUBSTITUTE(IF(_xlfn.ISFORMULA('#_Snowville'!L29),_xlfn.FORMULATEXT('#_Snowville'!L29),'#_Snowville'!L29),"$",""))),TRUE,FALSE),"MissingAbsMsg",TRUE,"PerfectMsg")</f>
        <v/>
      </c>
      <c r="N29" s="218">
        <v>0</v>
      </c>
      <c r="O29" s="266" t="str">
        <f ca="1">_xlfn.IFS(ISBLANK(Snowville!O29),"",IF(NOT(ISNA('#_Snowville'!O29)),IF(ISNA(Snowville!O29),TRUE,FALSE),FALSE),"StuNAMsg",IF(AND(ISNA('#_Snowville'!O29),ISNA(Snowville!O29)),TRUE,FALSE),"PerfectMsg",IF(NOT(ISERROR('#_Snowville'!O29)),IF(ISERROR(Snowville!O29),TRUE,FALSE),FALSE),"StuErrorMsg",IF(TYPE('#_Snowville'!O29)&lt;&gt;TYPE(Snowville!O29),TRUE,FALSE),"WrongTypeMsg",IF(_xlfn.ISFORMULA('#_Snowville'!O29),IF(NOT(_xlfn.ISFORMULA(Snowville!O29)),TRUE),FALSE),"MissingFormulaMsg",IF(NOT(AND(ISNUMBER(FIND("[",_xlfn.FORMULATEXT('#_Snowville'!O29))),ISNUMBER(FIND("!",_xlfn.FORMULATEXT('#_Snowville'!O29))))),AND(ISNUMBER(FIND("[",_xlfn.FORMULATEXT(Snowville!O29))),ISNUMBER(FIND("!",_xlfn.FORMULATEXT(Snowville!O29)))),FALSE),"ExternalRefsMsg",IF(ISNUMBER('#_Snowville'!O29),IF(ABS('#_Snowville'!O29-Snowville!O29)&gt;0.00001,TRUE,FALSE),IF('#_Snowville'!O29&lt;&gt;Snowville!O29,TRUE,FALSE)),IF(ISNUMBER('#_Snowville'!O29),IF('#_Snowville'!O29&gt;Snowville!O29,"TooLow","TooHigh"),"WrongAnswer"),NOT(_xlfn.ISFORMULA('#_Snowville'!O29)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O29),_xlfn.FORMULATEXT(Snowville!O29),Snowville!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O29),_xlfn.FORMULATEXT(Snowville!O29),Snowville!O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O29),_xlfn.FORMULATEXT('#_Snowville'!O29),'#_Snowville'!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O29),_xlfn.FORMULATEXT('#_Snowville'!O29),'#_Snowville'!O29),"9","#"),"8","#"),"7","#"),"6","#"),"5","#"),"4","#"),"3","#"),"2","#"),"1","#"),"0","#"),CHAR(10),""),"$","")," ",""),",","@"),"&gt;","@"),"&lt;","@"),"=","@"),")","@"),"(","@"),"^","@"),"/","@"),"+","@"),"*","@"),"-","@"),"@#","")))/2,TRUE,FALSE),"HardCodeMsg",IF(LEN(IF(_xlfn.ISFORMULA(Snowville!O29),_xlfn.FORMULATEXT(Snowville!O29),Snowville!O29))-LEN(SUBSTITUTE(IF(_xlfn.ISFORMULA(Snowville!O29),_xlfn.FORMULATEXT(Snowville!O29),Snowville!O29),"""",""))&gt;LEN(IF(_xlfn.ISFORMULA('#_Snowville'!O29),_xlfn.FORMULATEXT('#_Snowville'!O29),'#_Snowville'!O29))-LEN(SUBSTITUTE(IF(_xlfn.ISFORMULA('#_Snowville'!O29),_xlfn.FORMULATEXT('#_Snowville'!O29),'#_Snowville'!O29),"""","")),TRUE,FALSE),"HardQuoteMsg",IF(LEN(IF(_xlfn.ISFORMULA(Snowville!O29),_xlfn.FORMULATEXT(Snowville!O29),Snowville!O29))-LEN(SUBSTITUTE(IF(_xlfn.ISFORMULA(Snowville!O29),_xlfn.FORMULATEXT(Snowville!O29),Snowville!O29),"$",""))&lt;0.5*(LEN(IF(_xlfn.ISFORMULA('#_Snowville'!O29),_xlfn.FORMULATEXT('#_Snowville'!O29),'#_Snowville'!O29))-LEN(SUBSTITUTE(IF(_xlfn.ISFORMULA('#_Snowville'!O29),_xlfn.FORMULATEXT('#_Snowville'!O29),'#_Snowville'!O29),"$",""))),TRUE,FALSE),"MissingAbsMsg",TRUE,"PerfectMsg")</f>
        <v/>
      </c>
      <c r="T29" s="215"/>
      <c r="V29" s="219"/>
      <c r="W29" s="219"/>
      <c r="X29" s="219"/>
      <c r="Z29" s="217"/>
      <c r="AA29" s="217"/>
      <c r="AB29" s="217"/>
      <c r="AC29" s="217"/>
    </row>
    <row r="30" spans="2:29" x14ac:dyDescent="0.15">
      <c r="B30" s="261">
        <v>0</v>
      </c>
      <c r="C30" s="224">
        <v>0</v>
      </c>
      <c r="D30" s="219" t="str">
        <f ca="1">_xlfn.IFS(ISBLANK(Snowville!D30),"",IF(NOT(ISNA('#_Snowville'!D30)),IF(ISNA(Snowville!D30),TRUE,FALSE),FALSE),"StuNAMsg",IF(AND(ISNA('#_Snowville'!D30),ISNA(Snowville!D30)),TRUE,FALSE),"PerfectMsg",IF(NOT(ISERROR('#_Snowville'!D30)),IF(ISERROR(Snowville!D30),TRUE,FALSE),FALSE),"StuErrorMsg",IF(TYPE('#_Snowville'!D30)&lt;&gt;TYPE(Snowville!D30),TRUE,FALSE),"WrongTypeMsg",IF(_xlfn.ISFORMULA('#_Snowville'!D30),IF(NOT(_xlfn.ISFORMULA(Snowville!D30)),TRUE),FALSE),"MissingFormulaMsg",IF(NOT(AND(ISNUMBER(FIND("[",_xlfn.FORMULATEXT('#_Snowville'!D30))),ISNUMBER(FIND("!",_xlfn.FORMULATEXT('#_Snowville'!D30))))),AND(ISNUMBER(FIND("[",_xlfn.FORMULATEXT(Snowville!D30))),ISNUMBER(FIND("!",_xlfn.FORMULATEXT(Snowville!D30)))),FALSE),"ExternalRefsMsg",IF(ISNUMBER('#_Snowville'!D30),IF(ABS('#_Snowville'!D30-Snowville!D30)&gt;0.00001,TRUE,FALSE),IF('#_Snowville'!D30&lt;&gt;Snowville!D30,TRUE,FALSE)),IF(ISNUMBER('#_Snowville'!D30),IF('#_Snowville'!D30&gt;Snowville!D30,"TooLow","TooHigh"),"WrongAnswer"),NOT(_xlfn.ISFORMULA('#_Snowville'!D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D30),_xlfn.FORMULATEXT(Snowville!D30),Snowville!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D30),_xlfn.FORMULATEXT(Snowville!D30),Snowville!D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D30),_xlfn.FORMULATEXT('#_Snowville'!D30),'#_Snowville'!D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D30),_xlfn.FORMULATEXT('#_Snowville'!D30),'#_Snowville'!D30),"9","#"),"8","#"),"7","#"),"6","#"),"5","#"),"4","#"),"3","#"),"2","#"),"1","#"),"0","#"),CHAR(10),""),"$","")," ",""),",","@"),"&gt;","@"),"&lt;","@"),"=","@"),")","@"),"(","@"),"^","@"),"/","@"),"+","@"),"*","@"),"-","@"),"@#","")))/2,TRUE,FALSE),"HardCodeMsg",IF(LEN(IF(_xlfn.ISFORMULA(Snowville!D30),_xlfn.FORMULATEXT(Snowville!D30),Snowville!D30))-LEN(SUBSTITUTE(IF(_xlfn.ISFORMULA(Snowville!D30),_xlfn.FORMULATEXT(Snowville!D30),Snowville!D30),"""",""))&gt;LEN(IF(_xlfn.ISFORMULA('#_Snowville'!D30),_xlfn.FORMULATEXT('#_Snowville'!D30),'#_Snowville'!D30))-LEN(SUBSTITUTE(IF(_xlfn.ISFORMULA('#_Snowville'!D30),_xlfn.FORMULATEXT('#_Snowville'!D30),'#_Snowville'!D30),"""","")),TRUE,FALSE),"HardQuoteMsg",IF(LEN(IF(_xlfn.ISFORMULA(Snowville!D30),_xlfn.FORMULATEXT(Snowville!D30),Snowville!D30))-LEN(SUBSTITUTE(IF(_xlfn.ISFORMULA(Snowville!D30),_xlfn.FORMULATEXT(Snowville!D30),Snowville!D30),"$",""))&lt;0.5*(LEN(IF(_xlfn.ISFORMULA('#_Snowville'!D30),_xlfn.FORMULATEXT('#_Snowville'!D30),'#_Snowville'!D30))-LEN(SUBSTITUTE(IF(_xlfn.ISFORMULA('#_Snowville'!D30),_xlfn.FORMULATEXT('#_Snowville'!D30),'#_Snowville'!D30),"$",""))),TRUE,FALSE),"MissingAbsMsg",TRUE,"PerfectMsg")</f>
        <v/>
      </c>
      <c r="E30" s="267" t="str">
        <f ca="1">_xlfn.IFS(ISBLANK(Snowville!E30),"",IF(NOT(ISNA('#_Snowville'!E30)),IF(ISNA(Snowville!E30),TRUE,FALSE),FALSE),"StuNAMsg",IF(AND(ISNA('#_Snowville'!E30),ISNA(Snowville!E30)),TRUE,FALSE),"PerfectMsg",IF(NOT(ISERROR('#_Snowville'!E30)),IF(ISERROR(Snowville!E30),TRUE,FALSE),FALSE),"StuErrorMsg",IF(TYPE('#_Snowville'!E30)&lt;&gt;TYPE(Snowville!E30),TRUE,FALSE),"WrongTypeMsg",IF(_xlfn.ISFORMULA('#_Snowville'!E30),IF(NOT(_xlfn.ISFORMULA(Snowville!E30)),TRUE),FALSE),"MissingFormulaMsg",IF(NOT(AND(ISNUMBER(FIND("[",_xlfn.FORMULATEXT('#_Snowville'!E30))),ISNUMBER(FIND("!",_xlfn.FORMULATEXT('#_Snowville'!E30))))),AND(ISNUMBER(FIND("[",_xlfn.FORMULATEXT(Snowville!E30))),ISNUMBER(FIND("!",_xlfn.FORMULATEXT(Snowville!E30)))),FALSE),"ExternalRefsMsg",IF(ISNUMBER('#_Snowville'!E30),IF(ABS('#_Snowville'!E30-Snowville!E30)&gt;0.00001,TRUE,FALSE),IF('#_Snowville'!E30&lt;&gt;Snowville!E30,TRUE,FALSE)),IF(ISNUMBER('#_Snowville'!E30),IF('#_Snowville'!E30&gt;Snowville!E30,"TooLow","TooHigh"),"WrongAnswer"),NOT(_xlfn.ISFORMULA('#_Snowville'!E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30),_xlfn.FORMULATEXT(Snowville!E30),Snowville!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30),_xlfn.FORMULATEXT(Snowville!E30),Snowville!E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30),_xlfn.FORMULATEXT('#_Snowville'!E30),'#_Snowville'!E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30),_xlfn.FORMULATEXT('#_Snowville'!E30),'#_Snowville'!E30),"9","#"),"8","#"),"7","#"),"6","#"),"5","#"),"4","#"),"3","#"),"2","#"),"1","#"),"0","#"),CHAR(10),""),"$","")," ",""),",","@"),"&gt;","@"),"&lt;","@"),"=","@"),")","@"),"(","@"),"^","@"),"/","@"),"+","@"),"*","@"),"-","@"),"@#","")))/2,TRUE,FALSE),"HardCodeMsg",IF(LEN(IF(_xlfn.ISFORMULA(Snowville!E30),_xlfn.FORMULATEXT(Snowville!E30),Snowville!E30))-LEN(SUBSTITUTE(IF(_xlfn.ISFORMULA(Snowville!E30),_xlfn.FORMULATEXT(Snowville!E30),Snowville!E30),"""",""))&gt;LEN(IF(_xlfn.ISFORMULA('#_Snowville'!E30),_xlfn.FORMULATEXT('#_Snowville'!E30),'#_Snowville'!E30))-LEN(SUBSTITUTE(IF(_xlfn.ISFORMULA('#_Snowville'!E30),_xlfn.FORMULATEXT('#_Snowville'!E30),'#_Snowville'!E30),"""","")),TRUE,FALSE),"HardQuoteMsg",IF(LEN(IF(_xlfn.ISFORMULA(Snowville!E30),_xlfn.FORMULATEXT(Snowville!E30),Snowville!E30))-LEN(SUBSTITUTE(IF(_xlfn.ISFORMULA(Snowville!E30),_xlfn.FORMULATEXT(Snowville!E30),Snowville!E30),"$",""))&lt;0.5*(LEN(IF(_xlfn.ISFORMULA('#_Snowville'!E30),_xlfn.FORMULATEXT('#_Snowville'!E30),'#_Snowville'!E30))-LEN(SUBSTITUTE(IF(_xlfn.ISFORMULA('#_Snowville'!E30),_xlfn.FORMULATEXT('#_Snowville'!E30),'#_Snowville'!E30),"$",""))),TRUE,FALSE),"MissingAbsMsg",TRUE,"PerfectMsg")</f>
        <v/>
      </c>
      <c r="F30" s="268" t="str">
        <f ca="1">_xlfn.IFS(ISBLANK(Snowville!F30),"",IF(NOT(ISNA('#_Snowville'!F30)),IF(ISNA(Snowville!F30),TRUE,FALSE),FALSE),"StuNAMsg",IF(AND(ISNA('#_Snowville'!F30),ISNA(Snowville!F30)),TRUE,FALSE),"PerfectMsg",IF(NOT(ISERROR('#_Snowville'!F30)),IF(ISERROR(Snowville!F30),TRUE,FALSE),FALSE),"StuErrorMsg",IF(TYPE('#_Snowville'!F30)&lt;&gt;TYPE(Snowville!F30),TRUE,FALSE),"WrongTypeMsg",IF(_xlfn.ISFORMULA('#_Snowville'!F30),IF(NOT(_xlfn.ISFORMULA(Snowville!F30)),TRUE),FALSE),"MissingFormulaMsg",IF(NOT(AND(ISNUMBER(FIND("[",_xlfn.FORMULATEXT('#_Snowville'!F30))),ISNUMBER(FIND("!",_xlfn.FORMULATEXT('#_Snowville'!F30))))),AND(ISNUMBER(FIND("[",_xlfn.FORMULATEXT(Snowville!F30))),ISNUMBER(FIND("!",_xlfn.FORMULATEXT(Snowville!F30)))),FALSE),"ExternalRefsMsg",IF(ISNUMBER('#_Snowville'!F30),IF(ABS('#_Snowville'!F30-Snowville!F30)&gt;0.00001,TRUE,FALSE),IF('#_Snowville'!F30&lt;&gt;Snowville!F30,TRUE,FALSE)),IF(ISNUMBER('#_Snowville'!F30),IF('#_Snowville'!F30&gt;Snowville!F30,"TooLow","TooHigh"),"WrongAnswer"),NOT(_xlfn.ISFORMULA('#_Snowville'!F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F30),_xlfn.FORMULATEXT(Snowville!F30),Snowville!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F30),_xlfn.FORMULATEXT(Snowville!F30),Snowville!F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F30),_xlfn.FORMULATEXT('#_Snowville'!F30),'#_Snowville'!F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F30),_xlfn.FORMULATEXT('#_Snowville'!F30),'#_Snowville'!F30),"9","#"),"8","#"),"7","#"),"6","#"),"5","#"),"4","#"),"3","#"),"2","#"),"1","#"),"0","#"),CHAR(10),""),"$","")," ",""),",","@"),"&gt;","@"),"&lt;","@"),"=","@"),")","@"),"(","@"),"^","@"),"/","@"),"+","@"),"*","@"),"-","@"),"@#","")))/2,TRUE,FALSE),"HardCodeMsg",IF(LEN(IF(_xlfn.ISFORMULA(Snowville!F30),_xlfn.FORMULATEXT(Snowville!F30),Snowville!F30))-LEN(SUBSTITUTE(IF(_xlfn.ISFORMULA(Snowville!F30),_xlfn.FORMULATEXT(Snowville!F30),Snowville!F30),"""",""))&gt;LEN(IF(_xlfn.ISFORMULA('#_Snowville'!F30),_xlfn.FORMULATEXT('#_Snowville'!F30),'#_Snowville'!F30))-LEN(SUBSTITUTE(IF(_xlfn.ISFORMULA('#_Snowville'!F30),_xlfn.FORMULATEXT('#_Snowville'!F30),'#_Snowville'!F30),"""","")),TRUE,FALSE),"HardQuoteMsg",IF(LEN(IF(_xlfn.ISFORMULA(Snowville!F30),_xlfn.FORMULATEXT(Snowville!F30),Snowville!F30))-LEN(SUBSTITUTE(IF(_xlfn.ISFORMULA(Snowville!F30),_xlfn.FORMULATEXT(Snowville!F30),Snowville!F30),"$",""))&lt;0.5*(LEN(IF(_xlfn.ISFORMULA('#_Snowville'!F30),_xlfn.FORMULATEXT('#_Snowville'!F30),'#_Snowville'!F30))-LEN(SUBSTITUTE(IF(_xlfn.ISFORMULA('#_Snowville'!F30),_xlfn.FORMULATEXT('#_Snowville'!F30),'#_Snowville'!F30),"$",""))),TRUE,FALSE),"MissingAbsMsg",TRUE,"PerfectMsg")</f>
        <v/>
      </c>
      <c r="G30" s="268" t="str">
        <f ca="1">_xlfn.IFS(ISBLANK(Snowville!G30),"",IF(NOT(ISNA('#_Snowville'!G30)),IF(ISNA(Snowville!G30),TRUE,FALSE),FALSE),"StuNAMsg",IF(AND(ISNA('#_Snowville'!G30),ISNA(Snowville!G30)),TRUE,FALSE),"PerfectMsg",IF(NOT(ISERROR('#_Snowville'!G30)),IF(ISERROR(Snowville!G30),TRUE,FALSE),FALSE),"StuErrorMsg",IF(TYPE('#_Snowville'!G30)&lt;&gt;TYPE(Snowville!G30),TRUE,FALSE),"WrongTypeMsg",IF(_xlfn.ISFORMULA('#_Snowville'!G30),IF(NOT(_xlfn.ISFORMULA(Snowville!G30)),TRUE),FALSE),"MissingFormulaMsg",IF(NOT(AND(ISNUMBER(FIND("[",_xlfn.FORMULATEXT('#_Snowville'!G30))),ISNUMBER(FIND("!",_xlfn.FORMULATEXT('#_Snowville'!G30))))),AND(ISNUMBER(FIND("[",_xlfn.FORMULATEXT(Snowville!G30))),ISNUMBER(FIND("!",_xlfn.FORMULATEXT(Snowville!G30)))),FALSE),"ExternalRefsMsg",IF(ISNUMBER('#_Snowville'!G30),IF(ABS('#_Snowville'!G30-Snowville!G30)&gt;0.00001,TRUE,FALSE),IF('#_Snowville'!G30&lt;&gt;Snowville!G30,TRUE,FALSE)),IF(ISNUMBER('#_Snowville'!G30),IF('#_Snowville'!G30&gt;Snowville!G30,"TooLow","TooHigh"),"WrongAnswer"),NOT(_xlfn.ISFORMULA('#_Snowville'!G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G30),_xlfn.FORMULATEXT(Snowville!G30),Snowville!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G30),_xlfn.FORMULATEXT(Snowville!G30),Snowville!G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G30),_xlfn.FORMULATEXT('#_Snowville'!G30),'#_Snowville'!G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G30),_xlfn.FORMULATEXT('#_Snowville'!G30),'#_Snowville'!G30),"9","#"),"8","#"),"7","#"),"6","#"),"5","#"),"4","#"),"3","#"),"2","#"),"1","#"),"0","#"),CHAR(10),""),"$","")," ",""),",","@"),"&gt;","@"),"&lt;","@"),"=","@"),")","@"),"(","@"),"^","@"),"/","@"),"+","@"),"*","@"),"-","@"),"@#","")))/2,TRUE,FALSE),"HardCodeMsg",IF(LEN(IF(_xlfn.ISFORMULA(Snowville!G30),_xlfn.FORMULATEXT(Snowville!G30),Snowville!G30))-LEN(SUBSTITUTE(IF(_xlfn.ISFORMULA(Snowville!G30),_xlfn.FORMULATEXT(Snowville!G30),Snowville!G30),"""",""))&gt;LEN(IF(_xlfn.ISFORMULA('#_Snowville'!G30),_xlfn.FORMULATEXT('#_Snowville'!G30),'#_Snowville'!G30))-LEN(SUBSTITUTE(IF(_xlfn.ISFORMULA('#_Snowville'!G30),_xlfn.FORMULATEXT('#_Snowville'!G30),'#_Snowville'!G30),"""","")),TRUE,FALSE),"HardQuoteMsg",IF(LEN(IF(_xlfn.ISFORMULA(Snowville!G30),_xlfn.FORMULATEXT(Snowville!G30),Snowville!G30))-LEN(SUBSTITUTE(IF(_xlfn.ISFORMULA(Snowville!G30),_xlfn.FORMULATEXT(Snowville!G30),Snowville!G30),"$",""))&lt;0.5*(LEN(IF(_xlfn.ISFORMULA('#_Snowville'!G30),_xlfn.FORMULATEXT('#_Snowville'!G30),'#_Snowville'!G30))-LEN(SUBSTITUTE(IF(_xlfn.ISFORMULA('#_Snowville'!G30),_xlfn.FORMULATEXT('#_Snowville'!G30),'#_Snowville'!G30),"$",""))),TRUE,FALSE),"MissingAbsMsg",TRUE,"PerfectMsg")</f>
        <v/>
      </c>
      <c r="H30" s="269" t="str">
        <f ca="1">_xlfn.IFS(ISBLANK(Snowville!H30),"",IF(NOT(ISNA('#_Snowville'!H30)),IF(ISNA(Snowville!H30),TRUE,FALSE),FALSE),"StuNAMsg",IF(AND(ISNA('#_Snowville'!H30),ISNA(Snowville!H30)),TRUE,FALSE),"PerfectMsg",IF(NOT(ISERROR('#_Snowville'!H30)),IF(ISERROR(Snowville!H30),TRUE,FALSE),FALSE),"StuErrorMsg",IF(TYPE('#_Snowville'!H30)&lt;&gt;TYPE(Snowville!H30),TRUE,FALSE),"WrongTypeMsg",IF(_xlfn.ISFORMULA('#_Snowville'!H30),IF(NOT(_xlfn.ISFORMULA(Snowville!H30)),TRUE),FALSE),"MissingFormulaMsg",IF(NOT(AND(ISNUMBER(FIND("[",_xlfn.FORMULATEXT('#_Snowville'!H30))),ISNUMBER(FIND("!",_xlfn.FORMULATEXT('#_Snowville'!H30))))),AND(ISNUMBER(FIND("[",_xlfn.FORMULATEXT(Snowville!H30))),ISNUMBER(FIND("!",_xlfn.FORMULATEXT(Snowville!H30)))),FALSE),"ExternalRefsMsg",IF(ISNUMBER('#_Snowville'!H30),IF(ABS('#_Snowville'!H30-Snowville!H30)&gt;0.00001,TRUE,FALSE),IF('#_Snowville'!H30&lt;&gt;Snowville!H30,TRUE,FALSE)),IF(ISNUMBER('#_Snowville'!H30),IF('#_Snowville'!H30&gt;Snowville!H30,"TooLow","TooHigh"),"WrongAnswer"),NOT(_xlfn.ISFORMULA('#_Snowville'!H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H30),_xlfn.FORMULATEXT(Snowville!H30),Snowville!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H30),_xlfn.FORMULATEXT(Snowville!H30),Snowville!H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H30),_xlfn.FORMULATEXT('#_Snowville'!H30),'#_Snowville'!H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H30),_xlfn.FORMULATEXT('#_Snowville'!H30),'#_Snowville'!H30),"9","#"),"8","#"),"7","#"),"6","#"),"5","#"),"4","#"),"3","#"),"2","#"),"1","#"),"0","#"),CHAR(10),""),"$","")," ",""),",","@"),"&gt;","@"),"&lt;","@"),"=","@"),")","@"),"(","@"),"^","@"),"/","@"),"+","@"),"*","@"),"-","@"),"@#","")))/2,TRUE,FALSE),"HardCodeMsg",IF(LEN(IF(_xlfn.ISFORMULA(Snowville!H30),_xlfn.FORMULATEXT(Snowville!H30),Snowville!H30))-LEN(SUBSTITUTE(IF(_xlfn.ISFORMULA(Snowville!H30),_xlfn.FORMULATEXT(Snowville!H30),Snowville!H30),"""",""))&gt;LEN(IF(_xlfn.ISFORMULA('#_Snowville'!H30),_xlfn.FORMULATEXT('#_Snowville'!H30),'#_Snowville'!H30))-LEN(SUBSTITUTE(IF(_xlfn.ISFORMULA('#_Snowville'!H30),_xlfn.FORMULATEXT('#_Snowville'!H30),'#_Snowville'!H30),"""","")),TRUE,FALSE),"HardQuoteMsg",IF(LEN(IF(_xlfn.ISFORMULA(Snowville!H30),_xlfn.FORMULATEXT(Snowville!H30),Snowville!H30))-LEN(SUBSTITUTE(IF(_xlfn.ISFORMULA(Snowville!H30),_xlfn.FORMULATEXT(Snowville!H30),Snowville!H30),"$",""))&lt;0.5*(LEN(IF(_xlfn.ISFORMULA('#_Snowville'!H30),_xlfn.FORMULATEXT('#_Snowville'!H30),'#_Snowville'!H30))-LEN(SUBSTITUTE(IF(_xlfn.ISFORMULA('#_Snowville'!H30),_xlfn.FORMULATEXT('#_Snowville'!H30),'#_Snowville'!H30),"$",""))),TRUE,FALSE),"MissingAbsMsg",TRUE,"PerfectMsg")</f>
        <v/>
      </c>
      <c r="I30" s="269" t="str">
        <f ca="1">_xlfn.IFS(ISBLANK(Snowville!I30),"",IF(NOT(ISNA('#_Snowville'!I30)),IF(ISNA(Snowville!I30),TRUE,FALSE),FALSE),"StuNAMsg",IF(AND(ISNA('#_Snowville'!I30),ISNA(Snowville!I30)),TRUE,FALSE),"PerfectMsg",IF(NOT(ISERROR('#_Snowville'!I30)),IF(ISERROR(Snowville!I30),TRUE,FALSE),FALSE),"StuErrorMsg",IF(TYPE('#_Snowville'!I30)&lt;&gt;TYPE(Snowville!I30),TRUE,FALSE),"WrongTypeMsg",IF(_xlfn.ISFORMULA('#_Snowville'!I30),IF(NOT(_xlfn.ISFORMULA(Snowville!I30)),TRUE),FALSE),"MissingFormulaMsg",IF(NOT(AND(ISNUMBER(FIND("[",_xlfn.FORMULATEXT('#_Snowville'!I30))),ISNUMBER(FIND("!",_xlfn.FORMULATEXT('#_Snowville'!I30))))),AND(ISNUMBER(FIND("[",_xlfn.FORMULATEXT(Snowville!I30))),ISNUMBER(FIND("!",_xlfn.FORMULATEXT(Snowville!I30)))),FALSE),"ExternalRefsMsg",IF(ISNUMBER('#_Snowville'!I30),IF(ABS('#_Snowville'!I30-Snowville!I30)&gt;0.00001,TRUE,FALSE),IF('#_Snowville'!I30&lt;&gt;Snowville!I30,TRUE,FALSE)),IF(ISNUMBER('#_Snowville'!I30),IF('#_Snowville'!I30&gt;Snowville!I30,"TooLow","TooHigh"),"WrongAnswer"),NOT(_xlfn.ISFORMULA('#_Snowville'!I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I30),_xlfn.FORMULATEXT(Snowville!I30),Snowville!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I30),_xlfn.FORMULATEXT(Snowville!I30),Snowville!I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I30),_xlfn.FORMULATEXT('#_Snowville'!I30),'#_Snowville'!I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I30),_xlfn.FORMULATEXT('#_Snowville'!I30),'#_Snowville'!I30),"9","#"),"8","#"),"7","#"),"6","#"),"5","#"),"4","#"),"3","#"),"2","#"),"1","#"),"0","#"),CHAR(10),""),"$","")," ",""),",","@"),"&gt;","@"),"&lt;","@"),"=","@"),")","@"),"(","@"),"^","@"),"/","@"),"+","@"),"*","@"),"-","@"),"@#","")))/2,TRUE,FALSE),"HardCodeMsg",IF(LEN(IF(_xlfn.ISFORMULA(Snowville!I30),_xlfn.FORMULATEXT(Snowville!I30),Snowville!I30))-LEN(SUBSTITUTE(IF(_xlfn.ISFORMULA(Snowville!I30),_xlfn.FORMULATEXT(Snowville!I30),Snowville!I30),"""",""))&gt;LEN(IF(_xlfn.ISFORMULA('#_Snowville'!I30),_xlfn.FORMULATEXT('#_Snowville'!I30),'#_Snowville'!I30))-LEN(SUBSTITUTE(IF(_xlfn.ISFORMULA('#_Snowville'!I30),_xlfn.FORMULATEXT('#_Snowville'!I30),'#_Snowville'!I30),"""","")),TRUE,FALSE),"HardQuoteMsg",IF(LEN(IF(_xlfn.ISFORMULA(Snowville!I30),_xlfn.FORMULATEXT(Snowville!I30),Snowville!I30))-LEN(SUBSTITUTE(IF(_xlfn.ISFORMULA(Snowville!I30),_xlfn.FORMULATEXT(Snowville!I30),Snowville!I30),"$",""))&lt;0.5*(LEN(IF(_xlfn.ISFORMULA('#_Snowville'!I30),_xlfn.FORMULATEXT('#_Snowville'!I30),'#_Snowville'!I30))-LEN(SUBSTITUTE(IF(_xlfn.ISFORMULA('#_Snowville'!I30),_xlfn.FORMULATEXT('#_Snowville'!I30),'#_Snowville'!I30),"$",""))),TRUE,FALSE),"MissingAbsMsg",TRUE,"PerfectMsg")</f>
        <v/>
      </c>
      <c r="J30" s="269" t="str">
        <f ca="1">_xlfn.IFS(ISBLANK(Snowville!J30),"",IF(NOT(ISNA('#_Snowville'!J30)),IF(ISNA(Snowville!J30),TRUE,FALSE),FALSE),"StuNAMsg",IF(AND(ISNA('#_Snowville'!J30),ISNA(Snowville!J30)),TRUE,FALSE),"PerfectMsg",IF(NOT(ISERROR('#_Snowville'!J30)),IF(ISERROR(Snowville!J30),TRUE,FALSE),FALSE),"StuErrorMsg",IF(TYPE('#_Snowville'!J30)&lt;&gt;TYPE(Snowville!J30),TRUE,FALSE),"WrongTypeMsg",IF(_xlfn.ISFORMULA('#_Snowville'!J30),IF(NOT(_xlfn.ISFORMULA(Snowville!J30)),TRUE),FALSE),"MissingFormulaMsg",IF(NOT(AND(ISNUMBER(FIND("[",_xlfn.FORMULATEXT('#_Snowville'!J30))),ISNUMBER(FIND("!",_xlfn.FORMULATEXT('#_Snowville'!J30))))),AND(ISNUMBER(FIND("[",_xlfn.FORMULATEXT(Snowville!J30))),ISNUMBER(FIND("!",_xlfn.FORMULATEXT(Snowville!J30)))),FALSE),"ExternalRefsMsg",IF(ISNUMBER('#_Snowville'!J30),IF(ABS('#_Snowville'!J30-Snowville!J30)&gt;0.00001,TRUE,FALSE),IF('#_Snowville'!J30&lt;&gt;Snowville!J30,TRUE,FALSE)),IF(ISNUMBER('#_Snowville'!J30),IF('#_Snowville'!J30&gt;Snowville!J30,"TooLow","TooHigh"),"WrongAnswer"),NOT(_xlfn.ISFORMULA('#_Snowville'!J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J30),_xlfn.FORMULATEXT(Snowville!J30),Snowville!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J30),_xlfn.FORMULATEXT(Snowville!J30),Snowville!J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J30),_xlfn.FORMULATEXT('#_Snowville'!J30),'#_Snowville'!J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J30),_xlfn.FORMULATEXT('#_Snowville'!J30),'#_Snowville'!J30),"9","#"),"8","#"),"7","#"),"6","#"),"5","#"),"4","#"),"3","#"),"2","#"),"1","#"),"0","#"),CHAR(10),""),"$","")," ",""),",","@"),"&gt;","@"),"&lt;","@"),"=","@"),")","@"),"(","@"),"^","@"),"/","@"),"+","@"),"*","@"),"-","@"),"@#","")))/2,TRUE,FALSE),"HardCodeMsg",IF(LEN(IF(_xlfn.ISFORMULA(Snowville!J30),_xlfn.FORMULATEXT(Snowville!J30),Snowville!J30))-LEN(SUBSTITUTE(IF(_xlfn.ISFORMULA(Snowville!J30),_xlfn.FORMULATEXT(Snowville!J30),Snowville!J30),"""",""))&gt;LEN(IF(_xlfn.ISFORMULA('#_Snowville'!J30),_xlfn.FORMULATEXT('#_Snowville'!J30),'#_Snowville'!J30))-LEN(SUBSTITUTE(IF(_xlfn.ISFORMULA('#_Snowville'!J30),_xlfn.FORMULATEXT('#_Snowville'!J30),'#_Snowville'!J30),"""","")),TRUE,FALSE),"HardQuoteMsg",IF(LEN(IF(_xlfn.ISFORMULA(Snowville!J30),_xlfn.FORMULATEXT(Snowville!J30),Snowville!J30))-LEN(SUBSTITUTE(IF(_xlfn.ISFORMULA(Snowville!J30),_xlfn.FORMULATEXT(Snowville!J30),Snowville!J30),"$",""))&lt;0.5*(LEN(IF(_xlfn.ISFORMULA('#_Snowville'!J30),_xlfn.FORMULATEXT('#_Snowville'!J30),'#_Snowville'!J30))-LEN(SUBSTITUTE(IF(_xlfn.ISFORMULA('#_Snowville'!J30),_xlfn.FORMULATEXT('#_Snowville'!J30),'#_Snowville'!J30),"$",""))),TRUE,FALSE),"MissingAbsMsg",TRUE,"PerfectMsg")</f>
        <v/>
      </c>
      <c r="K30" s="270" t="str">
        <f ca="1">_xlfn.IFS(ISBLANK(Snowville!K30),"",IF(NOT(ISNA('#_Snowville'!K30)),IF(ISNA(Snowville!K30),TRUE,FALSE),FALSE),"StuNAMsg",IF(AND(ISNA('#_Snowville'!K30),ISNA(Snowville!K30)),TRUE,FALSE),"PerfectMsg",IF(NOT(ISERROR('#_Snowville'!K30)),IF(ISERROR(Snowville!K30),TRUE,FALSE),FALSE),"StuErrorMsg",IF(TYPE('#_Snowville'!K30)&lt;&gt;TYPE(Snowville!K30),TRUE,FALSE),"WrongTypeMsg",IF(_xlfn.ISFORMULA('#_Snowville'!K30),IF(NOT(_xlfn.ISFORMULA(Snowville!K30)),TRUE),FALSE),"MissingFormulaMsg",IF(NOT(AND(ISNUMBER(FIND("[",_xlfn.FORMULATEXT('#_Snowville'!K30))),ISNUMBER(FIND("!",_xlfn.FORMULATEXT('#_Snowville'!K30))))),AND(ISNUMBER(FIND("[",_xlfn.FORMULATEXT(Snowville!K30))),ISNUMBER(FIND("!",_xlfn.FORMULATEXT(Snowville!K30)))),FALSE),"ExternalRefsMsg",IF(ISNUMBER('#_Snowville'!K30),IF(ABS('#_Snowville'!K30-Snowville!K30)&gt;0.00001,TRUE,FALSE),IF('#_Snowville'!K30&lt;&gt;Snowville!K30,TRUE,FALSE)),IF(ISNUMBER('#_Snowville'!K30),IF('#_Snowville'!K30&gt;Snowville!K30,"TooLow","TooHigh"),"WrongAnswer"),NOT(_xlfn.ISFORMULA('#_Snowville'!K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K30),_xlfn.FORMULATEXT(Snowville!K30),Snowville!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K30),_xlfn.FORMULATEXT(Snowville!K30),Snowville!K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K30),_xlfn.FORMULATEXT('#_Snowville'!K30),'#_Snowville'!K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K30),_xlfn.FORMULATEXT('#_Snowville'!K30),'#_Snowville'!K30),"9","#"),"8","#"),"7","#"),"6","#"),"5","#"),"4","#"),"3","#"),"2","#"),"1","#"),"0","#"),CHAR(10),""),"$","")," ",""),",","@"),"&gt;","@"),"&lt;","@"),"=","@"),")","@"),"(","@"),"^","@"),"/","@"),"+","@"),"*","@"),"-","@"),"@#","")))/2,TRUE,FALSE),"HardCodeMsg",IF(LEN(IF(_xlfn.ISFORMULA(Snowville!K30),_xlfn.FORMULATEXT(Snowville!K30),Snowville!K30))-LEN(SUBSTITUTE(IF(_xlfn.ISFORMULA(Snowville!K30),_xlfn.FORMULATEXT(Snowville!K30),Snowville!K30),"""",""))&gt;LEN(IF(_xlfn.ISFORMULA('#_Snowville'!K30),_xlfn.FORMULATEXT('#_Snowville'!K30),'#_Snowville'!K30))-LEN(SUBSTITUTE(IF(_xlfn.ISFORMULA('#_Snowville'!K30),_xlfn.FORMULATEXT('#_Snowville'!K30),'#_Snowville'!K30),"""","")),TRUE,FALSE),"HardQuoteMsg",IF(LEN(IF(_xlfn.ISFORMULA(Snowville!K30),_xlfn.FORMULATEXT(Snowville!K30),Snowville!K30))-LEN(SUBSTITUTE(IF(_xlfn.ISFORMULA(Snowville!K30),_xlfn.FORMULATEXT(Snowville!K30),Snowville!K30),"$",""))&lt;0.5*(LEN(IF(_xlfn.ISFORMULA('#_Snowville'!K30),_xlfn.FORMULATEXT('#_Snowville'!K30),'#_Snowville'!K30))-LEN(SUBSTITUTE(IF(_xlfn.ISFORMULA('#_Snowville'!K30),_xlfn.FORMULATEXT('#_Snowville'!K30),'#_Snowville'!K30),"$",""))),TRUE,FALSE),"MissingAbsMsg",TRUE,"PerfectMsg")</f>
        <v/>
      </c>
      <c r="L30" s="254" t="str">
        <f ca="1">_xlfn.IFS(ISBLANK(Snowville!L30),"",IF(NOT(ISNA('#_Snowville'!L30)),IF(ISNA(Snowville!L30),TRUE,FALSE),FALSE),"StuNAMsg",IF(AND(ISNA('#_Snowville'!L30),ISNA(Snowville!L30)),TRUE,FALSE),"PerfectMsg",IF(NOT(ISERROR('#_Snowville'!L30)),IF(ISERROR(Snowville!L30),TRUE,FALSE),FALSE),"StuErrorMsg",IF(TYPE('#_Snowville'!L30)&lt;&gt;TYPE(Snowville!L30),TRUE,FALSE),"WrongTypeMsg",IF(_xlfn.ISFORMULA('#_Snowville'!L30),IF(NOT(_xlfn.ISFORMULA(Snowville!L30)),TRUE),FALSE),"MissingFormulaMsg",IF(NOT(AND(ISNUMBER(FIND("[",_xlfn.FORMULATEXT('#_Snowville'!L30))),ISNUMBER(FIND("!",_xlfn.FORMULATEXT('#_Snowville'!L30))))),AND(ISNUMBER(FIND("[",_xlfn.FORMULATEXT(Snowville!L30))),ISNUMBER(FIND("!",_xlfn.FORMULATEXT(Snowville!L30)))),FALSE),"ExternalRefsMsg",IF(ISNUMBER('#_Snowville'!L30),IF(ABS('#_Snowville'!L30-Snowville!L30)&gt;0.00001,TRUE,FALSE),IF('#_Snowville'!L30&lt;&gt;Snowville!L30,TRUE,FALSE)),IF(ISNUMBER('#_Snowville'!L30),IF('#_Snowville'!L30&gt;Snowville!L30,"TooLow","TooHigh"),"WrongAnswer"),NOT(_xlfn.ISFORMULA('#_Snowville'!L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L30),_xlfn.FORMULATEXT(Snowville!L30),Snowville!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L30),_xlfn.FORMULATEXT(Snowville!L30),Snowville!L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L30),_xlfn.FORMULATEXT('#_Snowville'!L30),'#_Snowville'!L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L30),_xlfn.FORMULATEXT('#_Snowville'!L30),'#_Snowville'!L30),"9","#"),"8","#"),"7","#"),"6","#"),"5","#"),"4","#"),"3","#"),"2","#"),"1","#"),"0","#"),CHAR(10),""),"$","")," ",""),",","@"),"&gt;","@"),"&lt;","@"),"=","@"),")","@"),"(","@"),"^","@"),"/","@"),"+","@"),"*","@"),"-","@"),"@#","")))/2,TRUE,FALSE),"HardCodeMsg",IF(LEN(IF(_xlfn.ISFORMULA(Snowville!L30),_xlfn.FORMULATEXT(Snowville!L30),Snowville!L30))-LEN(SUBSTITUTE(IF(_xlfn.ISFORMULA(Snowville!L30),_xlfn.FORMULATEXT(Snowville!L30),Snowville!L30),"""",""))&gt;LEN(IF(_xlfn.ISFORMULA('#_Snowville'!L30),_xlfn.FORMULATEXT('#_Snowville'!L30),'#_Snowville'!L30))-LEN(SUBSTITUTE(IF(_xlfn.ISFORMULA('#_Snowville'!L30),_xlfn.FORMULATEXT('#_Snowville'!L30),'#_Snowville'!L30),"""","")),TRUE,FALSE),"HardQuoteMsg",IF(LEN(IF(_xlfn.ISFORMULA(Snowville!L30),_xlfn.FORMULATEXT(Snowville!L30),Snowville!L30))-LEN(SUBSTITUTE(IF(_xlfn.ISFORMULA(Snowville!L30),_xlfn.FORMULATEXT(Snowville!L30),Snowville!L30),"$",""))&lt;0.5*(LEN(IF(_xlfn.ISFORMULA('#_Snowville'!L30),_xlfn.FORMULATEXT('#_Snowville'!L30),'#_Snowville'!L30))-LEN(SUBSTITUTE(IF(_xlfn.ISFORMULA('#_Snowville'!L30),_xlfn.FORMULATEXT('#_Snowville'!L30),'#_Snowville'!L30),"$",""))),TRUE,FALSE),"MissingAbsMsg",TRUE,"PerfectMsg")</f>
        <v/>
      </c>
      <c r="N30" s="218">
        <v>0</v>
      </c>
      <c r="O30" s="271" t="str">
        <f ca="1">_xlfn.IFS(ISBLANK(Snowville!O30),"",IF(NOT(ISNA('#_Snowville'!O30)),IF(ISNA(Snowville!O30),TRUE,FALSE),FALSE),"StuNAMsg",IF(AND(ISNA('#_Snowville'!O30),ISNA(Snowville!O30)),TRUE,FALSE),"PerfectMsg",IF(NOT(ISERROR('#_Snowville'!O30)),IF(ISERROR(Snowville!O30),TRUE,FALSE),FALSE),"StuErrorMsg",IF(TYPE('#_Snowville'!O30)&lt;&gt;TYPE(Snowville!O30),TRUE,FALSE),"WrongTypeMsg",IF(_xlfn.ISFORMULA('#_Snowville'!O30),IF(NOT(_xlfn.ISFORMULA(Snowville!O30)),TRUE),FALSE),"MissingFormulaMsg",IF(NOT(AND(ISNUMBER(FIND("[",_xlfn.FORMULATEXT('#_Snowville'!O30))),ISNUMBER(FIND("!",_xlfn.FORMULATEXT('#_Snowville'!O30))))),AND(ISNUMBER(FIND("[",_xlfn.FORMULATEXT(Snowville!O30))),ISNUMBER(FIND("!",_xlfn.FORMULATEXT(Snowville!O30)))),FALSE),"ExternalRefsMsg",IF(ISNUMBER('#_Snowville'!O30),IF(ABS('#_Snowville'!O30-Snowville!O30)&gt;0.00001,TRUE,FALSE),IF('#_Snowville'!O30&lt;&gt;Snowville!O30,TRUE,FALSE)),IF(ISNUMBER('#_Snowville'!O30),IF('#_Snowville'!O30&gt;Snowville!O30,"TooLow","TooHigh"),"WrongAnswer"),NOT(_xlfn.ISFORMULA('#_Snowville'!O30)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O30),_xlfn.FORMULATEXT(Snowville!O30),Snowville!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O30),_xlfn.FORMULATEXT(Snowville!O30),Snowville!O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O30),_xlfn.FORMULATEXT('#_Snowville'!O30),'#_Snowville'!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O30),_xlfn.FORMULATEXT('#_Snowville'!O30),'#_Snowville'!O30),"9","#"),"8","#"),"7","#"),"6","#"),"5","#"),"4","#"),"3","#"),"2","#"),"1","#"),"0","#"),CHAR(10),""),"$","")," ",""),",","@"),"&gt;","@"),"&lt;","@"),"=","@"),")","@"),"(","@"),"^","@"),"/","@"),"+","@"),"*","@"),"-","@"),"@#","")))/2,TRUE,FALSE),"HardCodeMsg",IF(LEN(IF(_xlfn.ISFORMULA(Snowville!O30),_xlfn.FORMULATEXT(Snowville!O30),Snowville!O30))-LEN(SUBSTITUTE(IF(_xlfn.ISFORMULA(Snowville!O30),_xlfn.FORMULATEXT(Snowville!O30),Snowville!O30),"""",""))&gt;LEN(IF(_xlfn.ISFORMULA('#_Snowville'!O30),_xlfn.FORMULATEXT('#_Snowville'!O30),'#_Snowville'!O30))-LEN(SUBSTITUTE(IF(_xlfn.ISFORMULA('#_Snowville'!O30),_xlfn.FORMULATEXT('#_Snowville'!O30),'#_Snowville'!O30),"""","")),TRUE,FALSE),"HardQuoteMsg",IF(LEN(IF(_xlfn.ISFORMULA(Snowville!O30),_xlfn.FORMULATEXT(Snowville!O30),Snowville!O30))-LEN(SUBSTITUTE(IF(_xlfn.ISFORMULA(Snowville!O30),_xlfn.FORMULATEXT(Snowville!O30),Snowville!O30),"$",""))&lt;0.5*(LEN(IF(_xlfn.ISFORMULA('#_Snowville'!O30),_xlfn.FORMULATEXT('#_Snowville'!O30),'#_Snowville'!O30))-LEN(SUBSTITUTE(IF(_xlfn.ISFORMULA('#_Snowville'!O30),_xlfn.FORMULATEXT('#_Snowville'!O30),'#_Snowville'!O30),"$",""))),TRUE,FALSE),"MissingAbsMsg",TRUE,"PerfectMsg")</f>
        <v/>
      </c>
      <c r="Z30" s="217"/>
      <c r="AA30" s="217"/>
      <c r="AB30" s="217"/>
      <c r="AC30" s="217"/>
    </row>
    <row r="31" spans="2:29" x14ac:dyDescent="0.15">
      <c r="B31" s="261">
        <v>0</v>
      </c>
      <c r="C31" s="225"/>
      <c r="Z31" s="217"/>
      <c r="AA31" s="217"/>
      <c r="AB31" s="217"/>
      <c r="AC31" s="217"/>
    </row>
    <row r="32" spans="2:29" s="218" customFormat="1" x14ac:dyDescent="0.15">
      <c r="B32" s="261">
        <v>0</v>
      </c>
      <c r="C32" s="224"/>
      <c r="D32" s="226">
        <v>0</v>
      </c>
      <c r="E32" s="215"/>
      <c r="F32" s="215"/>
      <c r="G32" s="262"/>
      <c r="H32" s="262"/>
      <c r="I32" s="262"/>
      <c r="J32" s="262"/>
      <c r="K32" s="262"/>
      <c r="L32" s="262"/>
      <c r="T32" s="220"/>
      <c r="V32" s="219"/>
      <c r="W32" s="219"/>
      <c r="X32" s="219"/>
      <c r="Z32" s="217"/>
      <c r="AA32" s="217"/>
      <c r="AB32" s="217"/>
      <c r="AC32" s="217"/>
    </row>
    <row r="33" spans="2:29" s="218" customFormat="1" x14ac:dyDescent="0.15">
      <c r="B33" s="215"/>
      <c r="C33" s="224">
        <v>0</v>
      </c>
      <c r="D33" s="219" t="str">
        <f ca="1">_xlfn.IFS(ISBLANK(Snowville!D33),"",IF(NOT(ISNA('#_Snowville'!D33)),IF(ISNA(Snowville!D33),TRUE,FALSE),FALSE),"StuNAMsg",IF(AND(ISNA('#_Snowville'!D33),ISNA(Snowville!D33)),TRUE,FALSE),"PerfectMsg",IF(NOT(ISERROR('#_Snowville'!D33)),IF(ISERROR(Snowville!D33),TRUE,FALSE),FALSE),"StuErrorMsg",IF(TYPE('#_Snowville'!D33)&lt;&gt;TYPE(Snowville!D33),TRUE,FALSE),"WrongTypeMsg",IF(_xlfn.ISFORMULA('#_Snowville'!D33),IF(NOT(_xlfn.ISFORMULA(Snowville!D33)),TRUE),FALSE),"MissingFormulaMsg",IF(NOT(AND(ISNUMBER(FIND("[",_xlfn.FORMULATEXT('#_Snowville'!D33))),ISNUMBER(FIND("!",_xlfn.FORMULATEXT('#_Snowville'!D33))))),AND(ISNUMBER(FIND("[",_xlfn.FORMULATEXT(Snowville!D33))),ISNUMBER(FIND("!",_xlfn.FORMULATEXT(Snowville!D33)))),FALSE),"ExternalRefsMsg",IF(ISNUMBER('#_Snowville'!D33),IF(ABS('#_Snowville'!D33-Snowville!D33)&gt;0.00001,TRUE,FALSE),IF('#_Snowville'!D33&lt;&gt;Snowville!D33,TRUE,FALSE)),IF(ISNUMBER('#_Snowville'!D33),IF('#_Snowville'!D33&gt;Snowville!D33,"TooLow","TooHigh"),"WrongAnswer"),NOT(_xlfn.ISFORMULA('#_Snowville'!D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D33),_xlfn.FORMULATEXT(Snowville!D33),Snowville!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D33),_xlfn.FORMULATEXT(Snowville!D33),Snowville!D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D33),_xlfn.FORMULATEXT('#_Snowville'!D33),'#_Snowville'!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D33),_xlfn.FORMULATEXT('#_Snowville'!D33),'#_Snowville'!D33),"9","#"),"8","#"),"7","#"),"6","#"),"5","#"),"4","#"),"3","#"),"2","#"),"1","#"),"0","#"),CHAR(10),""),"$","")," ",""),",","@"),"&gt;","@"),"&lt;","@"),"=","@"),")","@"),"(","@"),"^","@"),"/","@"),"+","@"),"*","@"),"-","@"),"@#","")))/2,TRUE,FALSE),"HardCodeMsg",IF(LEN(IF(_xlfn.ISFORMULA(Snowville!D33),_xlfn.FORMULATEXT(Snowville!D33),Snowville!D33))-LEN(SUBSTITUTE(IF(_xlfn.ISFORMULA(Snowville!D33),_xlfn.FORMULATEXT(Snowville!D33),Snowville!D33),"""",""))&gt;LEN(IF(_xlfn.ISFORMULA('#_Snowville'!D33),_xlfn.FORMULATEXT('#_Snowville'!D33),'#_Snowville'!D33))-LEN(SUBSTITUTE(IF(_xlfn.ISFORMULA('#_Snowville'!D33),_xlfn.FORMULATEXT('#_Snowville'!D33),'#_Snowville'!D33),"""","")),TRUE,FALSE),"HardQuoteMsg",IF(LEN(IF(_xlfn.ISFORMULA(Snowville!D33),_xlfn.FORMULATEXT(Snowville!D33),Snowville!D33))-LEN(SUBSTITUTE(IF(_xlfn.ISFORMULA(Snowville!D33),_xlfn.FORMULATEXT(Snowville!D33),Snowville!D33),"$",""))&lt;0.5*(LEN(IF(_xlfn.ISFORMULA('#_Snowville'!D33),_xlfn.FORMULATEXT('#_Snowville'!D33),'#_Snowville'!D33))-LEN(SUBSTITUTE(IF(_xlfn.ISFORMULA('#_Snowville'!D33),_xlfn.FORMULATEXT('#_Snowville'!D33),'#_Snowville'!D33),"$",""))),TRUE,FALSE),"MissingAbsMsg",TRUE,"PerfectMsg")</f>
        <v/>
      </c>
      <c r="E33" s="267" t="str">
        <f ca="1">_xlfn.IFS(ISBLANK(Snowville!E33),"",IF(NOT(ISNA('#_Snowville'!E33)),IF(ISNA(Snowville!E33),TRUE,FALSE),FALSE),"StuNAMsg",IF(AND(ISNA('#_Snowville'!E33),ISNA(Snowville!E33)),TRUE,FALSE),"PerfectMsg",IF(NOT(ISERROR('#_Snowville'!E33)),IF(ISERROR(Snowville!E33),TRUE,FALSE),FALSE),"StuErrorMsg",IF(TYPE('#_Snowville'!E33)&lt;&gt;TYPE(Snowville!E33),TRUE,FALSE),"WrongTypeMsg",IF(_xlfn.ISFORMULA('#_Snowville'!E33),IF(NOT(_xlfn.ISFORMULA(Snowville!E33)),TRUE),FALSE),"MissingFormulaMsg",IF(NOT(AND(ISNUMBER(FIND("[",_xlfn.FORMULATEXT('#_Snowville'!E33))),ISNUMBER(FIND("!",_xlfn.FORMULATEXT('#_Snowville'!E33))))),AND(ISNUMBER(FIND("[",_xlfn.FORMULATEXT(Snowville!E33))),ISNUMBER(FIND("!",_xlfn.FORMULATEXT(Snowville!E33)))),FALSE),"ExternalRefsMsg",IF(ISNUMBER('#_Snowville'!E33),IF(ABS('#_Snowville'!E33-Snowville!E33)&gt;0.00001,TRUE,FALSE),IF('#_Snowville'!E33&lt;&gt;Snowville!E33,TRUE,FALSE)),IF(ISNUMBER('#_Snowville'!E33),IF('#_Snowville'!E33&gt;Snowville!E33,"TooLow","TooHigh"),"WrongAnswer"),NOT(_xlfn.ISFORMULA('#_Snowville'!E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E33),_xlfn.FORMULATEXT(Snowville!E33),Snowville!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E33),_xlfn.FORMULATEXT(Snowville!E33),Snowville!E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E33),_xlfn.FORMULATEXT('#_Snowville'!E33),'#_Snowville'!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E33),_xlfn.FORMULATEXT('#_Snowville'!E33),'#_Snowville'!E33),"9","#"),"8","#"),"7","#"),"6","#"),"5","#"),"4","#"),"3","#"),"2","#"),"1","#"),"0","#"),CHAR(10),""),"$","")," ",""),",","@"),"&gt;","@"),"&lt;","@"),"=","@"),")","@"),"(","@"),"^","@"),"/","@"),"+","@"),"*","@"),"-","@"),"@#","")))/2,TRUE,FALSE),"HardCodeMsg",IF(LEN(IF(_xlfn.ISFORMULA(Snowville!E33),_xlfn.FORMULATEXT(Snowville!E33),Snowville!E33))-LEN(SUBSTITUTE(IF(_xlfn.ISFORMULA(Snowville!E33),_xlfn.FORMULATEXT(Snowville!E33),Snowville!E33),"""",""))&gt;LEN(IF(_xlfn.ISFORMULA('#_Snowville'!E33),_xlfn.FORMULATEXT('#_Snowville'!E33),'#_Snowville'!E33))-LEN(SUBSTITUTE(IF(_xlfn.ISFORMULA('#_Snowville'!E33),_xlfn.FORMULATEXT('#_Snowville'!E33),'#_Snowville'!E33),"""","")),TRUE,FALSE),"HardQuoteMsg",IF(LEN(IF(_xlfn.ISFORMULA(Snowville!E33),_xlfn.FORMULATEXT(Snowville!E33),Snowville!E33))-LEN(SUBSTITUTE(IF(_xlfn.ISFORMULA(Snowville!E33),_xlfn.FORMULATEXT(Snowville!E33),Snowville!E33),"$",""))&lt;0.5*(LEN(IF(_xlfn.ISFORMULA('#_Snowville'!E33),_xlfn.FORMULATEXT('#_Snowville'!E33),'#_Snowville'!E33))-LEN(SUBSTITUTE(IF(_xlfn.ISFORMULA('#_Snowville'!E33),_xlfn.FORMULATEXT('#_Snowville'!E33),'#_Snowville'!E33),"$",""))),TRUE,FALSE),"MissingAbsMsg",TRUE,"PerfectMsg")</f>
        <v/>
      </c>
      <c r="F33" s="268">
        <v>0</v>
      </c>
      <c r="G33" s="268" t="str">
        <f ca="1">_xlfn.IFS(ISBLANK(Snowville!G33),"",IF(NOT(ISNA('#_Snowville'!G33)),IF(ISNA(Snowville!G33),TRUE,FALSE),FALSE),"StuNAMsg",IF(AND(ISNA('#_Snowville'!G33),ISNA(Snowville!G33)),TRUE,FALSE),"PerfectMsg",IF(NOT(ISERROR('#_Snowville'!G33)),IF(ISERROR(Snowville!G33),TRUE,FALSE),FALSE),"StuErrorMsg",IF(TYPE('#_Snowville'!G33)&lt;&gt;TYPE(Snowville!G33),TRUE,FALSE),"WrongTypeMsg",IF(_xlfn.ISFORMULA('#_Snowville'!G33),IF(NOT(_xlfn.ISFORMULA(Snowville!G33)),TRUE),FALSE),"MissingFormulaMsg",IF(NOT(AND(ISNUMBER(FIND("[",_xlfn.FORMULATEXT('#_Snowville'!G33))),ISNUMBER(FIND("!",_xlfn.FORMULATEXT('#_Snowville'!G33))))),AND(ISNUMBER(FIND("[",_xlfn.FORMULATEXT(Snowville!G33))),ISNUMBER(FIND("!",_xlfn.FORMULATEXT(Snowville!G33)))),FALSE),"ExternalRefsMsg",IF(ISNUMBER('#_Snowville'!G33),IF(ABS('#_Snowville'!G33-Snowville!G33)&gt;0.00001,TRUE,FALSE),IF('#_Snowville'!G33&lt;&gt;Snowville!G33,TRUE,FALSE)),IF(ISNUMBER('#_Snowville'!G33),IF('#_Snowville'!G33&gt;Snowville!G33,"TooLow","TooHigh"),"WrongAnswer"),NOT(_xlfn.ISFORMULA('#_Snowville'!G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G33),_xlfn.FORMULATEXT(Snowville!G33),Snowville!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G33),_xlfn.FORMULATEXT(Snowville!G33),Snowville!G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G33),_xlfn.FORMULATEXT('#_Snowville'!G33),'#_Snowville'!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G33),_xlfn.FORMULATEXT('#_Snowville'!G33),'#_Snowville'!G33),"9","#"),"8","#"),"7","#"),"6","#"),"5","#"),"4","#"),"3","#"),"2","#"),"1","#"),"0","#"),CHAR(10),""),"$","")," ",""),",","@"),"&gt;","@"),"&lt;","@"),"=","@"),")","@"),"(","@"),"^","@"),"/","@"),"+","@"),"*","@"),"-","@"),"@#","")))/2,TRUE,FALSE),"HardCodeMsg",IF(LEN(IF(_xlfn.ISFORMULA(Snowville!G33),_xlfn.FORMULATEXT(Snowville!G33),Snowville!G33))-LEN(SUBSTITUTE(IF(_xlfn.ISFORMULA(Snowville!G33),_xlfn.FORMULATEXT(Snowville!G33),Snowville!G33),"""",""))&gt;LEN(IF(_xlfn.ISFORMULA('#_Snowville'!G33),_xlfn.FORMULATEXT('#_Snowville'!G33),'#_Snowville'!G33))-LEN(SUBSTITUTE(IF(_xlfn.ISFORMULA('#_Snowville'!G33),_xlfn.FORMULATEXT('#_Snowville'!G33),'#_Snowville'!G33),"""","")),TRUE,FALSE),"HardQuoteMsg",IF(LEN(IF(_xlfn.ISFORMULA(Snowville!G33),_xlfn.FORMULATEXT(Snowville!G33),Snowville!G33))-LEN(SUBSTITUTE(IF(_xlfn.ISFORMULA(Snowville!G33),_xlfn.FORMULATEXT(Snowville!G33),Snowville!G33),"$",""))&lt;0.5*(LEN(IF(_xlfn.ISFORMULA('#_Snowville'!G33),_xlfn.FORMULATEXT('#_Snowville'!G33),'#_Snowville'!G33))-LEN(SUBSTITUTE(IF(_xlfn.ISFORMULA('#_Snowville'!G33),_xlfn.FORMULATEXT('#_Snowville'!G33),'#_Snowville'!G33),"$",""))),TRUE,FALSE),"MissingAbsMsg",TRUE,"PerfectMsg")</f>
        <v/>
      </c>
      <c r="H33" s="269" t="str">
        <f ca="1">_xlfn.IFS(ISBLANK(Snowville!H33),"",IF(NOT(ISNA('#_Snowville'!H33)),IF(ISNA(Snowville!H33),TRUE,FALSE),FALSE),"StuNAMsg",IF(AND(ISNA('#_Snowville'!H33),ISNA(Snowville!H33)),TRUE,FALSE),"PerfectMsg",IF(NOT(ISERROR('#_Snowville'!H33)),IF(ISERROR(Snowville!H33),TRUE,FALSE),FALSE),"StuErrorMsg",IF(TYPE('#_Snowville'!H33)&lt;&gt;TYPE(Snowville!H33),TRUE,FALSE),"WrongTypeMsg",IF(_xlfn.ISFORMULA('#_Snowville'!H33),IF(NOT(_xlfn.ISFORMULA(Snowville!H33)),TRUE),FALSE),"MissingFormulaMsg",IF(NOT(AND(ISNUMBER(FIND("[",_xlfn.FORMULATEXT('#_Snowville'!H33))),ISNUMBER(FIND("!",_xlfn.FORMULATEXT('#_Snowville'!H33))))),AND(ISNUMBER(FIND("[",_xlfn.FORMULATEXT(Snowville!H33))),ISNUMBER(FIND("!",_xlfn.FORMULATEXT(Snowville!H33)))),FALSE),"ExternalRefsMsg",IF(ISNUMBER('#_Snowville'!H33),IF(ABS('#_Snowville'!H33-Snowville!H33)&gt;0.00001,TRUE,FALSE),IF('#_Snowville'!H33&lt;&gt;Snowville!H33,TRUE,FALSE)),IF(ISNUMBER('#_Snowville'!H33),IF('#_Snowville'!H33&gt;Snowville!H33,"TooLow","TooHigh"),"WrongAnswer"),NOT(_xlfn.ISFORMULA('#_Snowville'!H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H33),_xlfn.FORMULATEXT(Snowville!H33),Snowville!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H33),_xlfn.FORMULATEXT(Snowville!H33),Snowville!H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H33),_xlfn.FORMULATEXT('#_Snowville'!H33),'#_Snowville'!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H33),_xlfn.FORMULATEXT('#_Snowville'!H33),'#_Snowville'!H33),"9","#"),"8","#"),"7","#"),"6","#"),"5","#"),"4","#"),"3","#"),"2","#"),"1","#"),"0","#"),CHAR(10),""),"$","")," ",""),",","@"),"&gt;","@"),"&lt;","@"),"=","@"),")","@"),"(","@"),"^","@"),"/","@"),"+","@"),"*","@"),"-","@"),"@#","")))/2,TRUE,FALSE),"HardCodeMsg",IF(LEN(IF(_xlfn.ISFORMULA(Snowville!H33),_xlfn.FORMULATEXT(Snowville!H33),Snowville!H33))-LEN(SUBSTITUTE(IF(_xlfn.ISFORMULA(Snowville!H33),_xlfn.FORMULATEXT(Snowville!H33),Snowville!H33),"""",""))&gt;LEN(IF(_xlfn.ISFORMULA('#_Snowville'!H33),_xlfn.FORMULATEXT('#_Snowville'!H33),'#_Snowville'!H33))-LEN(SUBSTITUTE(IF(_xlfn.ISFORMULA('#_Snowville'!H33),_xlfn.FORMULATEXT('#_Snowville'!H33),'#_Snowville'!H33),"""","")),TRUE,FALSE),"HardQuoteMsg",IF(LEN(IF(_xlfn.ISFORMULA(Snowville!H33),_xlfn.FORMULATEXT(Snowville!H33),Snowville!H33))-LEN(SUBSTITUTE(IF(_xlfn.ISFORMULA(Snowville!H33),_xlfn.FORMULATEXT(Snowville!H33),Snowville!H33),"$",""))&lt;0.5*(LEN(IF(_xlfn.ISFORMULA('#_Snowville'!H33),_xlfn.FORMULATEXT('#_Snowville'!H33),'#_Snowville'!H33))-LEN(SUBSTITUTE(IF(_xlfn.ISFORMULA('#_Snowville'!H33),_xlfn.FORMULATEXT('#_Snowville'!H33),'#_Snowville'!H33),"$",""))),TRUE,FALSE),"MissingAbsMsg",TRUE,"PerfectMsg")</f>
        <v/>
      </c>
      <c r="I33" s="269" t="str">
        <f ca="1">_xlfn.IFS(ISBLANK(Snowville!I33),"",IF(NOT(ISNA('#_Snowville'!I33)),IF(ISNA(Snowville!I33),TRUE,FALSE),FALSE),"StuNAMsg",IF(AND(ISNA('#_Snowville'!I33),ISNA(Snowville!I33)),TRUE,FALSE),"PerfectMsg",IF(NOT(ISERROR('#_Snowville'!I33)),IF(ISERROR(Snowville!I33),TRUE,FALSE),FALSE),"StuErrorMsg",IF(TYPE('#_Snowville'!I33)&lt;&gt;TYPE(Snowville!I33),TRUE,FALSE),"WrongTypeMsg",IF(_xlfn.ISFORMULA('#_Snowville'!I33),IF(NOT(_xlfn.ISFORMULA(Snowville!I33)),TRUE),FALSE),"MissingFormulaMsg",IF(NOT(AND(ISNUMBER(FIND("[",_xlfn.FORMULATEXT('#_Snowville'!I33))),ISNUMBER(FIND("!",_xlfn.FORMULATEXT('#_Snowville'!I33))))),AND(ISNUMBER(FIND("[",_xlfn.FORMULATEXT(Snowville!I33))),ISNUMBER(FIND("!",_xlfn.FORMULATEXT(Snowville!I33)))),FALSE),"ExternalRefsMsg",IF(ISNUMBER('#_Snowville'!I33),IF(ABS('#_Snowville'!I33-Snowville!I33)&gt;0.00001,TRUE,FALSE),IF('#_Snowville'!I33&lt;&gt;Snowville!I33,TRUE,FALSE)),IF(ISNUMBER('#_Snowville'!I33),IF('#_Snowville'!I33&gt;Snowville!I33,"TooLow","TooHigh"),"WrongAnswer"),NOT(_xlfn.ISFORMULA('#_Snowville'!I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I33),_xlfn.FORMULATEXT(Snowville!I33),Snowville!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I33),_xlfn.FORMULATEXT(Snowville!I33),Snowville!I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I33),_xlfn.FORMULATEXT('#_Snowville'!I33),'#_Snowville'!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I33),_xlfn.FORMULATEXT('#_Snowville'!I33),'#_Snowville'!I33),"9","#"),"8","#"),"7","#"),"6","#"),"5","#"),"4","#"),"3","#"),"2","#"),"1","#"),"0","#"),CHAR(10),""),"$","")," ",""),",","@"),"&gt;","@"),"&lt;","@"),"=","@"),")","@"),"(","@"),"^","@"),"/","@"),"+","@"),"*","@"),"-","@"),"@#","")))/2,TRUE,FALSE),"HardCodeMsg",IF(LEN(IF(_xlfn.ISFORMULA(Snowville!I33),_xlfn.FORMULATEXT(Snowville!I33),Snowville!I33))-LEN(SUBSTITUTE(IF(_xlfn.ISFORMULA(Snowville!I33),_xlfn.FORMULATEXT(Snowville!I33),Snowville!I33),"""",""))&gt;LEN(IF(_xlfn.ISFORMULA('#_Snowville'!I33),_xlfn.FORMULATEXT('#_Snowville'!I33),'#_Snowville'!I33))-LEN(SUBSTITUTE(IF(_xlfn.ISFORMULA('#_Snowville'!I33),_xlfn.FORMULATEXT('#_Snowville'!I33),'#_Snowville'!I33),"""","")),TRUE,FALSE),"HardQuoteMsg",IF(LEN(IF(_xlfn.ISFORMULA(Snowville!I33),_xlfn.FORMULATEXT(Snowville!I33),Snowville!I33))-LEN(SUBSTITUTE(IF(_xlfn.ISFORMULA(Snowville!I33),_xlfn.FORMULATEXT(Snowville!I33),Snowville!I33),"$",""))&lt;0.5*(LEN(IF(_xlfn.ISFORMULA('#_Snowville'!I33),_xlfn.FORMULATEXT('#_Snowville'!I33),'#_Snowville'!I33))-LEN(SUBSTITUTE(IF(_xlfn.ISFORMULA('#_Snowville'!I33),_xlfn.FORMULATEXT('#_Snowville'!I33),'#_Snowville'!I33),"$",""))),TRUE,FALSE),"MissingAbsMsg",TRUE,"PerfectMsg")</f>
        <v/>
      </c>
      <c r="J33" s="269" t="str">
        <f ca="1">_xlfn.IFS(ISBLANK(Snowville!J33),"",IF(NOT(ISNA('#_Snowville'!J33)),IF(ISNA(Snowville!J33),TRUE,FALSE),FALSE),"StuNAMsg",IF(AND(ISNA('#_Snowville'!J33),ISNA(Snowville!J33)),TRUE,FALSE),"PerfectMsg",IF(NOT(ISERROR('#_Snowville'!J33)),IF(ISERROR(Snowville!J33),TRUE,FALSE),FALSE),"StuErrorMsg",IF(TYPE('#_Snowville'!J33)&lt;&gt;TYPE(Snowville!J33),TRUE,FALSE),"WrongTypeMsg",IF(_xlfn.ISFORMULA('#_Snowville'!J33),IF(NOT(_xlfn.ISFORMULA(Snowville!J33)),TRUE),FALSE),"MissingFormulaMsg",IF(NOT(AND(ISNUMBER(FIND("[",_xlfn.FORMULATEXT('#_Snowville'!J33))),ISNUMBER(FIND("!",_xlfn.FORMULATEXT('#_Snowville'!J33))))),AND(ISNUMBER(FIND("[",_xlfn.FORMULATEXT(Snowville!J33))),ISNUMBER(FIND("!",_xlfn.FORMULATEXT(Snowville!J33)))),FALSE),"ExternalRefsMsg",IF(ISNUMBER('#_Snowville'!J33),IF(ABS('#_Snowville'!J33-Snowville!J33)&gt;0.00001,TRUE,FALSE),IF('#_Snowville'!J33&lt;&gt;Snowville!J33,TRUE,FALSE)),IF(ISNUMBER('#_Snowville'!J33),IF('#_Snowville'!J33&gt;Snowville!J33,"TooLow","TooHigh"),"WrongAnswer"),NOT(_xlfn.ISFORMULA('#_Snowville'!J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J33),_xlfn.FORMULATEXT(Snowville!J33),Snowville!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J33),_xlfn.FORMULATEXT(Snowville!J33),Snowville!J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J33),_xlfn.FORMULATEXT('#_Snowville'!J33),'#_Snowville'!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J33),_xlfn.FORMULATEXT('#_Snowville'!J33),'#_Snowville'!J33),"9","#"),"8","#"),"7","#"),"6","#"),"5","#"),"4","#"),"3","#"),"2","#"),"1","#"),"0","#"),CHAR(10),""),"$","")," ",""),",","@"),"&gt;","@"),"&lt;","@"),"=","@"),")","@"),"(","@"),"^","@"),"/","@"),"+","@"),"*","@"),"-","@"),"@#","")))/2,TRUE,FALSE),"HardCodeMsg",IF(LEN(IF(_xlfn.ISFORMULA(Snowville!J33),_xlfn.FORMULATEXT(Snowville!J33),Snowville!J33))-LEN(SUBSTITUTE(IF(_xlfn.ISFORMULA(Snowville!J33),_xlfn.FORMULATEXT(Snowville!J33),Snowville!J33),"""",""))&gt;LEN(IF(_xlfn.ISFORMULA('#_Snowville'!J33),_xlfn.FORMULATEXT('#_Snowville'!J33),'#_Snowville'!J33))-LEN(SUBSTITUTE(IF(_xlfn.ISFORMULA('#_Snowville'!J33),_xlfn.FORMULATEXT('#_Snowville'!J33),'#_Snowville'!J33),"""","")),TRUE,FALSE),"HardQuoteMsg",IF(LEN(IF(_xlfn.ISFORMULA(Snowville!J33),_xlfn.FORMULATEXT(Snowville!J33),Snowville!J33))-LEN(SUBSTITUTE(IF(_xlfn.ISFORMULA(Snowville!J33),_xlfn.FORMULATEXT(Snowville!J33),Snowville!J33),"$",""))&lt;0.5*(LEN(IF(_xlfn.ISFORMULA('#_Snowville'!J33),_xlfn.FORMULATEXT('#_Snowville'!J33),'#_Snowville'!J33))-LEN(SUBSTITUTE(IF(_xlfn.ISFORMULA('#_Snowville'!J33),_xlfn.FORMULATEXT('#_Snowville'!J33),'#_Snowville'!J33),"$",""))),TRUE,FALSE),"MissingAbsMsg",TRUE,"PerfectMsg")</f>
        <v/>
      </c>
      <c r="K33" s="270" t="str">
        <f ca="1">_xlfn.IFS(ISBLANK(Snowville!K33),"",IF(NOT(ISNA('#_Snowville'!K33)),IF(ISNA(Snowville!K33),TRUE,FALSE),FALSE),"StuNAMsg",IF(AND(ISNA('#_Snowville'!K33),ISNA(Snowville!K33)),TRUE,FALSE),"PerfectMsg",IF(NOT(ISERROR('#_Snowville'!K33)),IF(ISERROR(Snowville!K33),TRUE,FALSE),FALSE),"StuErrorMsg",IF(TYPE('#_Snowville'!K33)&lt;&gt;TYPE(Snowville!K33),TRUE,FALSE),"WrongTypeMsg",IF(_xlfn.ISFORMULA('#_Snowville'!K33),IF(NOT(_xlfn.ISFORMULA(Snowville!K33)),TRUE),FALSE),"MissingFormulaMsg",IF(NOT(AND(ISNUMBER(FIND("[",_xlfn.FORMULATEXT('#_Snowville'!K33))),ISNUMBER(FIND("!",_xlfn.FORMULATEXT('#_Snowville'!K33))))),AND(ISNUMBER(FIND("[",_xlfn.FORMULATEXT(Snowville!K33))),ISNUMBER(FIND("!",_xlfn.FORMULATEXT(Snowville!K33)))),FALSE),"ExternalRefsMsg",IF(ISNUMBER('#_Snowville'!K33),IF(ABS('#_Snowville'!K33-Snowville!K33)&gt;0.00001,TRUE,FALSE),IF('#_Snowville'!K33&lt;&gt;Snowville!K33,TRUE,FALSE)),IF(ISNUMBER('#_Snowville'!K33),IF('#_Snowville'!K33&gt;Snowville!K33,"TooLow","TooHigh"),"WrongAnswer"),NOT(_xlfn.ISFORMULA('#_Snowville'!K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K33),_xlfn.FORMULATEXT(Snowville!K33),Snowville!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K33),_xlfn.FORMULATEXT(Snowville!K33),Snowville!K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K33),_xlfn.FORMULATEXT('#_Snowville'!K33),'#_Snowville'!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K33),_xlfn.FORMULATEXT('#_Snowville'!K33),'#_Snowville'!K33),"9","#"),"8","#"),"7","#"),"6","#"),"5","#"),"4","#"),"3","#"),"2","#"),"1","#"),"0","#"),CHAR(10),""),"$","")," ",""),",","@"),"&gt;","@"),"&lt;","@"),"=","@"),")","@"),"(","@"),"^","@"),"/","@"),"+","@"),"*","@"),"-","@"),"@#","")))/2,TRUE,FALSE),"HardCodeMsg",IF(LEN(IF(_xlfn.ISFORMULA(Snowville!K33),_xlfn.FORMULATEXT(Snowville!K33),Snowville!K33))-LEN(SUBSTITUTE(IF(_xlfn.ISFORMULA(Snowville!K33),_xlfn.FORMULATEXT(Snowville!K33),Snowville!K33),"""",""))&gt;LEN(IF(_xlfn.ISFORMULA('#_Snowville'!K33),_xlfn.FORMULATEXT('#_Snowville'!K33),'#_Snowville'!K33))-LEN(SUBSTITUTE(IF(_xlfn.ISFORMULA('#_Snowville'!K33),_xlfn.FORMULATEXT('#_Snowville'!K33),'#_Snowville'!K33),"""","")),TRUE,FALSE),"HardQuoteMsg",IF(LEN(IF(_xlfn.ISFORMULA(Snowville!K33),_xlfn.FORMULATEXT(Snowville!K33),Snowville!K33))-LEN(SUBSTITUTE(IF(_xlfn.ISFORMULA(Snowville!K33),_xlfn.FORMULATEXT(Snowville!K33),Snowville!K33),"$",""))&lt;0.5*(LEN(IF(_xlfn.ISFORMULA('#_Snowville'!K33),_xlfn.FORMULATEXT('#_Snowville'!K33),'#_Snowville'!K33))-LEN(SUBSTITUTE(IF(_xlfn.ISFORMULA('#_Snowville'!K33),_xlfn.FORMULATEXT('#_Snowville'!K33),'#_Snowville'!K33),"$",""))),TRUE,FALSE),"MissingAbsMsg",TRUE,"PerfectMsg")</f>
        <v/>
      </c>
      <c r="L33" s="254" t="str">
        <f ca="1">_xlfn.IFS(ISBLANK(Snowville!L33),"",IF(NOT(ISNA('#_Snowville'!L33)),IF(ISNA(Snowville!L33),TRUE,FALSE),FALSE),"StuNAMsg",IF(AND(ISNA('#_Snowville'!L33),ISNA(Snowville!L33)),TRUE,FALSE),"PerfectMsg",IF(NOT(ISERROR('#_Snowville'!L33)),IF(ISERROR(Snowville!L33),TRUE,FALSE),FALSE),"StuErrorMsg",IF(TYPE('#_Snowville'!L33)&lt;&gt;TYPE(Snowville!L33),TRUE,FALSE),"WrongTypeMsg",IF(_xlfn.ISFORMULA('#_Snowville'!L33),IF(NOT(_xlfn.ISFORMULA(Snowville!L33)),TRUE),FALSE),"MissingFormulaMsg",IF(NOT(AND(ISNUMBER(FIND("[",_xlfn.FORMULATEXT('#_Snowville'!L33))),ISNUMBER(FIND("!",_xlfn.FORMULATEXT('#_Snowville'!L33))))),AND(ISNUMBER(FIND("[",_xlfn.FORMULATEXT(Snowville!L33))),ISNUMBER(FIND("!",_xlfn.FORMULATEXT(Snowville!L33)))),FALSE),"ExternalRefsMsg",IF(ISNUMBER('#_Snowville'!L33),IF(ABS('#_Snowville'!L33-Snowville!L33)&gt;0.00001,TRUE,FALSE),IF('#_Snowville'!L33&lt;&gt;Snowville!L33,TRUE,FALSE)),IF(ISNUMBER('#_Snowville'!L33),IF('#_Snowville'!L33&gt;Snowville!L33,"TooLow","TooHigh"),"WrongAnswer"),NOT(_xlfn.ISFORMULA('#_Snowville'!L33)),"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L33),_xlfn.FORMULATEXT(Snowville!L33),Snowville!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L33),_xlfn.FORMULATEXT(Snowville!L33),Snowville!L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L33),_xlfn.FORMULATEXT('#_Snowville'!L33),'#_Snowville'!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L33),_xlfn.FORMULATEXT('#_Snowville'!L33),'#_Snowville'!L33),"9","#"),"8","#"),"7","#"),"6","#"),"5","#"),"4","#"),"3","#"),"2","#"),"1","#"),"0","#"),CHAR(10),""),"$","")," ",""),",","@"),"&gt;","@"),"&lt;","@"),"=","@"),")","@"),"(","@"),"^","@"),"/","@"),"+","@"),"*","@"),"-","@"),"@#","")))/2,TRUE,FALSE),"HardCodeMsg",IF(LEN(IF(_xlfn.ISFORMULA(Snowville!L33),_xlfn.FORMULATEXT(Snowville!L33),Snowville!L33))-LEN(SUBSTITUTE(IF(_xlfn.ISFORMULA(Snowville!L33),_xlfn.FORMULATEXT(Snowville!L33),Snowville!L33),"""",""))&gt;LEN(IF(_xlfn.ISFORMULA('#_Snowville'!L33),_xlfn.FORMULATEXT('#_Snowville'!L33),'#_Snowville'!L33))-LEN(SUBSTITUTE(IF(_xlfn.ISFORMULA('#_Snowville'!L33),_xlfn.FORMULATEXT('#_Snowville'!L33),'#_Snowville'!L33),"""","")),TRUE,FALSE),"HardQuoteMsg",IF(LEN(IF(_xlfn.ISFORMULA(Snowville!L33),_xlfn.FORMULATEXT(Snowville!L33),Snowville!L33))-LEN(SUBSTITUTE(IF(_xlfn.ISFORMULA(Snowville!L33),_xlfn.FORMULATEXT(Snowville!L33),Snowville!L33),"$",""))&lt;0.5*(LEN(IF(_xlfn.ISFORMULA('#_Snowville'!L33),_xlfn.FORMULATEXT('#_Snowville'!L33),'#_Snowville'!L33))-LEN(SUBSTITUTE(IF(_xlfn.ISFORMULA('#_Snowville'!L33),_xlfn.FORMULATEXT('#_Snowville'!L33),'#_Snowville'!L33),"$",""))),TRUE,FALSE),"MissingAbsMsg",TRUE,"PerfectMsg")</f>
        <v/>
      </c>
      <c r="T33" s="220"/>
      <c r="V33" s="219"/>
      <c r="W33" s="219"/>
      <c r="X33" s="219"/>
      <c r="Z33" s="217"/>
      <c r="AA33" s="217"/>
      <c r="AB33" s="217"/>
      <c r="AC33" s="217"/>
    </row>
    <row r="34" spans="2:29" s="218" customFormat="1" x14ac:dyDescent="0.15">
      <c r="B34" s="215"/>
      <c r="C34" s="217"/>
      <c r="E34" s="227"/>
      <c r="M34" s="215"/>
      <c r="T34" s="220"/>
      <c r="V34" s="219"/>
      <c r="W34" s="219"/>
      <c r="X34" s="219"/>
      <c r="Z34" s="217"/>
      <c r="AA34" s="217"/>
      <c r="AB34" s="217"/>
      <c r="AC34" s="217"/>
    </row>
    <row r="35" spans="2:29" s="218" customFormat="1" ht="25" customHeight="1" x14ac:dyDescent="0.15">
      <c r="B35" s="215"/>
      <c r="K35" s="228"/>
      <c r="L35" s="229"/>
      <c r="M35" s="228"/>
      <c r="T35" s="220"/>
      <c r="V35" s="219"/>
      <c r="W35" s="219"/>
      <c r="X35" s="219"/>
      <c r="Z35" s="217"/>
      <c r="AA35" s="217"/>
      <c r="AB35" s="217"/>
      <c r="AC35" s="217"/>
    </row>
    <row r="36" spans="2:29" s="218" customFormat="1" ht="32" customHeight="1" x14ac:dyDescent="0.15">
      <c r="B36" s="215"/>
      <c r="E36" s="230">
        <v>0</v>
      </c>
      <c r="F36" s="230"/>
      <c r="J36" s="230">
        <v>0</v>
      </c>
      <c r="K36" s="230"/>
      <c r="O36" s="272">
        <v>0</v>
      </c>
      <c r="P36" s="272"/>
      <c r="Q36" s="272"/>
      <c r="R36" s="219"/>
      <c r="T36" s="220"/>
      <c r="V36" s="219"/>
      <c r="W36" s="219"/>
      <c r="X36" s="219"/>
      <c r="Z36" s="217"/>
      <c r="AA36" s="217"/>
      <c r="AB36" s="217"/>
      <c r="AC36" s="217"/>
    </row>
    <row r="37" spans="2:29" s="218" customFormat="1" ht="83" customHeight="1" x14ac:dyDescent="0.15">
      <c r="B37" s="215"/>
      <c r="E37" s="273">
        <v>0</v>
      </c>
      <c r="F37" s="274">
        <v>0</v>
      </c>
      <c r="G37" s="274"/>
      <c r="H37" s="275"/>
      <c r="J37" s="273">
        <v>0</v>
      </c>
      <c r="K37" s="274">
        <v>0</v>
      </c>
      <c r="L37" s="274"/>
      <c r="M37" s="245"/>
      <c r="O37" s="274">
        <v>0</v>
      </c>
      <c r="P37" s="274"/>
      <c r="Q37" s="274"/>
      <c r="R37" s="276" t="str">
        <f ca="1">_xlfn.IFS(ISBLANK(Snowville!R37),"",IF(NOT(ISNA('#_Snowville'!R37)),IF(ISNA(Snowville!R37),TRUE,FALSE),FALSE),"StuNAMsg",IF(AND(ISNA('#_Snowville'!R37),ISNA(Snowville!R37)),TRUE,FALSE),"PerfectMsg",IF(NOT(ISERROR('#_Snowville'!R37)),IF(ISERROR(Snowville!R37),TRUE,FALSE),FALSE),"StuErrorMsg",IF(TYPE('#_Snowville'!R37)&lt;&gt;TYPE(Snowville!R37),TRUE,FALSE),"WrongTypeMsg",IF(_xlfn.ISFORMULA('#_Snowville'!R37),IF(NOT(_xlfn.ISFORMULA(Snowville!R37)),TRUE),FALSE),"MissingFormulaMsg",IF(NOT(AND(ISNUMBER(FIND("[",_xlfn.FORMULATEXT('#_Snowville'!R37))),ISNUMBER(FIND("!",_xlfn.FORMULATEXT('#_Snowville'!R37))))),AND(ISNUMBER(FIND("[",_xlfn.FORMULATEXT(Snowville!R37))),ISNUMBER(FIND("!",_xlfn.FORMULATEXT(Snowville!R37)))),FALSE),"ExternalRefsMsg",IF(ISNUMBER('#_Snowville'!R37),IF(ABS('#_Snowville'!R37-Snowville!R37)&gt;0.00001,TRUE,FALSE),IF('#_Snowville'!R37&lt;&gt;Snowville!R37,TRUE,FALSE)),IF(ISNUMBER('#_Snowville'!R37),IF('#_Snowville'!R37&gt;Snowville!R37,"TooLow","TooHigh"),"WrongAnswer"),NOT(_xlfn.ISFORMULA('#_Snowville'!R37)),"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R37),_xlfn.FORMULATEXT(Snowville!R37),Snowville!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R37),_xlfn.FORMULATEXT(Snowville!R37),Snowville!R37)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R37),_xlfn.FORMULATEXT('#_Snowville'!R37),'#_Snowville'!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R37),_xlfn.FORMULATEXT('#_Snowville'!R37),'#_Snowville'!R37),"9","#"),"8","#"),"7","#"),"6","#"),"5","#"),"4","#"),"3","#"),"2","#"),"1","#"),"0","#"),CHAR(10),""),"$","")," ",""),",","@"),"&gt;","@"),"&lt;","@"),"=","@"),")","@"),"(","@"),"^","@"),"/","@"),"+","@"),"*","@"),"-","@"),"@#","")))/2,TRUE,FALSE),"HardCodeMsg",IF(LEN(IF(_xlfn.ISFORMULA(Snowville!R37),_xlfn.FORMULATEXT(Snowville!R37),Snowville!R37))-LEN(SUBSTITUTE(IF(_xlfn.ISFORMULA(Snowville!R37),_xlfn.FORMULATEXT(Snowville!R37),Snowville!R37),"""",""))&gt;LEN(IF(_xlfn.ISFORMULA('#_Snowville'!R37),_xlfn.FORMULATEXT('#_Snowville'!R37),'#_Snowville'!R37))-LEN(SUBSTITUTE(IF(_xlfn.ISFORMULA('#_Snowville'!R37),_xlfn.FORMULATEXT('#_Snowville'!R37),'#_Snowville'!R37),"""","")),TRUE,FALSE),"HardQuoteMsg",IF(LEN(IF(_xlfn.ISFORMULA(Snowville!R37),_xlfn.FORMULATEXT(Snowville!R37),Snowville!R37))-LEN(SUBSTITUTE(IF(_xlfn.ISFORMULA(Snowville!R37),_xlfn.FORMULATEXT(Snowville!R37),Snowville!R37),"$",""))&lt;0.5*(LEN(IF(_xlfn.ISFORMULA('#_Snowville'!R37),_xlfn.FORMULATEXT('#_Snowville'!R37),'#_Snowville'!R37))-LEN(SUBSTITUTE(IF(_xlfn.ISFORMULA('#_Snowville'!R37),_xlfn.FORMULATEXT('#_Snowville'!R37),'#_Snowville'!R37),"$",""))),TRUE,FALSE),"MissingAbsMsg",TRUE,"PerfectMsg")</f>
        <v/>
      </c>
      <c r="T37" s="220"/>
      <c r="V37" s="219"/>
      <c r="W37" s="219"/>
      <c r="X37" s="231">
        <v>0</v>
      </c>
      <c r="Z37" s="217"/>
      <c r="AA37" s="217"/>
      <c r="AB37" s="217"/>
      <c r="AC37" s="217"/>
    </row>
    <row r="38" spans="2:29" s="218" customFormat="1" ht="95" customHeight="1" x14ac:dyDescent="0.15">
      <c r="B38" s="215"/>
      <c r="C38" s="219"/>
      <c r="E38" s="273">
        <v>0</v>
      </c>
      <c r="F38" s="274">
        <v>0</v>
      </c>
      <c r="G38" s="274"/>
      <c r="H38" s="275"/>
      <c r="J38" s="273">
        <v>0</v>
      </c>
      <c r="K38" s="274">
        <v>0</v>
      </c>
      <c r="L38" s="274"/>
      <c r="M38" s="277"/>
      <c r="O38" s="274">
        <v>0</v>
      </c>
      <c r="P38" s="274"/>
      <c r="Q38" s="274"/>
      <c r="R38" s="276" t="str">
        <f ca="1">_xlfn.IFS(ISBLANK(Snowville!R38),"",IF(NOT(ISNA('#_Snowville'!R38)),IF(ISNA(Snowville!R38),TRUE,FALSE),FALSE),"StuNAMsg",IF(AND(ISNA('#_Snowville'!R38),ISNA(Snowville!R38)),TRUE,FALSE),"PerfectMsg",IF(NOT(ISERROR('#_Snowville'!R38)),IF(ISERROR(Snowville!R38),TRUE,FALSE),FALSE),"StuErrorMsg",IF(TYPE('#_Snowville'!R38)&lt;&gt;TYPE(Snowville!R38),TRUE,FALSE),"WrongTypeMsg",IF(_xlfn.ISFORMULA('#_Snowville'!R38),IF(NOT(_xlfn.ISFORMULA(Snowville!R38)),TRUE),FALSE),"MissingFormulaMsg",IF(NOT(AND(ISNUMBER(FIND("[",_xlfn.FORMULATEXT('#_Snowville'!R38))),ISNUMBER(FIND("!",_xlfn.FORMULATEXT('#_Snowville'!R38))))),AND(ISNUMBER(FIND("[",_xlfn.FORMULATEXT(Snowville!R38))),ISNUMBER(FIND("!",_xlfn.FORMULATEXT(Snowville!R38)))),FALSE),"ExternalRefsMsg",IF(ISNUMBER('#_Snowville'!R38),IF(ABS('#_Snowville'!R38-Snowville!R38)&gt;0.00001,TRUE,FALSE),IF('#_Snowville'!R38&lt;&gt;Snowville!R38,TRUE,FALSE)),IF(ISNUMBER('#_Snowville'!R38),IF('#_Snowville'!R38&gt;Snowville!R38,"TooLow","TooHigh"),"WrongAnswer"),NOT(_xlfn.ISFORMULA('#_Snowville'!R38)),"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R38),_xlfn.FORMULATEXT(Snowville!R38),Snowville!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R38),_xlfn.FORMULATEXT(Snowville!R38),Snowville!R38)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R38),_xlfn.FORMULATEXT('#_Snowville'!R38),'#_Snowville'!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R38),_xlfn.FORMULATEXT('#_Snowville'!R38),'#_Snowville'!R38),"9","#"),"8","#"),"7","#"),"6","#"),"5","#"),"4","#"),"3","#"),"2","#"),"1","#"),"0","#"),CHAR(10),""),"$","")," ",""),",","@"),"&gt;","@"),"&lt;","@"),"=","@"),")","@"),"(","@"),"^","@"),"/","@"),"+","@"),"*","@"),"-","@"),"@#","")))/2,TRUE,FALSE),"HardCodeMsg",IF(LEN(IF(_xlfn.ISFORMULA(Snowville!R38),_xlfn.FORMULATEXT(Snowville!R38),Snowville!R38))-LEN(SUBSTITUTE(IF(_xlfn.ISFORMULA(Snowville!R38),_xlfn.FORMULATEXT(Snowville!R38),Snowville!R38),"""",""))&gt;LEN(IF(_xlfn.ISFORMULA('#_Snowville'!R38),_xlfn.FORMULATEXT('#_Snowville'!R38),'#_Snowville'!R38))-LEN(SUBSTITUTE(IF(_xlfn.ISFORMULA('#_Snowville'!R38),_xlfn.FORMULATEXT('#_Snowville'!R38),'#_Snowville'!R38),"""","")),TRUE,FALSE),"HardQuoteMsg",IF(LEN(IF(_xlfn.ISFORMULA(Snowville!R38),_xlfn.FORMULATEXT(Snowville!R38),Snowville!R38))-LEN(SUBSTITUTE(IF(_xlfn.ISFORMULA(Snowville!R38),_xlfn.FORMULATEXT(Snowville!R38),Snowville!R38),"$",""))&lt;0.5*(LEN(IF(_xlfn.ISFORMULA('#_Snowville'!R38),_xlfn.FORMULATEXT('#_Snowville'!R38),'#_Snowville'!R38))-LEN(SUBSTITUTE(IF(_xlfn.ISFORMULA('#_Snowville'!R38),_xlfn.FORMULATEXT('#_Snowville'!R38),'#_Snowville'!R38),"$",""))),TRUE,FALSE),"MissingAbsMsg",TRUE,"PerfectMsg")</f>
        <v/>
      </c>
      <c r="T38" s="220"/>
      <c r="V38" s="219"/>
      <c r="W38" s="219"/>
      <c r="X38" s="231">
        <v>0</v>
      </c>
      <c r="Z38" s="217"/>
      <c r="AA38" s="217"/>
      <c r="AB38" s="217"/>
      <c r="AC38" s="217"/>
    </row>
    <row r="39" spans="2:29" s="218" customFormat="1" ht="90" customHeight="1" x14ac:dyDescent="0.15">
      <c r="B39" s="215"/>
      <c r="C39" s="219"/>
      <c r="E39" s="273">
        <v>0</v>
      </c>
      <c r="F39" s="274">
        <v>0</v>
      </c>
      <c r="G39" s="274"/>
      <c r="H39" s="245"/>
      <c r="J39" s="273">
        <v>0</v>
      </c>
      <c r="K39" s="274">
        <v>0</v>
      </c>
      <c r="L39" s="274"/>
      <c r="M39" s="245"/>
      <c r="O39" s="274">
        <v>0</v>
      </c>
      <c r="P39" s="274"/>
      <c r="Q39" s="274"/>
      <c r="R39" s="278" t="str">
        <f ca="1">_xlfn.IFS(ISBLANK(Snowville!R39),"",IF(NOT(ISNA('#_Snowville'!R39)),IF(ISNA(Snowville!R39),TRUE,FALSE),FALSE),"StuNAMsg",IF(AND(ISNA('#_Snowville'!R39),ISNA(Snowville!R39)),TRUE,FALSE),"PerfectMsg",IF(NOT(ISERROR('#_Snowville'!R39)),IF(ISERROR(Snowville!R39),TRUE,FALSE),FALSE),"StuErrorMsg",IF(TYPE('#_Snowville'!R39)&lt;&gt;TYPE(Snowville!R39),TRUE,FALSE),"WrongTypeMsg",IF(_xlfn.ISFORMULA('#_Snowville'!R39),IF(NOT(_xlfn.ISFORMULA(Snowville!R39)),TRUE),FALSE),"MissingFormulaMsg",IF(NOT(AND(ISNUMBER(FIND("[",_xlfn.FORMULATEXT('#_Snowville'!R39))),ISNUMBER(FIND("!",_xlfn.FORMULATEXT('#_Snowville'!R39))))),AND(ISNUMBER(FIND("[",_xlfn.FORMULATEXT(Snowville!R39))),ISNUMBER(FIND("!",_xlfn.FORMULATEXT(Snowville!R39)))),FALSE),"ExternalRefsMsg",IF(ISNUMBER('#_Snowville'!R39),IF(ABS('#_Snowville'!R39-Snowville!R39)&gt;0.00001,TRUE,FALSE),IF('#_Snowville'!R39&lt;&gt;Snowville!R39,TRUE,FALSE)),IF(ISNUMBER('#_Snowville'!R39),IF('#_Snowville'!R39&gt;Snowville!R39,"TooLow","TooHigh"),"WrongAnswer"),NOT(_xlfn.ISFORMULA('#_Snowville'!R39)),"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R39),_xlfn.FORMULATEXT(Snowville!R39),Snowville!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R39),_xlfn.FORMULATEXT(Snowville!R39),Snowville!R39)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R39),_xlfn.FORMULATEXT('#_Snowville'!R39),'#_Snowville'!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R39),_xlfn.FORMULATEXT('#_Snowville'!R39),'#_Snowville'!R39),"9","#"),"8","#"),"7","#"),"6","#"),"5","#"),"4","#"),"3","#"),"2","#"),"1","#"),"0","#"),CHAR(10),""),"$","")," ",""),",","@"),"&gt;","@"),"&lt;","@"),"=","@"),")","@"),"(","@"),"^","@"),"/","@"),"+","@"),"*","@"),"-","@"),"@#","")))/2,TRUE,FALSE),"HardCodeMsg",IF(LEN(IF(_xlfn.ISFORMULA(Snowville!R39),_xlfn.FORMULATEXT(Snowville!R39),Snowville!R39))-LEN(SUBSTITUTE(IF(_xlfn.ISFORMULA(Snowville!R39),_xlfn.FORMULATEXT(Snowville!R39),Snowville!R39),"""",""))&gt;LEN(IF(_xlfn.ISFORMULA('#_Snowville'!R39),_xlfn.FORMULATEXT('#_Snowville'!R39),'#_Snowville'!R39))-LEN(SUBSTITUTE(IF(_xlfn.ISFORMULA('#_Snowville'!R39),_xlfn.FORMULATEXT('#_Snowville'!R39),'#_Snowville'!R39),"""","")),TRUE,FALSE),"HardQuoteMsg",IF(LEN(IF(_xlfn.ISFORMULA(Snowville!R39),_xlfn.FORMULATEXT(Snowville!R39),Snowville!R39))-LEN(SUBSTITUTE(IF(_xlfn.ISFORMULA(Snowville!R39),_xlfn.FORMULATEXT(Snowville!R39),Snowville!R39),"$",""))&lt;0.5*(LEN(IF(_xlfn.ISFORMULA('#_Snowville'!R39),_xlfn.FORMULATEXT('#_Snowville'!R39),'#_Snowville'!R39))-LEN(SUBSTITUTE(IF(_xlfn.ISFORMULA('#_Snowville'!R39),_xlfn.FORMULATEXT('#_Snowville'!R39),'#_Snowville'!R39),"$",""))),TRUE,FALSE),"MissingAbsMsg",TRUE,"PerfectMsg")</f>
        <v/>
      </c>
      <c r="T39" s="220"/>
      <c r="V39" s="219"/>
      <c r="W39" s="219"/>
      <c r="X39" s="231">
        <v>0</v>
      </c>
      <c r="Z39" s="217"/>
      <c r="AA39" s="217"/>
      <c r="AB39" s="217"/>
      <c r="AC39" s="217"/>
    </row>
    <row r="40" spans="2:29" s="218" customFormat="1" ht="94" customHeight="1" x14ac:dyDescent="0.15">
      <c r="B40" s="215"/>
      <c r="C40" s="219"/>
      <c r="E40" s="215"/>
      <c r="F40" s="215"/>
      <c r="G40" s="215"/>
      <c r="H40" s="279" t="str">
        <f ca="1">_xlfn.IFS(ISBLANK(Snowville!H40),"",IF(NOT(ISNA('#_Snowville'!H40)),IF(ISNA(Snowville!H40),TRUE,FALSE),FALSE),"StuNAMsg",IF(AND(ISNA('#_Snowville'!H40),ISNA(Snowville!H40)),TRUE,FALSE),"PerfectMsg",IF(NOT(ISERROR('#_Snowville'!H40)),IF(ISERROR(Snowville!H40),TRUE,FALSE),FALSE),"StuErrorMsg",IF(TYPE('#_Snowville'!H40)&lt;&gt;TYPE(Snowville!H40),TRUE,FALSE),"WrongTypeMsg",IF(_xlfn.ISFORMULA('#_Snowville'!H40),IF(NOT(_xlfn.ISFORMULA(Snowville!H40)),TRUE),FALSE),"MissingFormulaMsg",IF(NOT(AND(ISNUMBER(FIND("[",_xlfn.FORMULATEXT('#_Snowville'!H40))),ISNUMBER(FIND("!",_xlfn.FORMULATEXT('#_Snowville'!H40))))),AND(ISNUMBER(FIND("[",_xlfn.FORMULATEXT(Snowville!H40))),ISNUMBER(FIND("!",_xlfn.FORMULATEXT(Snowville!H40)))),FALSE),"ExternalRefsMsg",IF(ISNUMBER('#_Snowville'!H40),IF(ABS('#_Snowville'!H40-Snowville!H40)&gt;0.00001,TRUE,FALSE),IF('#_Snowville'!H40&lt;&gt;Snowville!H40,TRUE,FALSE)),IF(ISNUMBER('#_Snowville'!H40),IF('#_Snowville'!H40&gt;Snowville!H40,"TooLow","TooHigh"),"WrongAnswer"),NOT(_xlfn.ISFORMULA('#_Snowville'!H40)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H40),_xlfn.FORMULATEXT(Snowville!H40),Snowville!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H40),_xlfn.FORMULATEXT(Snowville!H40),Snowville!H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H40),_xlfn.FORMULATEXT('#_Snowville'!H40),'#_Snowville'!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H40),_xlfn.FORMULATEXT('#_Snowville'!H40),'#_Snowville'!H40),"9","#"),"8","#"),"7","#"),"6","#"),"5","#"),"4","#"),"3","#"),"2","#"),"1","#"),"0","#"),CHAR(10),""),"$","")," ",""),",","@"),"&gt;","@"),"&lt;","@"),"=","@"),")","@"),"(","@"),"^","@"),"/","@"),"+","@"),"*","@"),"-","@"),"@#","")))/2,TRUE,FALSE),"HardCodeMsg",IF(LEN(IF(_xlfn.ISFORMULA(Snowville!H40),_xlfn.FORMULATEXT(Snowville!H40),Snowville!H40))-LEN(SUBSTITUTE(IF(_xlfn.ISFORMULA(Snowville!H40),_xlfn.FORMULATEXT(Snowville!H40),Snowville!H40),"""",""))&gt;LEN(IF(_xlfn.ISFORMULA('#_Snowville'!H40),_xlfn.FORMULATEXT('#_Snowville'!H40),'#_Snowville'!H40))-LEN(SUBSTITUTE(IF(_xlfn.ISFORMULA('#_Snowville'!H40),_xlfn.FORMULATEXT('#_Snowville'!H40),'#_Snowville'!H40),"""","")),TRUE,FALSE),"HardQuoteMsg",IF(LEN(IF(_xlfn.ISFORMULA(Snowville!H40),_xlfn.FORMULATEXT(Snowville!H40),Snowville!H40))-LEN(SUBSTITUTE(IF(_xlfn.ISFORMULA(Snowville!H40),_xlfn.FORMULATEXT(Snowville!H40),Snowville!H40),"$",""))&lt;0.5*(LEN(IF(_xlfn.ISFORMULA('#_Snowville'!H40),_xlfn.FORMULATEXT('#_Snowville'!H40),'#_Snowville'!H40))-LEN(SUBSTITUTE(IF(_xlfn.ISFORMULA('#_Snowville'!H40),_xlfn.FORMULATEXT('#_Snowville'!H40),'#_Snowville'!H40),"$",""))),TRUE,FALSE),"MissingAbsMsg",TRUE,"PerfectMsg")</f>
        <v>WrongAnswer</v>
      </c>
      <c r="I40" s="218">
        <v>0</v>
      </c>
      <c r="J40" s="280">
        <v>0</v>
      </c>
      <c r="K40" s="274">
        <v>0</v>
      </c>
      <c r="L40" s="274"/>
      <c r="M40" s="275"/>
      <c r="O40" s="274">
        <v>0</v>
      </c>
      <c r="P40" s="274"/>
      <c r="Q40" s="274"/>
      <c r="R40" s="276" t="str">
        <f ca="1">_xlfn.IFS(ISBLANK(Snowville!R40),"",IF(NOT(ISNA('#_Snowville'!R40)),IF(ISNA(Snowville!R40),TRUE,FALSE),FALSE),"StuNAMsg",IF(AND(ISNA('#_Snowville'!R40),ISNA(Snowville!R40)),TRUE,FALSE),"PerfectMsg",IF(NOT(ISERROR('#_Snowville'!R40)),IF(ISERROR(Snowville!R40),TRUE,FALSE),FALSE),"StuErrorMsg",IF(TYPE('#_Snowville'!R40)&lt;&gt;TYPE(Snowville!R40),TRUE,FALSE),"WrongTypeMsg",IF(_xlfn.ISFORMULA('#_Snowville'!R40),IF(NOT(_xlfn.ISFORMULA(Snowville!R40)),TRUE),FALSE),"MissingFormulaMsg",IF(NOT(AND(ISNUMBER(FIND("[",_xlfn.FORMULATEXT('#_Snowville'!R40))),ISNUMBER(FIND("!",_xlfn.FORMULATEXT('#_Snowville'!R40))))),AND(ISNUMBER(FIND("[",_xlfn.FORMULATEXT(Snowville!R40))),ISNUMBER(FIND("!",_xlfn.FORMULATEXT(Snowville!R40)))),FALSE),"ExternalRefsMsg",IF(ISNUMBER('#_Snowville'!R40),IF(ABS('#_Snowville'!R40-Snowville!R40)&gt;0.00001,TRUE,FALSE),IF('#_Snowville'!R40&lt;&gt;Snowville!R40,TRUE,FALSE)),IF(ISNUMBER('#_Snowville'!R40),IF('#_Snowville'!R40&gt;Snowville!R40,"TooLow","TooHigh"),"WrongAnswer"),NOT(_xlfn.ISFORMULA('#_Snowville'!R40)),"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R40),_xlfn.FORMULATEXT(Snowville!R40),Snowville!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R40),_xlfn.FORMULATEXT(Snowville!R40),Snowville!R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R40),_xlfn.FORMULATEXT('#_Snowville'!R40),'#_Snowville'!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R40),_xlfn.FORMULATEXT('#_Snowville'!R40),'#_Snowville'!R40),"9","#"),"8","#"),"7","#"),"6","#"),"5","#"),"4","#"),"3","#"),"2","#"),"1","#"),"0","#"),CHAR(10),""),"$","")," ",""),",","@"),"&gt;","@"),"&lt;","@"),"=","@"),")","@"),"(","@"),"^","@"),"/","@"),"+","@"),"*","@"),"-","@"),"@#","")))/2,TRUE,FALSE),"HardCodeMsg",IF(LEN(IF(_xlfn.ISFORMULA(Snowville!R40),_xlfn.FORMULATEXT(Snowville!R40),Snowville!R40))-LEN(SUBSTITUTE(IF(_xlfn.ISFORMULA(Snowville!R40),_xlfn.FORMULATEXT(Snowville!R40),Snowville!R40),"""",""))&gt;LEN(IF(_xlfn.ISFORMULA('#_Snowville'!R40),_xlfn.FORMULATEXT('#_Snowville'!R40),'#_Snowville'!R40))-LEN(SUBSTITUTE(IF(_xlfn.ISFORMULA('#_Snowville'!R40),_xlfn.FORMULATEXT('#_Snowville'!R40),'#_Snowville'!R40),"""","")),TRUE,FALSE),"HardQuoteMsg",IF(LEN(IF(_xlfn.ISFORMULA(Snowville!R40),_xlfn.FORMULATEXT(Snowville!R40),Snowville!R40))-LEN(SUBSTITUTE(IF(_xlfn.ISFORMULA(Snowville!R40),_xlfn.FORMULATEXT(Snowville!R40),Snowville!R40),"$",""))&lt;0.5*(LEN(IF(_xlfn.ISFORMULA('#_Snowville'!R40),_xlfn.FORMULATEXT('#_Snowville'!R40),'#_Snowville'!R40))-LEN(SUBSTITUTE(IF(_xlfn.ISFORMULA('#_Snowville'!R40),_xlfn.FORMULATEXT('#_Snowville'!R40),'#_Snowville'!R40),"$",""))),TRUE,FALSE),"MissingAbsMsg",TRUE,"PerfectMsg")</f>
        <v/>
      </c>
      <c r="T40" s="220"/>
      <c r="V40" s="219"/>
      <c r="W40" s="219"/>
      <c r="X40" s="231">
        <v>0</v>
      </c>
      <c r="Z40" s="217"/>
      <c r="AA40" s="217"/>
      <c r="AB40" s="217"/>
      <c r="AC40" s="217"/>
    </row>
    <row r="41" spans="2:29" s="218" customFormat="1" ht="99" customHeight="1" x14ac:dyDescent="0.15">
      <c r="B41" s="215"/>
      <c r="C41" s="219"/>
      <c r="J41" s="273">
        <v>0</v>
      </c>
      <c r="K41" s="274">
        <v>0</v>
      </c>
      <c r="L41" s="274"/>
      <c r="M41" s="275"/>
      <c r="O41" s="274">
        <v>0</v>
      </c>
      <c r="P41" s="274"/>
      <c r="Q41" s="274"/>
      <c r="R41" s="276" t="str">
        <f ca="1">_xlfn.IFS(ISBLANK(Snowville!R41),"",IF(NOT(ISNA('#_Snowville'!R41)),IF(ISNA(Snowville!R41),TRUE,FALSE),FALSE),"StuNAMsg",IF(AND(ISNA('#_Snowville'!R41),ISNA(Snowville!R41)),TRUE,FALSE),"PerfectMsg",IF(NOT(ISERROR('#_Snowville'!R41)),IF(ISERROR(Snowville!R41),TRUE,FALSE),FALSE),"StuErrorMsg",IF(TYPE('#_Snowville'!R41)&lt;&gt;TYPE(Snowville!R41),TRUE,FALSE),"WrongTypeMsg",IF(_xlfn.ISFORMULA('#_Snowville'!R41),IF(NOT(_xlfn.ISFORMULA(Snowville!R41)),TRUE),FALSE),"MissingFormulaMsg",IF(NOT(AND(ISNUMBER(FIND("[",_xlfn.FORMULATEXT('#_Snowville'!R41))),ISNUMBER(FIND("!",_xlfn.FORMULATEXT('#_Snowville'!R41))))),AND(ISNUMBER(FIND("[",_xlfn.FORMULATEXT(Snowville!R41))),ISNUMBER(FIND("!",_xlfn.FORMULATEXT(Snowville!R41)))),FALSE),"ExternalRefsMsg",IF(ISNUMBER('#_Snowville'!R41),IF(ABS('#_Snowville'!R41-Snowville!R41)&gt;0.00001,TRUE,FALSE),IF('#_Snowville'!R41&lt;&gt;Snowville!R41,TRUE,FALSE)),IF(ISNUMBER('#_Snowville'!R41),IF('#_Snowville'!R41&gt;Snowville!R41,"TooLow","TooHigh"),"WrongAnswer"),NOT(_xlfn.ISFORMULA('#_Snowville'!R41)),"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R41),_xlfn.FORMULATEXT(Snowville!R41),Snowville!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R41),_xlfn.FORMULATEXT(Snowville!R41),Snowville!R41),"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R41),_xlfn.FORMULATEXT('#_Snowville'!R41),'#_Snowville'!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R41),_xlfn.FORMULATEXT('#_Snowville'!R41),'#_Snowville'!R41),"9","#"),"8","#"),"7","#"),"6","#"),"5","#"),"4","#"),"3","#"),"2","#"),"1","#"),"0","#"),CHAR(10),""),"$","")," ",""),",","@"),"&gt;","@"),"&lt;","@"),"=","@"),")","@"),"(","@"),"^","@"),"/","@"),"+","@"),"*","@"),"-","@"),"@#","")))/2,TRUE,FALSE),"HardCodeMsg",IF(LEN(IF(_xlfn.ISFORMULA(Snowville!R41),_xlfn.FORMULATEXT(Snowville!R41),Snowville!R41))-LEN(SUBSTITUTE(IF(_xlfn.ISFORMULA(Snowville!R41),_xlfn.FORMULATEXT(Snowville!R41),Snowville!R41),"""",""))&gt;LEN(IF(_xlfn.ISFORMULA('#_Snowville'!R41),_xlfn.FORMULATEXT('#_Snowville'!R41),'#_Snowville'!R41))-LEN(SUBSTITUTE(IF(_xlfn.ISFORMULA('#_Snowville'!R41),_xlfn.FORMULATEXT('#_Snowville'!R41),'#_Snowville'!R41),"""","")),TRUE,FALSE),"HardQuoteMsg",IF(LEN(IF(_xlfn.ISFORMULA(Snowville!R41),_xlfn.FORMULATEXT(Snowville!R41),Snowville!R41))-LEN(SUBSTITUTE(IF(_xlfn.ISFORMULA(Snowville!R41),_xlfn.FORMULATEXT(Snowville!R41),Snowville!R41),"$",""))&lt;0.5*(LEN(IF(_xlfn.ISFORMULA('#_Snowville'!R41),_xlfn.FORMULATEXT('#_Snowville'!R41),'#_Snowville'!R41))-LEN(SUBSTITUTE(IF(_xlfn.ISFORMULA('#_Snowville'!R41),_xlfn.FORMULATEXT('#_Snowville'!R41),'#_Snowville'!R41),"$",""))),TRUE,FALSE),"MissingAbsMsg",TRUE,"PerfectMsg")</f>
        <v/>
      </c>
      <c r="T41" s="220"/>
      <c r="V41" s="219"/>
      <c r="W41" s="219"/>
      <c r="X41" s="219"/>
      <c r="Z41" s="217"/>
      <c r="AA41" s="217"/>
      <c r="AB41" s="217"/>
      <c r="AC41" s="217"/>
    </row>
    <row r="42" spans="2:29" s="218" customFormat="1" ht="34" customHeight="1" x14ac:dyDescent="0.15">
      <c r="B42" s="215"/>
      <c r="C42" s="219"/>
      <c r="M42" s="279" t="str">
        <f ca="1">_xlfn.IFS(ISBLANK(Snowville!M42),"",IF(NOT(ISNA('#_Snowville'!M42)),IF(ISNA(Snowville!M42),TRUE,FALSE),FALSE),"StuNAMsg",IF(AND(ISNA('#_Snowville'!M42),ISNA(Snowville!M42)),TRUE,FALSE),"PerfectMsg",IF(NOT(ISERROR('#_Snowville'!M42)),IF(ISERROR(Snowville!M42),TRUE,FALSE),FALSE),"StuErrorMsg",IF(TYPE('#_Snowville'!M42)&lt;&gt;TYPE(Snowville!M42),TRUE,FALSE),"WrongTypeMsg",IF(_xlfn.ISFORMULA('#_Snowville'!M42),IF(NOT(_xlfn.ISFORMULA(Snowville!M42)),TRUE),FALSE),"MissingFormulaMsg",IF(NOT(AND(ISNUMBER(FIND("[",_xlfn.FORMULATEXT('#_Snowville'!M42))),ISNUMBER(FIND("!",_xlfn.FORMULATEXT('#_Snowville'!M42))))),AND(ISNUMBER(FIND("[",_xlfn.FORMULATEXT(Snowville!M42))),ISNUMBER(FIND("!",_xlfn.FORMULATEXT(Snowville!M42)))),FALSE),"ExternalRefsMsg",IF(ISNUMBER('#_Snowville'!M42),IF(ABS('#_Snowville'!M42-Snowville!M42)&gt;0.00001,TRUE,FALSE),IF('#_Snowville'!M42&lt;&gt;Snowville!M42,TRUE,FALSE)),IF(ISNUMBER('#_Snowville'!M42),IF('#_Snowville'!M42&gt;Snowville!M42,"TooLow","TooHigh"),"WrongAnswer"),NOT(_xlfn.ISFORMULA('#_Snowville'!M42)),"PerfectMsg",IF((LEN(SUBSTITUTE(SUBSTITUTE(SUBSTITUTE(SUBSTITUTE(SUBSTITUTE(SUBSTITUTE(SUBSTITUTE(SUBSTITUTE(SUBSTITUTE(SUBSTITUTE(SUBSTITUTE(SUBSTITUTE(SUBSTITUTE(SUBSTITUTE(SUBSTITUTE(SUBSTITUTE(SUBSTITUTE(SUBSTITUTE(SUBSTITUTE(SUBSTITUTE(SUBSTITUTE(SUBSTITUTE(SUBSTITUTE(SUBSTITUTE(IF(_xlfn.ISFORMULA(Snowville!M42),_xlfn.FORMULATEXT(Snowville!M42),Snowville!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Snowville!M42),_xlfn.FORMULATEXT(Snowville!M42),Snowville!M42),"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Snowville'!M42),_xlfn.FORMULATEXT('#_Snowville'!M42),'#_Snowville'!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Snowville'!M42),_xlfn.FORMULATEXT('#_Snowville'!M42),'#_Snowville'!M42),"9","#"),"8","#"),"7","#"),"6","#"),"5","#"),"4","#"),"3","#"),"2","#"),"1","#"),"0","#"),CHAR(10),""),"$","")," ",""),",","@"),"&gt;","@"),"&lt;","@"),"=","@"),")","@"),"(","@"),"^","@"),"/","@"),"+","@"),"*","@"),"-","@"),"@#","")))/2,TRUE,FALSE),"HardCodeMsg",IF(LEN(IF(_xlfn.ISFORMULA(Snowville!M42),_xlfn.FORMULATEXT(Snowville!M42),Snowville!M42))-LEN(SUBSTITUTE(IF(_xlfn.ISFORMULA(Snowville!M42),_xlfn.FORMULATEXT(Snowville!M42),Snowville!M42),"""",""))&gt;LEN(IF(_xlfn.ISFORMULA('#_Snowville'!M42),_xlfn.FORMULATEXT('#_Snowville'!M42),'#_Snowville'!M42))-LEN(SUBSTITUTE(IF(_xlfn.ISFORMULA('#_Snowville'!M42),_xlfn.FORMULATEXT('#_Snowville'!M42),'#_Snowville'!M42),"""","")),TRUE,FALSE),"HardQuoteMsg",IF(LEN(IF(_xlfn.ISFORMULA(Snowville!M42),_xlfn.FORMULATEXT(Snowville!M42),Snowville!M42))-LEN(SUBSTITUTE(IF(_xlfn.ISFORMULA(Snowville!M42),_xlfn.FORMULATEXT(Snowville!M42),Snowville!M42),"$",""))&lt;0.5*(LEN(IF(_xlfn.ISFORMULA('#_Snowville'!M42),_xlfn.FORMULATEXT('#_Snowville'!M42),'#_Snowville'!M42))-LEN(SUBSTITUTE(IF(_xlfn.ISFORMULA('#_Snowville'!M42),_xlfn.FORMULATEXT('#_Snowville'!M42),'#_Snowville'!M42),"$",""))),TRUE,FALSE),"MissingAbsMsg",TRUE,"PerfectMsg")</f>
        <v>WrongAnswer</v>
      </c>
      <c r="N42" s="218">
        <v>0</v>
      </c>
      <c r="T42" s="220"/>
      <c r="V42" s="219"/>
      <c r="W42" s="219"/>
      <c r="X42" s="219"/>
      <c r="Z42" s="217"/>
      <c r="AA42" s="217"/>
      <c r="AB42" s="217"/>
      <c r="AC42" s="217"/>
    </row>
    <row r="43" spans="2:29" s="218" customFormat="1" x14ac:dyDescent="0.15">
      <c r="B43" s="215"/>
      <c r="C43" s="219"/>
      <c r="E43" s="217"/>
      <c r="J43" s="217"/>
      <c r="T43" s="220"/>
      <c r="V43" s="219"/>
      <c r="W43" s="219"/>
      <c r="X43" s="219"/>
      <c r="Z43" s="217"/>
      <c r="AA43" s="217"/>
      <c r="AB43" s="217"/>
      <c r="AC43" s="217"/>
    </row>
    <row r="44" spans="2:29" s="218" customFormat="1" x14ac:dyDescent="0.15">
      <c r="B44" s="215"/>
      <c r="C44" s="219"/>
      <c r="T44" s="220"/>
      <c r="V44" s="219"/>
      <c r="W44" s="219"/>
      <c r="X44" s="219"/>
      <c r="Z44" s="217"/>
      <c r="AA44" s="217"/>
      <c r="AB44" s="217"/>
      <c r="AC44" s="217"/>
    </row>
    <row r="45" spans="2:29" s="218" customFormat="1" x14ac:dyDescent="0.15">
      <c r="B45" s="215"/>
      <c r="C45" s="219"/>
      <c r="G45" s="219"/>
      <c r="T45" s="220"/>
      <c r="V45" s="219"/>
      <c r="W45" s="219"/>
      <c r="X45" s="219"/>
      <c r="Z45" s="217"/>
      <c r="AA45" s="217"/>
      <c r="AB45" s="217"/>
      <c r="AC45" s="217"/>
    </row>
    <row r="46" spans="2:29" s="218" customFormat="1" x14ac:dyDescent="0.15">
      <c r="B46" s="215"/>
      <c r="C46" s="219"/>
      <c r="T46" s="220"/>
      <c r="V46" s="219"/>
      <c r="W46" s="219"/>
      <c r="X46" s="219"/>
      <c r="Z46" s="217"/>
      <c r="AA46" s="217"/>
      <c r="AB46" s="217"/>
      <c r="AC46" s="217"/>
    </row>
    <row r="47" spans="2:29" s="218" customFormat="1" x14ac:dyDescent="0.15">
      <c r="B47" s="215"/>
      <c r="C47" s="219"/>
      <c r="T47" s="220"/>
      <c r="V47" s="219"/>
      <c r="W47" s="219"/>
      <c r="X47" s="219"/>
      <c r="Z47" s="217"/>
      <c r="AA47" s="217"/>
      <c r="AB47" s="217"/>
      <c r="AC47" s="217"/>
    </row>
    <row r="48" spans="2:29" s="218" customFormat="1" x14ac:dyDescent="0.15">
      <c r="B48" s="215"/>
      <c r="D48" s="219"/>
      <c r="U48" s="220"/>
      <c r="V48" s="219"/>
      <c r="W48" s="219"/>
      <c r="X48" s="219"/>
      <c r="Z48" s="217"/>
      <c r="AA48" s="217"/>
      <c r="AB48" s="217"/>
      <c r="AC48" s="217"/>
    </row>
    <row r="49" spans="3:29" x14ac:dyDescent="0.15">
      <c r="C49" s="218"/>
      <c r="D49" s="232"/>
      <c r="F49" s="217"/>
      <c r="G49" s="219"/>
      <c r="H49" s="219"/>
      <c r="I49" s="219"/>
      <c r="J49" s="219"/>
      <c r="K49" s="219"/>
      <c r="L49" s="219"/>
      <c r="M49" s="218"/>
      <c r="N49" s="218"/>
      <c r="O49" s="266"/>
      <c r="R49" s="218"/>
      <c r="S49" s="218"/>
      <c r="T49" s="220"/>
      <c r="U49" s="218"/>
      <c r="V49" s="219"/>
      <c r="X49" s="219"/>
      <c r="Y49" s="218"/>
      <c r="Z49" s="217"/>
      <c r="AA49" s="217"/>
      <c r="AB49" s="217"/>
      <c r="AC49" s="217"/>
    </row>
    <row r="50" spans="3:29" x14ac:dyDescent="0.15">
      <c r="C50" s="218"/>
      <c r="D50" s="264"/>
      <c r="E50" s="265"/>
      <c r="F50" s="265"/>
      <c r="G50" s="265"/>
      <c r="H50" s="264"/>
      <c r="I50" s="221"/>
      <c r="J50" s="221"/>
      <c r="K50" s="264"/>
      <c r="L50" s="264"/>
      <c r="N50" s="218"/>
      <c r="O50" s="266"/>
      <c r="R50" s="218"/>
      <c r="S50" s="218"/>
      <c r="T50" s="218"/>
      <c r="U50" s="218"/>
      <c r="V50" s="221"/>
      <c r="W50" s="243"/>
      <c r="X50" s="221"/>
      <c r="Y50" s="218"/>
      <c r="Z50" s="217"/>
      <c r="AA50" s="217"/>
      <c r="AB50" s="217"/>
      <c r="AC50" s="217"/>
    </row>
    <row r="51" spans="3:29" x14ac:dyDescent="0.15">
      <c r="C51" s="218"/>
      <c r="D51" s="219"/>
      <c r="E51" s="219"/>
      <c r="F51" s="219"/>
      <c r="G51" s="219"/>
      <c r="H51" s="212"/>
      <c r="I51" s="281"/>
      <c r="J51" s="212"/>
      <c r="K51" s="234"/>
      <c r="L51" s="236"/>
      <c r="N51" s="218"/>
      <c r="O51" s="266"/>
      <c r="R51" s="218"/>
      <c r="S51" s="218"/>
      <c r="T51" s="221"/>
      <c r="U51" s="233"/>
      <c r="V51" s="233"/>
      <c r="W51" s="233"/>
      <c r="X51" s="233"/>
      <c r="Y51" s="218"/>
      <c r="Z51" s="217"/>
      <c r="AA51" s="217"/>
      <c r="AB51" s="217"/>
      <c r="AC51" s="217"/>
    </row>
    <row r="52" spans="3:29" x14ac:dyDescent="0.15">
      <c r="C52" s="218"/>
      <c r="D52" s="219"/>
      <c r="E52" s="219"/>
      <c r="F52" s="219"/>
      <c r="G52" s="219"/>
      <c r="H52" s="212"/>
      <c r="I52" s="281"/>
      <c r="J52" s="212"/>
      <c r="K52" s="234"/>
      <c r="L52" s="236"/>
      <c r="M52" s="218"/>
      <c r="R52" s="218"/>
      <c r="S52" s="218"/>
      <c r="T52" s="234"/>
      <c r="U52" s="235"/>
      <c r="V52" s="235"/>
      <c r="W52" s="235"/>
      <c r="X52" s="235"/>
      <c r="Y52" s="218"/>
      <c r="Z52" s="217"/>
      <c r="AA52" s="217"/>
      <c r="AB52" s="217"/>
      <c r="AC52" s="217"/>
    </row>
    <row r="53" spans="3:29" ht="18" customHeight="1" x14ac:dyDescent="0.15">
      <c r="C53" s="218"/>
      <c r="D53" s="219"/>
      <c r="E53" s="219"/>
      <c r="F53" s="219"/>
      <c r="G53" s="219"/>
      <c r="H53" s="212"/>
      <c r="M53" s="218"/>
      <c r="R53" s="218"/>
      <c r="S53" s="218"/>
      <c r="T53" s="234"/>
      <c r="U53" s="235"/>
      <c r="V53" s="235"/>
      <c r="W53" s="235"/>
      <c r="X53" s="235"/>
      <c r="Y53" s="218"/>
      <c r="Z53" s="217"/>
      <c r="AA53" s="217"/>
      <c r="AB53" s="217"/>
      <c r="AC53" s="217"/>
    </row>
    <row r="54" spans="3:29" x14ac:dyDescent="0.15">
      <c r="C54" s="218"/>
      <c r="D54" s="219"/>
      <c r="G54" s="219"/>
      <c r="H54" s="219"/>
      <c r="I54" s="219"/>
      <c r="J54" s="219"/>
      <c r="K54" s="219"/>
      <c r="L54" s="219"/>
      <c r="M54" s="219"/>
      <c r="R54" s="218"/>
      <c r="S54" s="218"/>
      <c r="T54" s="234"/>
      <c r="U54" s="235"/>
      <c r="V54" s="235"/>
      <c r="W54" s="235"/>
      <c r="X54" s="235"/>
      <c r="Y54" s="218"/>
      <c r="Z54" s="217"/>
      <c r="AA54" s="217"/>
      <c r="AB54" s="217"/>
      <c r="AC54" s="217"/>
    </row>
    <row r="55" spans="3:29" x14ac:dyDescent="0.15">
      <c r="C55" s="218"/>
      <c r="D55" s="219"/>
      <c r="E55" s="219"/>
      <c r="F55" s="219"/>
      <c r="G55" s="219"/>
      <c r="H55" s="212"/>
      <c r="I55" s="281"/>
      <c r="J55" s="212"/>
      <c r="K55" s="234"/>
      <c r="L55" s="236"/>
      <c r="M55" s="218"/>
      <c r="R55" s="218"/>
      <c r="S55" s="218"/>
      <c r="T55" s="234"/>
      <c r="U55" s="235"/>
      <c r="V55" s="235"/>
      <c r="W55" s="235"/>
      <c r="X55" s="235"/>
      <c r="Y55" s="218"/>
      <c r="Z55" s="217"/>
      <c r="AA55" s="217"/>
      <c r="AB55" s="217"/>
      <c r="AC55" s="217"/>
    </row>
    <row r="56" spans="3:29" ht="15" customHeight="1" x14ac:dyDescent="0.15">
      <c r="C56" s="218"/>
      <c r="D56" s="219"/>
      <c r="E56" s="219"/>
      <c r="F56" s="219"/>
      <c r="M56" s="218"/>
      <c r="R56" s="218"/>
      <c r="S56" s="218"/>
      <c r="T56" s="234"/>
      <c r="U56" s="235"/>
      <c r="V56" s="235"/>
      <c r="W56" s="235"/>
      <c r="X56" s="235"/>
      <c r="Y56" s="218"/>
      <c r="Z56" s="217"/>
      <c r="AA56" s="217"/>
      <c r="AB56" s="217"/>
      <c r="AC56" s="217"/>
    </row>
    <row r="57" spans="3:29" x14ac:dyDescent="0.15">
      <c r="C57" s="218"/>
      <c r="D57" s="219"/>
      <c r="E57" s="219"/>
      <c r="F57" s="219"/>
      <c r="G57" s="219"/>
      <c r="H57" s="212"/>
      <c r="I57" s="212"/>
      <c r="J57" s="212"/>
      <c r="K57" s="234"/>
      <c r="L57" s="236"/>
      <c r="M57" s="218"/>
      <c r="O57" s="217"/>
      <c r="P57" s="217"/>
      <c r="T57" s="234"/>
      <c r="U57" s="235"/>
      <c r="V57" s="235"/>
      <c r="W57" s="235"/>
      <c r="X57" s="235"/>
      <c r="Y57" s="218"/>
      <c r="Z57" s="217"/>
      <c r="AA57" s="217"/>
      <c r="AB57" s="217"/>
      <c r="AC57" s="217"/>
    </row>
    <row r="58" spans="3:29" x14ac:dyDescent="0.15">
      <c r="C58" s="218"/>
      <c r="D58" s="232"/>
      <c r="F58" s="219"/>
      <c r="G58" s="219"/>
      <c r="H58" s="219"/>
      <c r="I58" s="219"/>
      <c r="J58" s="219"/>
      <c r="K58" s="219"/>
      <c r="L58" s="219"/>
      <c r="M58" s="218"/>
      <c r="O58" s="217"/>
      <c r="P58" s="217"/>
      <c r="R58" s="219"/>
      <c r="T58" s="234"/>
      <c r="U58" s="235"/>
      <c r="V58" s="235"/>
      <c r="W58" s="235"/>
      <c r="X58" s="235"/>
      <c r="Y58" s="218"/>
      <c r="Z58" s="217"/>
      <c r="AA58" s="217"/>
      <c r="AB58" s="217"/>
      <c r="AC58" s="217"/>
    </row>
    <row r="59" spans="3:29" x14ac:dyDescent="0.15">
      <c r="C59" s="218"/>
      <c r="D59" s="221"/>
      <c r="E59" s="265"/>
      <c r="F59" s="265"/>
      <c r="G59" s="265"/>
      <c r="H59" s="264"/>
      <c r="I59" s="221"/>
      <c r="J59" s="264"/>
      <c r="K59" s="264"/>
      <c r="L59" s="264"/>
      <c r="O59" s="217"/>
      <c r="P59" s="217"/>
      <c r="R59" s="219"/>
      <c r="T59" s="234"/>
      <c r="U59" s="235"/>
      <c r="V59" s="235"/>
      <c r="W59" s="235"/>
      <c r="X59" s="235"/>
      <c r="Y59" s="218"/>
      <c r="Z59" s="217"/>
      <c r="AA59" s="217"/>
      <c r="AB59" s="217"/>
      <c r="AC59" s="217"/>
    </row>
    <row r="60" spans="3:29" x14ac:dyDescent="0.15">
      <c r="C60" s="218"/>
      <c r="D60" s="219"/>
      <c r="E60" s="219"/>
      <c r="F60" s="219"/>
      <c r="G60" s="219"/>
      <c r="H60" s="212"/>
      <c r="I60" s="281"/>
      <c r="J60" s="212"/>
      <c r="K60" s="282"/>
      <c r="L60" s="283"/>
      <c r="O60" s="217"/>
      <c r="P60" s="217"/>
      <c r="R60" s="219"/>
      <c r="T60" s="234"/>
      <c r="U60" s="235"/>
      <c r="V60" s="235"/>
      <c r="W60" s="235"/>
      <c r="X60" s="235"/>
      <c r="Y60" s="218"/>
      <c r="Z60" s="217"/>
      <c r="AA60" s="217"/>
      <c r="AB60" s="217"/>
      <c r="AC60" s="217"/>
    </row>
    <row r="61" spans="3:29" ht="55" customHeight="1" x14ac:dyDescent="0.15">
      <c r="C61" s="218"/>
      <c r="D61" s="219"/>
      <c r="E61" s="219"/>
      <c r="F61" s="219"/>
      <c r="G61" s="219"/>
      <c r="H61" s="212"/>
      <c r="I61" s="281"/>
      <c r="J61" s="212"/>
      <c r="K61" s="282"/>
      <c r="L61" s="283"/>
      <c r="M61" s="218"/>
      <c r="O61" s="217"/>
      <c r="P61" s="217"/>
      <c r="R61" s="219"/>
      <c r="T61" s="234"/>
      <c r="U61" s="235"/>
      <c r="V61" s="235"/>
      <c r="W61" s="235"/>
      <c r="X61" s="235"/>
      <c r="Y61" s="218"/>
      <c r="Z61" s="217"/>
      <c r="AA61" s="217"/>
      <c r="AB61" s="217"/>
      <c r="AC61" s="217"/>
    </row>
    <row r="62" spans="3:29" x14ac:dyDescent="0.15">
      <c r="C62" s="218"/>
      <c r="D62" s="219"/>
      <c r="M62" s="218"/>
      <c r="O62" s="217"/>
      <c r="P62" s="217"/>
      <c r="R62" s="219"/>
      <c r="T62" s="234"/>
      <c r="U62" s="235"/>
      <c r="V62" s="235"/>
      <c r="W62" s="235"/>
      <c r="X62" s="235"/>
      <c r="Y62" s="218"/>
      <c r="Z62" s="217"/>
      <c r="AA62" s="217"/>
      <c r="AB62" s="217"/>
      <c r="AC62" s="217"/>
    </row>
    <row r="63" spans="3:29" x14ac:dyDescent="0.15">
      <c r="C63" s="218"/>
      <c r="D63" s="219"/>
      <c r="G63" s="219"/>
      <c r="H63" s="219"/>
      <c r="I63" s="219"/>
      <c r="J63" s="219"/>
      <c r="K63" s="219"/>
      <c r="L63" s="219"/>
      <c r="M63" s="218"/>
      <c r="O63" s="217"/>
      <c r="P63" s="217"/>
      <c r="R63" s="219"/>
      <c r="T63" s="234"/>
      <c r="U63" s="235"/>
      <c r="V63" s="235"/>
      <c r="W63" s="235"/>
      <c r="X63" s="235"/>
      <c r="Y63" s="218"/>
      <c r="Z63" s="217"/>
      <c r="AA63" s="217"/>
      <c r="AB63" s="217"/>
      <c r="AC63" s="217"/>
    </row>
    <row r="64" spans="3:29" x14ac:dyDescent="0.15">
      <c r="C64" s="218"/>
      <c r="D64" s="219"/>
      <c r="E64" s="219"/>
      <c r="F64" s="219"/>
      <c r="G64" s="219"/>
      <c r="H64" s="212"/>
      <c r="I64" s="281"/>
      <c r="J64" s="212"/>
      <c r="K64" s="282"/>
      <c r="L64" s="283"/>
      <c r="M64" s="218"/>
      <c r="O64" s="217"/>
      <c r="P64" s="217"/>
      <c r="R64" s="219"/>
      <c r="T64" s="234"/>
      <c r="U64" s="235"/>
      <c r="V64" s="235"/>
      <c r="W64" s="235"/>
      <c r="X64" s="235"/>
      <c r="Y64" s="218"/>
      <c r="Z64" s="217"/>
      <c r="AA64" s="217"/>
      <c r="AB64" s="217"/>
      <c r="AC64" s="217"/>
    </row>
    <row r="65" spans="3:29" x14ac:dyDescent="0.15">
      <c r="C65" s="218"/>
      <c r="D65" s="219"/>
      <c r="E65" s="219"/>
      <c r="F65" s="219"/>
      <c r="M65" s="218"/>
      <c r="O65" s="217"/>
      <c r="P65" s="217"/>
      <c r="R65" s="219"/>
      <c r="T65" s="234"/>
      <c r="U65" s="235"/>
      <c r="V65" s="235"/>
      <c r="W65" s="235"/>
      <c r="X65" s="235"/>
      <c r="Y65" s="218"/>
      <c r="Z65" s="217"/>
      <c r="AA65" s="217"/>
      <c r="AB65" s="217"/>
      <c r="AC65" s="217"/>
    </row>
    <row r="66" spans="3:29" x14ac:dyDescent="0.15">
      <c r="C66" s="218"/>
      <c r="D66" s="219"/>
      <c r="E66" s="219"/>
      <c r="F66" s="219"/>
      <c r="G66" s="219"/>
      <c r="H66" s="212"/>
      <c r="I66" s="212"/>
      <c r="J66" s="212"/>
      <c r="K66" s="234"/>
      <c r="L66" s="236"/>
      <c r="M66" s="218"/>
      <c r="O66" s="217"/>
      <c r="P66" s="217"/>
      <c r="R66" s="217"/>
      <c r="T66" s="234"/>
      <c r="U66" s="235"/>
      <c r="V66" s="235"/>
      <c r="W66" s="235"/>
      <c r="X66" s="235"/>
      <c r="Y66" s="218"/>
      <c r="Z66" s="217"/>
      <c r="AA66" s="217"/>
      <c r="AB66" s="217"/>
      <c r="AC66" s="217"/>
    </row>
    <row r="67" spans="3:29" x14ac:dyDescent="0.15">
      <c r="C67" s="218"/>
      <c r="D67" s="232"/>
      <c r="F67" s="219"/>
      <c r="J67" s="219"/>
      <c r="K67" s="219"/>
      <c r="L67" s="219"/>
      <c r="M67" s="218"/>
      <c r="O67" s="217"/>
      <c r="P67" s="217"/>
      <c r="R67" s="217"/>
      <c r="T67" s="234"/>
      <c r="U67" s="235"/>
      <c r="V67" s="235"/>
      <c r="W67" s="235"/>
      <c r="X67" s="235"/>
      <c r="Y67" s="218"/>
      <c r="Z67" s="217"/>
      <c r="AA67" s="217"/>
      <c r="AB67" s="217"/>
      <c r="AC67" s="217"/>
    </row>
    <row r="68" spans="3:29" x14ac:dyDescent="0.15">
      <c r="C68" s="218"/>
      <c r="D68" s="221"/>
      <c r="E68" s="265"/>
      <c r="F68" s="265"/>
      <c r="G68" s="265"/>
      <c r="H68" s="264"/>
      <c r="I68" s="221"/>
      <c r="J68" s="221"/>
      <c r="K68" s="221"/>
      <c r="L68" s="221"/>
      <c r="O68" s="217"/>
      <c r="P68" s="217"/>
      <c r="Q68" s="218"/>
      <c r="R68" s="217"/>
      <c r="T68" s="234"/>
      <c r="U68" s="235"/>
      <c r="V68" s="235"/>
      <c r="W68" s="235"/>
      <c r="X68" s="235"/>
      <c r="Y68" s="218"/>
      <c r="Z68" s="217"/>
      <c r="AA68" s="217"/>
      <c r="AB68" s="217"/>
      <c r="AC68" s="217"/>
    </row>
    <row r="69" spans="3:29" x14ac:dyDescent="0.15">
      <c r="C69" s="218"/>
      <c r="D69" s="219"/>
      <c r="E69" s="219"/>
      <c r="F69" s="219"/>
      <c r="G69" s="219"/>
      <c r="H69" s="284"/>
      <c r="I69" s="285"/>
      <c r="J69" s="284"/>
      <c r="K69" s="286"/>
      <c r="L69" s="287"/>
      <c r="O69" s="217"/>
      <c r="P69" s="217"/>
      <c r="Q69" s="218"/>
      <c r="R69" s="217"/>
      <c r="S69" s="218"/>
      <c r="T69" s="234"/>
      <c r="U69" s="235"/>
      <c r="V69" s="235"/>
      <c r="W69" s="235"/>
      <c r="X69" s="235"/>
      <c r="Y69" s="218"/>
      <c r="Z69" s="217"/>
      <c r="AA69" s="217"/>
      <c r="AB69" s="217"/>
      <c r="AC69" s="217"/>
    </row>
    <row r="70" spans="3:29" x14ac:dyDescent="0.15">
      <c r="C70" s="218"/>
      <c r="D70" s="219"/>
      <c r="E70" s="219"/>
      <c r="F70" s="219"/>
      <c r="G70" s="219"/>
      <c r="H70" s="284"/>
      <c r="I70" s="285"/>
      <c r="J70" s="284"/>
      <c r="K70" s="286"/>
      <c r="L70" s="287"/>
      <c r="M70" s="218"/>
      <c r="O70" s="217"/>
      <c r="P70" s="217"/>
      <c r="Q70" s="218"/>
      <c r="R70" s="217"/>
      <c r="S70" s="218"/>
      <c r="T70" s="234"/>
      <c r="U70" s="235"/>
      <c r="V70" s="235"/>
      <c r="W70" s="235"/>
      <c r="X70" s="235"/>
      <c r="Y70" s="218"/>
      <c r="Z70" s="217"/>
      <c r="AA70" s="217"/>
      <c r="AB70" s="217"/>
      <c r="AC70" s="217"/>
    </row>
    <row r="71" spans="3:29" x14ac:dyDescent="0.15">
      <c r="C71" s="218"/>
      <c r="D71" s="219"/>
      <c r="G71" s="217"/>
      <c r="M71" s="218"/>
      <c r="O71" s="217"/>
      <c r="P71" s="217"/>
      <c r="Q71" s="218"/>
      <c r="R71" s="217"/>
      <c r="T71" s="234"/>
      <c r="U71" s="235"/>
      <c r="V71" s="235"/>
      <c r="W71" s="235"/>
      <c r="X71" s="235"/>
      <c r="Y71" s="218"/>
      <c r="Z71" s="217"/>
      <c r="AA71" s="217"/>
      <c r="AB71" s="217"/>
      <c r="AC71" s="217"/>
    </row>
    <row r="72" spans="3:29" x14ac:dyDescent="0.15">
      <c r="C72" s="218"/>
      <c r="D72" s="219"/>
      <c r="G72" s="219"/>
      <c r="H72" s="219"/>
      <c r="I72" s="219"/>
      <c r="J72" s="219"/>
      <c r="K72" s="219"/>
      <c r="L72" s="219"/>
      <c r="M72" s="218"/>
      <c r="O72" s="217"/>
      <c r="P72" s="217"/>
      <c r="Q72" s="218"/>
      <c r="T72" s="234"/>
      <c r="U72" s="235"/>
      <c r="V72" s="235"/>
      <c r="W72" s="235"/>
      <c r="X72" s="235"/>
      <c r="Y72" s="218"/>
      <c r="Z72" s="217"/>
      <c r="AA72" s="217"/>
      <c r="AB72" s="217"/>
      <c r="AC72" s="217"/>
    </row>
    <row r="73" spans="3:29" x14ac:dyDescent="0.15">
      <c r="C73" s="218"/>
      <c r="D73" s="219"/>
      <c r="E73" s="219"/>
      <c r="F73" s="219"/>
      <c r="G73" s="219"/>
      <c r="H73" s="284"/>
      <c r="I73" s="285"/>
      <c r="J73" s="284"/>
      <c r="K73" s="286"/>
      <c r="L73" s="287"/>
      <c r="M73" s="218"/>
      <c r="O73" s="217"/>
      <c r="P73" s="217"/>
      <c r="Q73" s="218"/>
      <c r="T73" s="234"/>
      <c r="U73" s="235"/>
      <c r="V73" s="235"/>
      <c r="W73" s="235"/>
      <c r="X73" s="235"/>
      <c r="Y73" s="218"/>
      <c r="Z73" s="217"/>
      <c r="AA73" s="217"/>
      <c r="AB73" s="217"/>
      <c r="AC73" s="217"/>
    </row>
    <row r="74" spans="3:29" x14ac:dyDescent="0.15">
      <c r="C74" s="218"/>
      <c r="D74" s="219"/>
      <c r="E74" s="219"/>
      <c r="F74" s="219"/>
      <c r="M74" s="218"/>
      <c r="P74" s="218"/>
      <c r="Q74" s="218"/>
      <c r="T74" s="234"/>
      <c r="U74" s="235"/>
      <c r="V74" s="235"/>
      <c r="W74" s="235"/>
      <c r="X74" s="235"/>
      <c r="Y74" s="218"/>
      <c r="Z74" s="217"/>
      <c r="AA74" s="217"/>
      <c r="AB74" s="217"/>
      <c r="AC74" s="217"/>
    </row>
    <row r="75" spans="3:29" x14ac:dyDescent="0.15">
      <c r="C75" s="218"/>
      <c r="D75" s="219"/>
      <c r="E75" s="231"/>
      <c r="F75" s="227"/>
      <c r="G75" s="213"/>
      <c r="H75" s="213"/>
      <c r="I75" s="212"/>
      <c r="K75" s="234"/>
      <c r="L75" s="236"/>
      <c r="M75" s="218"/>
      <c r="P75" s="218"/>
      <c r="Q75" s="218"/>
      <c r="T75" s="234"/>
      <c r="U75" s="235"/>
      <c r="V75" s="235"/>
      <c r="W75" s="235"/>
      <c r="X75" s="235"/>
      <c r="Y75" s="218"/>
      <c r="Z75" s="217"/>
      <c r="AA75" s="217"/>
      <c r="AB75" s="217"/>
      <c r="AC75" s="217"/>
    </row>
    <row r="76" spans="3:29" x14ac:dyDescent="0.15">
      <c r="C76" s="218"/>
      <c r="D76" s="233"/>
      <c r="E76" s="219"/>
      <c r="F76" s="237"/>
      <c r="G76" s="238"/>
      <c r="J76" s="239"/>
      <c r="K76" s="219"/>
      <c r="L76" s="219"/>
      <c r="M76" s="236"/>
      <c r="P76" s="218"/>
      <c r="Q76" s="218"/>
      <c r="T76" s="234"/>
      <c r="U76" s="235"/>
      <c r="V76" s="235"/>
      <c r="W76" s="235"/>
      <c r="X76" s="235"/>
      <c r="Y76" s="218"/>
      <c r="Z76" s="217"/>
      <c r="AA76" s="217"/>
      <c r="AB76" s="217"/>
      <c r="AC76" s="217"/>
    </row>
    <row r="77" spans="3:29" x14ac:dyDescent="0.15">
      <c r="C77" s="218"/>
      <c r="D77" s="219"/>
      <c r="E77" s="219"/>
      <c r="F77" s="219"/>
      <c r="G77" s="218"/>
      <c r="H77" s="280"/>
      <c r="J77" s="217"/>
      <c r="K77" s="217"/>
      <c r="L77" s="217"/>
      <c r="M77" s="217"/>
      <c r="P77" s="218"/>
      <c r="Q77" s="218"/>
      <c r="T77" s="234"/>
      <c r="U77" s="235"/>
      <c r="V77" s="235"/>
      <c r="W77" s="235"/>
      <c r="X77" s="235"/>
      <c r="Y77" s="218"/>
      <c r="Z77" s="217"/>
      <c r="AA77" s="217"/>
      <c r="AB77" s="217"/>
      <c r="AC77" s="217"/>
    </row>
    <row r="78" spans="3:29" x14ac:dyDescent="0.15">
      <c r="C78" s="218"/>
      <c r="D78" s="218"/>
      <c r="E78" s="219"/>
      <c r="F78" s="240"/>
      <c r="G78" s="218"/>
      <c r="H78" s="218"/>
      <c r="L78" s="217"/>
      <c r="Q78" s="218"/>
      <c r="T78" s="234"/>
      <c r="U78" s="235"/>
      <c r="V78" s="235"/>
      <c r="W78" s="235"/>
      <c r="X78" s="235"/>
      <c r="Y78" s="218"/>
      <c r="Z78" s="217"/>
      <c r="AA78" s="217"/>
      <c r="AB78" s="217"/>
      <c r="AC78" s="217"/>
    </row>
    <row r="79" spans="3:29" x14ac:dyDescent="0.15">
      <c r="C79" s="218"/>
      <c r="Q79" s="218"/>
      <c r="T79" s="234"/>
      <c r="U79" s="235"/>
      <c r="V79" s="235"/>
      <c r="W79" s="235"/>
      <c r="X79" s="235"/>
      <c r="Y79" s="218"/>
      <c r="Z79" s="217"/>
      <c r="AA79" s="217"/>
      <c r="AB79" s="217"/>
      <c r="AC79" s="217"/>
    </row>
    <row r="80" spans="3:29" x14ac:dyDescent="0.15">
      <c r="C80" s="218"/>
      <c r="Q80" s="218"/>
      <c r="T80" s="234"/>
      <c r="U80" s="235"/>
      <c r="V80" s="235"/>
      <c r="W80" s="235"/>
      <c r="X80" s="235"/>
      <c r="Y80" s="218"/>
      <c r="Z80" s="217"/>
      <c r="AA80" s="217"/>
      <c r="AB80" s="217"/>
      <c r="AC80" s="217"/>
    </row>
    <row r="81" spans="3:29" x14ac:dyDescent="0.15">
      <c r="C81" s="218"/>
      <c r="D81" s="241"/>
      <c r="E81" s="217"/>
      <c r="I81" s="219"/>
      <c r="J81" s="218"/>
      <c r="K81" s="218"/>
      <c r="L81" s="242"/>
      <c r="Q81" s="218"/>
      <c r="T81" s="234"/>
      <c r="U81" s="235"/>
      <c r="V81" s="235"/>
      <c r="W81" s="235"/>
      <c r="X81" s="235"/>
      <c r="Y81" s="218"/>
      <c r="Z81" s="217"/>
      <c r="AA81" s="217"/>
      <c r="AB81" s="217"/>
      <c r="AC81" s="217"/>
    </row>
    <row r="82" spans="3:29" x14ac:dyDescent="0.15">
      <c r="C82" s="218"/>
      <c r="D82" s="221"/>
      <c r="E82" s="243"/>
      <c r="F82" s="243"/>
      <c r="G82" s="221"/>
      <c r="H82" s="221"/>
      <c r="I82" s="244"/>
      <c r="J82" s="244"/>
      <c r="K82" s="244"/>
      <c r="L82" s="244"/>
      <c r="Q82" s="218"/>
      <c r="T82" s="234"/>
      <c r="U82" s="235"/>
      <c r="V82" s="235"/>
      <c r="W82" s="235"/>
      <c r="X82" s="235"/>
      <c r="Y82" s="218"/>
      <c r="Z82" s="217"/>
      <c r="AA82" s="217"/>
      <c r="AB82" s="217"/>
      <c r="AC82" s="217"/>
    </row>
    <row r="83" spans="3:29" x14ac:dyDescent="0.15">
      <c r="C83" s="218"/>
      <c r="D83" s="249"/>
      <c r="E83" s="247"/>
      <c r="F83" s="245"/>
      <c r="G83" s="288"/>
      <c r="H83" s="277"/>
      <c r="I83" s="247"/>
      <c r="J83" s="245"/>
      <c r="K83" s="245"/>
      <c r="L83" s="277"/>
      <c r="N83" s="218"/>
      <c r="Q83" s="218"/>
      <c r="R83" s="218"/>
      <c r="S83" s="218"/>
      <c r="T83" s="234"/>
      <c r="U83" s="235"/>
      <c r="V83" s="235"/>
      <c r="W83" s="235"/>
      <c r="X83" s="235"/>
      <c r="Y83" s="218"/>
      <c r="Z83" s="217"/>
      <c r="AA83" s="217"/>
      <c r="AB83" s="217"/>
      <c r="AC83" s="217"/>
    </row>
    <row r="84" spans="3:29" x14ac:dyDescent="0.15">
      <c r="C84" s="218"/>
      <c r="D84" s="245"/>
      <c r="E84" s="218"/>
      <c r="F84" s="218"/>
      <c r="G84" s="218"/>
      <c r="H84" s="218"/>
      <c r="I84" s="219"/>
      <c r="J84" s="218"/>
      <c r="K84" s="218"/>
      <c r="L84" s="218"/>
      <c r="N84" s="218"/>
      <c r="O84" s="218"/>
      <c r="P84" s="218"/>
      <c r="Q84" s="218"/>
      <c r="R84" s="218"/>
      <c r="S84" s="218"/>
      <c r="T84" s="234"/>
      <c r="U84" s="235"/>
      <c r="V84" s="235"/>
      <c r="W84" s="235"/>
      <c r="X84" s="235"/>
      <c r="Y84" s="218"/>
      <c r="Z84" s="217"/>
      <c r="AA84" s="217"/>
      <c r="AB84" s="217"/>
      <c r="AC84" s="217"/>
    </row>
    <row r="85" spans="3:29" x14ac:dyDescent="0.15">
      <c r="C85" s="218"/>
      <c r="D85" s="219"/>
      <c r="E85" s="217"/>
      <c r="F85" s="217"/>
      <c r="G85" s="245"/>
      <c r="H85" s="277"/>
      <c r="I85" s="219"/>
      <c r="J85" s="218"/>
      <c r="K85" s="219"/>
      <c r="L85" s="277"/>
      <c r="N85" s="218"/>
      <c r="O85" s="218"/>
      <c r="P85" s="218"/>
      <c r="Q85" s="218"/>
      <c r="R85" s="218"/>
      <c r="S85" s="218"/>
      <c r="T85" s="234"/>
      <c r="U85" s="235"/>
      <c r="V85" s="235"/>
      <c r="W85" s="235"/>
      <c r="X85" s="235"/>
      <c r="Y85" s="218"/>
      <c r="Z85" s="217"/>
      <c r="AA85" s="217"/>
      <c r="AB85" s="217"/>
      <c r="AC85" s="217"/>
    </row>
    <row r="86" spans="3:29" x14ac:dyDescent="0.15">
      <c r="C86" s="218"/>
      <c r="D86" s="219"/>
      <c r="E86" s="217"/>
      <c r="F86" s="217"/>
      <c r="G86" s="245"/>
      <c r="H86" s="277"/>
      <c r="I86" s="219"/>
      <c r="J86" s="218"/>
      <c r="K86" s="219"/>
      <c r="L86" s="277"/>
      <c r="N86" s="218"/>
      <c r="O86" s="218"/>
      <c r="P86" s="218"/>
      <c r="Q86" s="218"/>
      <c r="R86" s="218"/>
      <c r="S86" s="218"/>
      <c r="T86" s="234"/>
      <c r="U86" s="235"/>
      <c r="V86" s="235"/>
      <c r="W86" s="235"/>
      <c r="X86" s="235"/>
      <c r="Y86" s="218"/>
      <c r="Z86" s="217"/>
      <c r="AA86" s="217"/>
      <c r="AB86" s="217"/>
      <c r="AC86" s="217"/>
    </row>
    <row r="87" spans="3:29" x14ac:dyDescent="0.15">
      <c r="C87" s="218"/>
      <c r="D87" s="218"/>
      <c r="E87" s="218"/>
      <c r="F87" s="218"/>
      <c r="G87" s="245"/>
      <c r="H87" s="277"/>
      <c r="I87" s="218"/>
      <c r="J87" s="218"/>
      <c r="K87" s="218"/>
      <c r="L87" s="277"/>
      <c r="N87" s="218"/>
      <c r="O87" s="218"/>
      <c r="P87" s="218"/>
      <c r="Q87" s="218"/>
      <c r="R87" s="218"/>
      <c r="S87" s="218"/>
      <c r="T87" s="234"/>
      <c r="U87" s="235"/>
      <c r="V87" s="235"/>
      <c r="W87" s="235"/>
      <c r="X87" s="235"/>
      <c r="Y87" s="218"/>
      <c r="Z87" s="217"/>
      <c r="AA87" s="217"/>
      <c r="AB87" s="217"/>
      <c r="AC87" s="217"/>
    </row>
    <row r="88" spans="3:29" x14ac:dyDescent="0.15">
      <c r="C88" s="218"/>
      <c r="N88" s="218"/>
      <c r="O88" s="218"/>
      <c r="P88" s="218"/>
      <c r="Q88" s="218"/>
      <c r="R88" s="218"/>
      <c r="S88" s="218"/>
      <c r="T88" s="234"/>
      <c r="U88" s="235"/>
      <c r="V88" s="235"/>
      <c r="W88" s="235"/>
      <c r="X88" s="235"/>
      <c r="Y88" s="218"/>
      <c r="Z88" s="217"/>
      <c r="AA88" s="217"/>
      <c r="AB88" s="217"/>
      <c r="AC88" s="217"/>
    </row>
    <row r="89" spans="3:29" x14ac:dyDescent="0.15">
      <c r="C89" s="218"/>
      <c r="N89" s="218"/>
      <c r="O89" s="218"/>
      <c r="P89" s="218"/>
      <c r="Q89" s="218"/>
      <c r="R89" s="218"/>
      <c r="S89" s="218"/>
      <c r="T89" s="234"/>
      <c r="U89" s="235"/>
      <c r="V89" s="235"/>
      <c r="W89" s="235"/>
      <c r="X89" s="235"/>
      <c r="Y89" s="218"/>
      <c r="Z89" s="217"/>
      <c r="AA89" s="217"/>
      <c r="AB89" s="217"/>
      <c r="AC89" s="217"/>
    </row>
    <row r="90" spans="3:29" x14ac:dyDescent="0.15">
      <c r="C90" s="218"/>
      <c r="D90" s="241"/>
      <c r="E90" s="217"/>
      <c r="I90" s="219"/>
      <c r="J90" s="218"/>
      <c r="K90" s="234"/>
      <c r="L90" s="236"/>
      <c r="M90" s="218"/>
      <c r="N90" s="218"/>
      <c r="O90" s="218"/>
      <c r="P90" s="218"/>
      <c r="Q90" s="218"/>
      <c r="R90" s="218"/>
      <c r="S90" s="218"/>
      <c r="T90" s="234"/>
      <c r="U90" s="235"/>
      <c r="V90" s="235"/>
      <c r="W90" s="235"/>
      <c r="X90" s="235"/>
      <c r="Y90" s="218"/>
      <c r="Z90" s="217"/>
      <c r="AA90" s="217"/>
      <c r="AB90" s="217"/>
      <c r="AC90" s="217"/>
    </row>
    <row r="91" spans="3:29" x14ac:dyDescent="0.15">
      <c r="C91" s="218"/>
      <c r="D91" s="221"/>
      <c r="E91" s="243"/>
      <c r="F91" s="243"/>
      <c r="G91" s="221"/>
      <c r="H91" s="244"/>
      <c r="I91" s="244"/>
      <c r="J91" s="221"/>
      <c r="K91" s="234"/>
      <c r="L91" s="236"/>
      <c r="M91" s="218"/>
      <c r="N91" s="218"/>
      <c r="O91" s="218"/>
      <c r="P91" s="218"/>
      <c r="Q91" s="218"/>
      <c r="R91" s="218"/>
      <c r="S91" s="218"/>
      <c r="T91" s="234"/>
      <c r="U91" s="235"/>
      <c r="V91" s="235"/>
      <c r="W91" s="235"/>
      <c r="X91" s="235"/>
      <c r="Y91" s="218"/>
      <c r="Z91" s="217"/>
      <c r="AA91" s="217"/>
      <c r="AB91" s="217"/>
      <c r="AC91" s="217"/>
    </row>
    <row r="92" spans="3:29" x14ac:dyDescent="0.15">
      <c r="C92" s="218"/>
      <c r="D92" s="219"/>
      <c r="E92" s="217"/>
      <c r="F92" s="219"/>
      <c r="G92" s="219"/>
      <c r="H92" s="219"/>
      <c r="I92" s="277"/>
      <c r="J92" s="289"/>
      <c r="N92" s="218"/>
      <c r="O92" s="218"/>
      <c r="P92" s="218"/>
      <c r="Q92" s="218"/>
      <c r="R92" s="218"/>
      <c r="S92" s="218"/>
      <c r="T92" s="234"/>
      <c r="U92" s="235"/>
      <c r="V92" s="235"/>
      <c r="W92" s="235"/>
      <c r="X92" s="235"/>
      <c r="Y92" s="218"/>
      <c r="Z92" s="217"/>
      <c r="AA92" s="217"/>
      <c r="AB92" s="217"/>
      <c r="AC92" s="217"/>
    </row>
    <row r="93" spans="3:29" x14ac:dyDescent="0.15">
      <c r="C93" s="218"/>
      <c r="D93" s="219"/>
      <c r="E93" s="217"/>
      <c r="F93" s="219"/>
      <c r="G93" s="219"/>
      <c r="H93" s="218"/>
      <c r="I93" s="245"/>
      <c r="J93" s="218"/>
      <c r="N93" s="218"/>
      <c r="O93" s="218"/>
      <c r="P93" s="218"/>
      <c r="Q93" s="218"/>
      <c r="R93" s="218"/>
      <c r="S93" s="218"/>
      <c r="T93" s="234"/>
      <c r="U93" s="235"/>
      <c r="V93" s="235"/>
      <c r="W93" s="235"/>
      <c r="X93" s="235"/>
      <c r="Y93" s="218"/>
      <c r="Z93" s="217"/>
      <c r="AA93" s="217"/>
      <c r="AB93" s="217"/>
      <c r="AC93" s="217"/>
    </row>
    <row r="94" spans="3:29" x14ac:dyDescent="0.15">
      <c r="C94" s="218"/>
      <c r="D94" s="219"/>
      <c r="F94" s="217"/>
      <c r="G94" s="219"/>
      <c r="H94" s="218"/>
      <c r="I94" s="245"/>
      <c r="J94" s="218"/>
      <c r="N94" s="218"/>
      <c r="O94" s="218"/>
      <c r="P94" s="218"/>
      <c r="Q94" s="218"/>
      <c r="R94" s="218"/>
      <c r="S94" s="218"/>
      <c r="T94" s="234"/>
      <c r="U94" s="235"/>
      <c r="V94" s="235"/>
      <c r="W94" s="235"/>
      <c r="X94" s="235"/>
      <c r="Y94" s="218"/>
      <c r="Z94" s="217"/>
      <c r="AA94" s="217"/>
      <c r="AB94" s="217"/>
      <c r="AC94" s="217"/>
    </row>
    <row r="95" spans="3:29" x14ac:dyDescent="0.15">
      <c r="C95" s="218"/>
      <c r="D95" s="219"/>
      <c r="F95" s="217"/>
      <c r="G95" s="219"/>
      <c r="H95" s="218"/>
      <c r="I95" s="245"/>
      <c r="J95" s="218"/>
      <c r="N95" s="218"/>
      <c r="O95" s="218"/>
      <c r="P95" s="218"/>
      <c r="Q95" s="218"/>
      <c r="R95" s="218"/>
      <c r="S95" s="218"/>
      <c r="T95" s="234"/>
      <c r="U95" s="235"/>
      <c r="V95" s="235"/>
      <c r="W95" s="235"/>
      <c r="X95" s="235"/>
      <c r="Y95" s="218"/>
      <c r="Z95" s="217"/>
      <c r="AA95" s="217"/>
      <c r="AB95" s="217"/>
      <c r="AC95" s="217"/>
    </row>
    <row r="96" spans="3:29" x14ac:dyDescent="0.15">
      <c r="C96" s="218"/>
      <c r="D96" s="219"/>
      <c r="F96" s="217"/>
      <c r="G96" s="219"/>
      <c r="H96" s="218"/>
      <c r="I96" s="245"/>
      <c r="J96" s="218"/>
      <c r="N96" s="218"/>
      <c r="O96" s="218"/>
      <c r="P96" s="218"/>
      <c r="Q96" s="218"/>
      <c r="R96" s="218"/>
      <c r="S96" s="218"/>
      <c r="T96" s="234"/>
      <c r="U96" s="235"/>
      <c r="V96" s="235"/>
      <c r="W96" s="235"/>
      <c r="X96" s="235"/>
      <c r="Y96" s="218"/>
      <c r="Z96" s="217"/>
      <c r="AA96" s="217"/>
      <c r="AB96" s="217"/>
      <c r="AC96" s="217"/>
    </row>
    <row r="97" spans="3:29" x14ac:dyDescent="0.15">
      <c r="C97" s="218"/>
      <c r="D97" s="219"/>
      <c r="F97" s="217"/>
      <c r="G97" s="219"/>
      <c r="H97" s="218"/>
      <c r="I97" s="245"/>
      <c r="J97" s="218"/>
      <c r="N97" s="218"/>
      <c r="O97" s="218"/>
      <c r="P97" s="218"/>
      <c r="Q97" s="218"/>
      <c r="R97" s="218"/>
      <c r="S97" s="218"/>
      <c r="T97" s="234"/>
      <c r="U97" s="235"/>
      <c r="V97" s="235"/>
      <c r="W97" s="235"/>
      <c r="X97" s="235"/>
      <c r="Y97" s="218"/>
      <c r="Z97" s="217"/>
      <c r="AA97" s="217"/>
      <c r="AB97" s="217"/>
      <c r="AC97" s="217"/>
    </row>
    <row r="98" spans="3:29" x14ac:dyDescent="0.15">
      <c r="C98" s="218"/>
      <c r="D98" s="219"/>
      <c r="E98" s="217"/>
      <c r="F98" s="217"/>
      <c r="G98" s="219"/>
      <c r="H98" s="218"/>
      <c r="I98" s="245"/>
      <c r="J98" s="218"/>
      <c r="N98" s="218"/>
      <c r="O98" s="218"/>
      <c r="P98" s="218"/>
      <c r="Q98" s="218"/>
      <c r="R98" s="218"/>
      <c r="S98" s="218"/>
      <c r="T98" s="234"/>
      <c r="U98" s="235"/>
      <c r="V98" s="235"/>
      <c r="W98" s="235"/>
      <c r="X98" s="235"/>
      <c r="Y98" s="218"/>
      <c r="Z98" s="217"/>
      <c r="AA98" s="217"/>
      <c r="AB98" s="217"/>
      <c r="AC98" s="217"/>
    </row>
    <row r="99" spans="3:29" x14ac:dyDescent="0.15">
      <c r="C99" s="218"/>
      <c r="D99" s="219"/>
      <c r="E99" s="217"/>
      <c r="F99" s="217"/>
      <c r="G99" s="219"/>
      <c r="H99" s="218"/>
      <c r="I99" s="245"/>
      <c r="J99" s="218"/>
      <c r="N99" s="218"/>
      <c r="O99" s="218"/>
      <c r="P99" s="218"/>
      <c r="Q99" s="218"/>
      <c r="R99" s="218"/>
      <c r="S99" s="218"/>
      <c r="T99" s="234"/>
      <c r="U99" s="235"/>
      <c r="V99" s="235"/>
      <c r="W99" s="235"/>
      <c r="X99" s="235"/>
      <c r="Y99" s="218"/>
      <c r="Z99" s="217"/>
      <c r="AA99" s="217"/>
      <c r="AB99" s="217"/>
      <c r="AC99" s="217"/>
    </row>
    <row r="100" spans="3:29" x14ac:dyDescent="0.15">
      <c r="C100" s="218"/>
      <c r="D100" s="219"/>
      <c r="E100" s="217"/>
      <c r="F100" s="217"/>
      <c r="G100" s="219"/>
      <c r="H100" s="218"/>
      <c r="I100" s="245"/>
      <c r="J100" s="218"/>
      <c r="N100" s="218"/>
      <c r="O100" s="218"/>
      <c r="P100" s="218"/>
      <c r="Q100" s="218"/>
      <c r="R100" s="218"/>
      <c r="S100" s="218"/>
      <c r="T100" s="234"/>
      <c r="U100" s="235"/>
      <c r="V100" s="235"/>
      <c r="W100" s="235"/>
      <c r="X100" s="235"/>
      <c r="Y100" s="218"/>
      <c r="Z100" s="217"/>
      <c r="AA100" s="217"/>
      <c r="AB100" s="217"/>
      <c r="AC100" s="217"/>
    </row>
    <row r="101" spans="3:29" x14ac:dyDescent="0.15">
      <c r="C101" s="218"/>
      <c r="D101" s="219"/>
      <c r="E101" s="217"/>
      <c r="F101" s="217"/>
      <c r="G101" s="219"/>
      <c r="H101" s="218"/>
      <c r="I101" s="245"/>
      <c r="J101" s="218"/>
      <c r="N101" s="218"/>
      <c r="O101" s="218"/>
      <c r="P101" s="218"/>
      <c r="Q101" s="218"/>
      <c r="R101" s="218"/>
      <c r="S101" s="218"/>
      <c r="T101" s="234"/>
      <c r="U101" s="235"/>
      <c r="V101" s="235"/>
      <c r="W101" s="235"/>
      <c r="X101" s="235"/>
      <c r="Y101" s="218"/>
      <c r="Z101" s="217"/>
      <c r="AA101" s="217"/>
      <c r="AB101" s="217"/>
      <c r="AC101" s="217"/>
    </row>
    <row r="102" spans="3:29" x14ac:dyDescent="0.15">
      <c r="C102" s="218"/>
      <c r="M102" s="218"/>
      <c r="N102" s="218"/>
      <c r="O102" s="218"/>
      <c r="P102" s="218"/>
      <c r="Q102" s="218"/>
      <c r="R102" s="218"/>
      <c r="S102" s="218"/>
      <c r="T102" s="234"/>
      <c r="U102" s="235"/>
      <c r="V102" s="235"/>
      <c r="W102" s="235"/>
      <c r="X102" s="235"/>
      <c r="Y102" s="218"/>
      <c r="Z102" s="217"/>
      <c r="AA102" s="217"/>
      <c r="AB102" s="217"/>
      <c r="AC102" s="217"/>
    </row>
    <row r="103" spans="3:29" x14ac:dyDescent="0.15">
      <c r="C103" s="218"/>
      <c r="M103" s="218"/>
      <c r="N103" s="218"/>
      <c r="O103" s="218"/>
      <c r="P103" s="218"/>
      <c r="Q103" s="218"/>
      <c r="R103" s="218"/>
      <c r="S103" s="218"/>
      <c r="T103" s="234"/>
      <c r="U103" s="235"/>
      <c r="V103" s="235"/>
      <c r="W103" s="235"/>
      <c r="X103" s="235"/>
      <c r="Y103" s="218"/>
      <c r="Z103" s="217"/>
      <c r="AA103" s="217"/>
      <c r="AB103" s="217"/>
      <c r="AC103" s="217"/>
    </row>
    <row r="104" spans="3:29" x14ac:dyDescent="0.15">
      <c r="C104" s="218"/>
      <c r="D104" s="222"/>
      <c r="E104" s="245"/>
      <c r="F104" s="245"/>
      <c r="G104" s="245"/>
      <c r="H104" s="214"/>
      <c r="I104" s="245"/>
      <c r="J104" s="245"/>
      <c r="K104" s="245"/>
      <c r="L104" s="245"/>
      <c r="M104" s="246"/>
      <c r="N104" s="218"/>
      <c r="O104" s="218"/>
      <c r="P104" s="218"/>
      <c r="Q104" s="218"/>
      <c r="R104" s="218"/>
      <c r="S104" s="218"/>
      <c r="T104" s="234"/>
      <c r="U104" s="235"/>
      <c r="V104" s="235"/>
      <c r="W104" s="235"/>
      <c r="X104" s="235"/>
      <c r="Y104" s="218"/>
      <c r="Z104" s="217"/>
      <c r="AA104" s="217"/>
      <c r="AB104" s="217"/>
      <c r="AC104" s="217"/>
    </row>
    <row r="105" spans="3:29" ht="24" customHeight="1" x14ac:dyDescent="0.15">
      <c r="C105" s="218"/>
      <c r="D105" s="245"/>
      <c r="E105" s="247"/>
      <c r="F105" s="248"/>
      <c r="G105" s="244"/>
      <c r="H105" s="245"/>
      <c r="I105" s="246"/>
      <c r="J105" s="214"/>
      <c r="K105" s="214"/>
      <c r="L105" s="249"/>
      <c r="M105" s="244"/>
      <c r="N105" s="218"/>
      <c r="O105" s="218"/>
      <c r="P105" s="218"/>
      <c r="Q105" s="218"/>
      <c r="R105" s="218"/>
      <c r="S105" s="218"/>
      <c r="T105" s="234"/>
      <c r="U105" s="235"/>
      <c r="V105" s="235"/>
      <c r="W105" s="235"/>
      <c r="X105" s="235"/>
      <c r="Y105" s="218"/>
      <c r="Z105" s="217"/>
      <c r="AA105" s="217"/>
      <c r="AB105" s="217"/>
      <c r="AC105" s="217"/>
    </row>
    <row r="106" spans="3:29" ht="24" customHeight="1" x14ac:dyDescent="0.15">
      <c r="C106" s="218"/>
      <c r="D106" s="239"/>
      <c r="E106" s="288"/>
      <c r="F106" s="290"/>
      <c r="G106" s="290"/>
      <c r="H106" s="291"/>
      <c r="I106" s="291"/>
      <c r="J106" s="247"/>
      <c r="K106" s="291"/>
      <c r="L106" s="291"/>
      <c r="M106" s="275"/>
      <c r="N106" s="218"/>
      <c r="O106" s="218"/>
      <c r="P106" s="218"/>
      <c r="Q106" s="218"/>
      <c r="R106" s="218"/>
      <c r="S106" s="218"/>
      <c r="T106" s="234"/>
      <c r="U106" s="235"/>
      <c r="V106" s="235"/>
      <c r="W106" s="235"/>
      <c r="X106" s="235"/>
      <c r="Y106" s="218"/>
      <c r="Z106" s="217"/>
      <c r="AA106" s="217"/>
      <c r="AB106" s="217"/>
      <c r="AC106" s="217"/>
    </row>
    <row r="107" spans="3:29" ht="24" customHeight="1" x14ac:dyDescent="0.15">
      <c r="C107" s="218"/>
      <c r="D107" s="239"/>
      <c r="E107" s="288"/>
      <c r="F107" s="290"/>
      <c r="G107" s="290"/>
      <c r="H107" s="291"/>
      <c r="I107" s="291"/>
      <c r="J107" s="247"/>
      <c r="K107" s="291"/>
      <c r="L107" s="291"/>
      <c r="M107" s="275"/>
      <c r="N107" s="218"/>
      <c r="O107" s="218"/>
      <c r="P107" s="218"/>
      <c r="Q107" s="218"/>
      <c r="R107" s="218"/>
      <c r="S107" s="218"/>
      <c r="T107" s="234"/>
      <c r="U107" s="235"/>
      <c r="V107" s="235"/>
      <c r="W107" s="235"/>
      <c r="X107" s="235"/>
      <c r="Y107" s="218"/>
      <c r="Z107" s="217"/>
      <c r="AA107" s="217"/>
      <c r="AB107" s="217"/>
      <c r="AC107" s="217"/>
    </row>
    <row r="108" spans="3:29" x14ac:dyDescent="0.15">
      <c r="C108" s="218"/>
      <c r="D108" s="219"/>
      <c r="E108" s="219"/>
      <c r="F108" s="219"/>
      <c r="G108" s="219"/>
      <c r="H108" s="212"/>
      <c r="I108" s="212"/>
      <c r="J108" s="212"/>
      <c r="K108" s="234"/>
      <c r="L108" s="236"/>
      <c r="M108" s="218"/>
      <c r="N108" s="218"/>
      <c r="O108" s="218"/>
      <c r="P108" s="218"/>
      <c r="Q108" s="218"/>
      <c r="R108" s="218"/>
      <c r="S108" s="218"/>
      <c r="T108" s="234"/>
      <c r="U108" s="235"/>
      <c r="V108" s="235"/>
      <c r="W108" s="235"/>
      <c r="X108" s="235"/>
      <c r="Y108" s="218"/>
      <c r="Z108" s="217"/>
      <c r="AA108" s="217"/>
      <c r="AB108" s="217"/>
      <c r="AC108" s="217"/>
    </row>
    <row r="109" spans="3:29" x14ac:dyDescent="0.15">
      <c r="C109" s="218"/>
      <c r="D109" s="241"/>
      <c r="E109" s="219"/>
      <c r="F109" s="219"/>
      <c r="G109" s="219"/>
      <c r="H109" s="212"/>
      <c r="I109" s="212"/>
      <c r="J109" s="219"/>
      <c r="K109" s="219"/>
      <c r="L109" s="219"/>
      <c r="M109" s="218"/>
      <c r="N109" s="218"/>
      <c r="O109" s="218"/>
      <c r="P109" s="218"/>
      <c r="Q109" s="218"/>
      <c r="R109" s="218"/>
      <c r="S109" s="218"/>
      <c r="T109" s="234"/>
      <c r="U109" s="235"/>
      <c r="V109" s="235"/>
      <c r="W109" s="235"/>
      <c r="X109" s="235"/>
      <c r="Y109" s="218"/>
      <c r="Z109" s="217"/>
      <c r="AA109" s="217"/>
      <c r="AB109" s="217"/>
      <c r="AC109" s="217"/>
    </row>
    <row r="110" spans="3:29" x14ac:dyDescent="0.15">
      <c r="C110" s="218"/>
      <c r="D110" s="219"/>
      <c r="E110" s="219"/>
      <c r="F110" s="248"/>
      <c r="G110" s="244"/>
      <c r="H110" s="245"/>
      <c r="I110" s="246"/>
      <c r="J110" s="214"/>
      <c r="K110" s="214"/>
      <c r="L110" s="249"/>
      <c r="M110" s="221"/>
      <c r="N110" s="218"/>
      <c r="O110" s="218"/>
      <c r="P110" s="218"/>
      <c r="Q110" s="218"/>
      <c r="R110" s="218"/>
      <c r="S110" s="218"/>
      <c r="T110" s="234"/>
      <c r="U110" s="235"/>
      <c r="V110" s="235"/>
      <c r="W110" s="235"/>
      <c r="X110" s="235"/>
      <c r="Y110" s="218"/>
      <c r="Z110" s="217"/>
      <c r="AA110" s="217"/>
      <c r="AB110" s="217"/>
      <c r="AC110" s="217"/>
    </row>
    <row r="111" spans="3:29" x14ac:dyDescent="0.15">
      <c r="C111" s="218"/>
      <c r="D111" s="239"/>
      <c r="E111" s="280"/>
      <c r="F111" s="290"/>
      <c r="G111" s="290"/>
      <c r="H111" s="291"/>
      <c r="I111" s="291"/>
      <c r="J111" s="247"/>
      <c r="K111" s="291"/>
      <c r="L111" s="291"/>
      <c r="M111" s="275"/>
      <c r="N111" s="218"/>
      <c r="O111" s="218"/>
      <c r="P111" s="218"/>
      <c r="Q111" s="218"/>
      <c r="R111" s="218"/>
      <c r="S111" s="218"/>
      <c r="T111" s="234"/>
      <c r="U111" s="235"/>
      <c r="V111" s="235"/>
      <c r="W111" s="235"/>
      <c r="X111" s="235"/>
      <c r="Y111" s="218"/>
      <c r="Z111" s="217"/>
      <c r="AA111" s="217"/>
      <c r="AB111" s="217"/>
      <c r="AC111" s="217"/>
    </row>
    <row r="112" spans="3:29" x14ac:dyDescent="0.15">
      <c r="C112" s="218"/>
      <c r="D112" s="219"/>
      <c r="E112" s="217"/>
      <c r="F112" s="217"/>
      <c r="G112" s="219"/>
      <c r="H112" s="219"/>
      <c r="I112" s="219"/>
      <c r="J112" s="218"/>
      <c r="K112" s="218"/>
      <c r="L112" s="218"/>
      <c r="M112" s="218"/>
      <c r="N112" s="218"/>
      <c r="O112" s="218"/>
      <c r="P112" s="218"/>
      <c r="Q112" s="218"/>
      <c r="R112" s="218"/>
      <c r="S112" s="218"/>
      <c r="T112" s="234"/>
      <c r="U112" s="235"/>
      <c r="V112" s="235"/>
      <c r="W112" s="235"/>
      <c r="X112" s="235"/>
      <c r="Y112" s="218"/>
      <c r="Z112" s="217"/>
      <c r="AA112" s="217"/>
      <c r="AB112" s="217"/>
      <c r="AC112" s="217"/>
    </row>
    <row r="113" spans="3:29" x14ac:dyDescent="0.15">
      <c r="C113" s="218"/>
      <c r="D113" s="219"/>
      <c r="E113" s="217"/>
      <c r="F113" s="217"/>
      <c r="G113" s="219"/>
      <c r="H113" s="219"/>
      <c r="I113" s="219"/>
      <c r="J113" s="218"/>
      <c r="K113" s="218"/>
      <c r="L113" s="218"/>
      <c r="M113" s="218"/>
      <c r="N113" s="218"/>
      <c r="O113" s="218"/>
      <c r="P113" s="218"/>
      <c r="Q113" s="218"/>
      <c r="R113" s="218"/>
      <c r="S113" s="218"/>
      <c r="T113" s="234"/>
      <c r="U113" s="235"/>
      <c r="V113" s="235"/>
      <c r="W113" s="235"/>
      <c r="X113" s="235"/>
      <c r="Y113" s="218"/>
      <c r="Z113" s="217"/>
      <c r="AA113" s="217"/>
      <c r="AB113" s="217"/>
      <c r="AC113" s="217"/>
    </row>
    <row r="114" spans="3:29" x14ac:dyDescent="0.15">
      <c r="C114" s="218"/>
      <c r="D114" s="241"/>
      <c r="E114" s="217"/>
      <c r="F114" s="217"/>
      <c r="G114" s="219"/>
      <c r="H114" s="219"/>
      <c r="I114" s="219"/>
      <c r="J114" s="218"/>
      <c r="K114" s="226"/>
      <c r="Q114" s="218"/>
      <c r="S114" s="218"/>
      <c r="T114" s="234"/>
      <c r="U114" s="235"/>
      <c r="V114" s="235"/>
      <c r="W114" s="235"/>
      <c r="X114" s="235"/>
      <c r="Y114" s="218"/>
      <c r="Z114" s="217"/>
      <c r="AA114" s="217"/>
      <c r="AB114" s="217"/>
      <c r="AC114" s="217"/>
    </row>
    <row r="115" spans="3:29" x14ac:dyDescent="0.15">
      <c r="C115" s="218"/>
      <c r="D115" s="221"/>
      <c r="E115" s="243"/>
      <c r="F115" s="221"/>
      <c r="G115" s="221"/>
      <c r="H115" s="221"/>
      <c r="I115" s="221"/>
      <c r="J115" s="218"/>
      <c r="K115" s="217"/>
      <c r="L115" s="250"/>
      <c r="M115" s="219"/>
      <c r="S115" s="218"/>
      <c r="T115" s="234"/>
      <c r="U115" s="235"/>
      <c r="V115" s="235"/>
      <c r="W115" s="235"/>
      <c r="X115" s="235"/>
      <c r="Y115" s="218"/>
      <c r="Z115" s="217"/>
      <c r="AA115" s="217"/>
      <c r="AB115" s="217"/>
      <c r="AC115" s="217"/>
    </row>
    <row r="116" spans="3:29" x14ac:dyDescent="0.15">
      <c r="C116" s="218"/>
      <c r="D116" s="251"/>
      <c r="E116" s="217"/>
      <c r="F116" s="219"/>
      <c r="G116" s="219"/>
      <c r="H116" s="217"/>
      <c r="I116" s="221"/>
      <c r="J116" s="218"/>
      <c r="K116" s="217"/>
      <c r="L116" s="217"/>
      <c r="M116" s="221"/>
      <c r="S116" s="218"/>
      <c r="T116" s="234"/>
      <c r="U116" s="235"/>
      <c r="V116" s="235"/>
      <c r="W116" s="235"/>
      <c r="X116" s="235"/>
      <c r="Y116" s="218"/>
      <c r="Z116" s="217"/>
      <c r="AA116" s="217"/>
      <c r="AB116" s="217"/>
      <c r="AC116" s="217"/>
    </row>
    <row r="117" spans="3:29" x14ac:dyDescent="0.15">
      <c r="C117" s="218"/>
      <c r="D117" s="219"/>
      <c r="E117" s="217"/>
      <c r="F117" s="219"/>
      <c r="G117" s="219"/>
      <c r="H117" s="217"/>
      <c r="I117" s="235"/>
      <c r="J117" s="218"/>
      <c r="K117" s="217"/>
      <c r="L117" s="250"/>
      <c r="M117" s="234"/>
      <c r="S117" s="218"/>
      <c r="T117" s="234"/>
      <c r="U117" s="235"/>
      <c r="V117" s="235"/>
      <c r="W117" s="235"/>
      <c r="X117" s="235"/>
      <c r="Y117" s="218"/>
      <c r="Z117" s="217"/>
      <c r="AA117" s="217"/>
      <c r="AB117" s="217"/>
      <c r="AC117" s="217"/>
    </row>
    <row r="118" spans="3:29" x14ac:dyDescent="0.15">
      <c r="C118" s="218"/>
      <c r="D118" s="219"/>
      <c r="E118" s="217"/>
      <c r="F118" s="219"/>
      <c r="G118" s="219"/>
      <c r="H118" s="217"/>
      <c r="I118" s="235"/>
      <c r="J118" s="218"/>
      <c r="K118" s="217"/>
      <c r="L118" s="250"/>
      <c r="M118" s="234"/>
      <c r="N118" s="217"/>
      <c r="O118" s="217"/>
      <c r="S118" s="218"/>
      <c r="T118" s="234"/>
      <c r="U118" s="235"/>
      <c r="V118" s="235"/>
      <c r="W118" s="235"/>
      <c r="X118" s="235"/>
      <c r="Y118" s="218"/>
      <c r="Z118" s="217"/>
      <c r="AA118" s="217"/>
      <c r="AB118" s="217"/>
      <c r="AC118" s="217"/>
    </row>
    <row r="119" spans="3:29" x14ac:dyDescent="0.15">
      <c r="C119" s="218"/>
      <c r="D119" s="219"/>
      <c r="E119" s="217"/>
      <c r="F119" s="219"/>
      <c r="G119" s="219"/>
      <c r="H119" s="217"/>
      <c r="I119" s="235"/>
      <c r="J119" s="218"/>
      <c r="K119" s="217"/>
      <c r="L119" s="217"/>
      <c r="M119" s="217"/>
      <c r="N119" s="217"/>
      <c r="O119" s="217"/>
      <c r="Q119" s="218"/>
      <c r="R119" s="218"/>
      <c r="S119" s="218"/>
      <c r="T119" s="234"/>
      <c r="U119" s="235"/>
      <c r="V119" s="235"/>
      <c r="W119" s="235"/>
      <c r="X119" s="235"/>
      <c r="Y119" s="218"/>
      <c r="Z119" s="217"/>
      <c r="AA119" s="217"/>
      <c r="AB119" s="217"/>
      <c r="AC119" s="217"/>
    </row>
    <row r="120" spans="3:29" x14ac:dyDescent="0.15">
      <c r="C120" s="218"/>
      <c r="D120" s="219"/>
      <c r="E120" s="217"/>
      <c r="F120" s="219"/>
      <c r="G120" s="219"/>
      <c r="H120" s="217"/>
      <c r="I120" s="235"/>
      <c r="J120" s="218"/>
      <c r="K120" s="217"/>
      <c r="L120" s="217"/>
      <c r="M120" s="217"/>
      <c r="N120" s="217"/>
      <c r="O120" s="217"/>
      <c r="Q120" s="218"/>
      <c r="R120" s="218"/>
      <c r="S120" s="218"/>
      <c r="T120" s="234"/>
      <c r="U120" s="235"/>
      <c r="V120" s="235"/>
      <c r="W120" s="235"/>
      <c r="X120" s="235"/>
      <c r="Y120" s="218"/>
      <c r="Z120" s="217"/>
      <c r="AA120" s="217"/>
      <c r="AB120" s="217"/>
      <c r="AC120" s="217"/>
    </row>
    <row r="121" spans="3:29" x14ac:dyDescent="0.15">
      <c r="C121" s="218"/>
      <c r="D121" s="219"/>
      <c r="E121" s="217"/>
      <c r="F121" s="219"/>
      <c r="G121" s="219"/>
      <c r="H121" s="217"/>
      <c r="I121" s="235"/>
      <c r="J121" s="218"/>
      <c r="K121" s="217"/>
      <c r="L121" s="217"/>
      <c r="M121" s="250"/>
      <c r="N121" s="217"/>
      <c r="O121" s="250"/>
      <c r="Q121" s="218"/>
      <c r="R121" s="218"/>
      <c r="S121" s="218"/>
      <c r="T121" s="234"/>
      <c r="U121" s="235"/>
      <c r="V121" s="235"/>
      <c r="W121" s="235"/>
      <c r="X121" s="235"/>
      <c r="Y121" s="218"/>
      <c r="Z121" s="217"/>
      <c r="AA121" s="217"/>
      <c r="AB121" s="217"/>
      <c r="AC121" s="217"/>
    </row>
    <row r="122" spans="3:29" x14ac:dyDescent="0.15">
      <c r="C122" s="218"/>
      <c r="D122" s="219"/>
      <c r="E122" s="217"/>
      <c r="F122" s="219"/>
      <c r="G122" s="219"/>
      <c r="H122" s="217"/>
      <c r="I122" s="235"/>
      <c r="J122" s="218"/>
      <c r="K122" s="217"/>
      <c r="L122" s="217"/>
      <c r="M122" s="250"/>
      <c r="N122" s="217"/>
      <c r="O122" s="252"/>
      <c r="Q122" s="218"/>
      <c r="R122" s="218"/>
      <c r="S122" s="218"/>
      <c r="T122" s="234"/>
      <c r="U122" s="235"/>
      <c r="V122" s="235"/>
      <c r="W122" s="235"/>
      <c r="X122" s="235"/>
      <c r="Y122" s="218"/>
      <c r="Z122" s="217"/>
      <c r="AA122" s="217"/>
      <c r="AB122" s="217"/>
      <c r="AC122" s="217"/>
    </row>
    <row r="123" spans="3:29" x14ac:dyDescent="0.15">
      <c r="C123" s="218"/>
      <c r="D123" s="219"/>
      <c r="E123" s="217"/>
      <c r="F123" s="219"/>
      <c r="G123" s="219"/>
      <c r="H123" s="217"/>
      <c r="I123" s="235"/>
      <c r="J123" s="218"/>
      <c r="Q123" s="218"/>
      <c r="R123" s="218"/>
      <c r="S123" s="218"/>
      <c r="T123" s="234"/>
      <c r="U123" s="235"/>
      <c r="V123" s="235"/>
      <c r="W123" s="235"/>
      <c r="X123" s="235"/>
      <c r="Y123" s="218"/>
      <c r="Z123" s="217"/>
      <c r="AA123" s="217"/>
      <c r="AB123" s="217"/>
      <c r="AC123" s="217"/>
    </row>
    <row r="124" spans="3:29" x14ac:dyDescent="0.15">
      <c r="C124" s="218"/>
      <c r="D124" s="219"/>
      <c r="E124" s="217"/>
      <c r="F124" s="217"/>
      <c r="G124" s="219"/>
      <c r="H124" s="219"/>
      <c r="I124" s="219"/>
      <c r="J124" s="218"/>
      <c r="R124" s="218"/>
      <c r="S124" s="218"/>
      <c r="T124" s="234"/>
      <c r="U124" s="235"/>
      <c r="V124" s="235"/>
      <c r="W124" s="235"/>
      <c r="X124" s="235"/>
      <c r="Y124" s="218"/>
      <c r="Z124" s="217"/>
      <c r="AA124" s="217"/>
      <c r="AB124" s="217"/>
      <c r="AC124" s="217"/>
    </row>
    <row r="125" spans="3:29" x14ac:dyDescent="0.15">
      <c r="C125" s="218"/>
      <c r="D125" s="241"/>
      <c r="E125" s="217"/>
      <c r="F125" s="217"/>
      <c r="G125" s="219"/>
      <c r="H125" s="219"/>
      <c r="I125" s="219"/>
      <c r="J125" s="218"/>
      <c r="R125" s="218"/>
      <c r="S125" s="218"/>
      <c r="T125" s="234"/>
      <c r="U125" s="235"/>
      <c r="V125" s="235"/>
      <c r="W125" s="235"/>
      <c r="X125" s="235"/>
      <c r="Y125" s="218"/>
      <c r="Z125" s="217"/>
      <c r="AA125" s="217"/>
      <c r="AB125" s="217"/>
      <c r="AC125" s="217"/>
    </row>
    <row r="126" spans="3:29" x14ac:dyDescent="0.15">
      <c r="C126" s="218"/>
      <c r="D126" s="221"/>
      <c r="E126" s="243"/>
      <c r="F126" s="233"/>
      <c r="G126" s="221"/>
      <c r="H126" s="233"/>
      <c r="I126" s="219"/>
      <c r="J126" s="218"/>
      <c r="K126" s="218"/>
      <c r="L126" s="218"/>
      <c r="M126" s="218"/>
      <c r="N126" s="218"/>
      <c r="O126" s="218"/>
      <c r="P126" s="218"/>
      <c r="R126" s="218"/>
      <c r="S126" s="218"/>
      <c r="T126" s="234"/>
      <c r="U126" s="235"/>
      <c r="V126" s="235"/>
      <c r="W126" s="235"/>
      <c r="X126" s="235"/>
      <c r="Y126" s="218"/>
      <c r="Z126" s="217"/>
      <c r="AA126" s="217"/>
      <c r="AB126" s="217"/>
      <c r="AC126" s="217"/>
    </row>
    <row r="127" spans="3:29" x14ac:dyDescent="0.15">
      <c r="C127" s="218"/>
      <c r="D127" s="219"/>
      <c r="E127" s="217"/>
      <c r="F127" s="219"/>
      <c r="G127" s="219"/>
      <c r="H127" s="236"/>
      <c r="I127" s="219"/>
      <c r="J127" s="218"/>
      <c r="K127" s="218"/>
      <c r="L127" s="218"/>
      <c r="M127" s="218"/>
      <c r="N127" s="218"/>
      <c r="O127" s="218"/>
      <c r="P127" s="218"/>
      <c r="R127" s="218"/>
      <c r="S127" s="218"/>
      <c r="T127" s="234"/>
      <c r="U127" s="235"/>
      <c r="V127" s="235"/>
      <c r="W127" s="235"/>
      <c r="X127" s="235"/>
      <c r="Y127" s="218"/>
      <c r="Z127" s="217"/>
      <c r="AA127" s="217"/>
      <c r="AB127" s="217"/>
      <c r="AC127" s="217"/>
    </row>
    <row r="128" spans="3:29" x14ac:dyDescent="0.15">
      <c r="C128" s="218"/>
      <c r="D128" s="219"/>
      <c r="E128" s="217"/>
      <c r="F128" s="219"/>
      <c r="G128" s="219"/>
      <c r="H128" s="236"/>
      <c r="I128" s="219"/>
      <c r="J128" s="218"/>
      <c r="K128" s="218"/>
      <c r="L128" s="218"/>
      <c r="M128" s="218"/>
      <c r="N128" s="218"/>
      <c r="O128" s="218"/>
      <c r="P128" s="218"/>
      <c r="R128" s="218"/>
      <c r="S128" s="218"/>
      <c r="T128" s="234"/>
      <c r="U128" s="235"/>
      <c r="V128" s="235"/>
      <c r="W128" s="235"/>
      <c r="X128" s="235"/>
      <c r="Y128" s="218"/>
      <c r="Z128" s="217"/>
      <c r="AA128" s="217"/>
      <c r="AB128" s="217"/>
      <c r="AC128" s="217"/>
    </row>
    <row r="129" spans="3:29" x14ac:dyDescent="0.15">
      <c r="C129" s="218"/>
      <c r="D129" s="219"/>
      <c r="E129" s="217"/>
      <c r="F129" s="219"/>
      <c r="G129" s="219"/>
      <c r="H129" s="236"/>
      <c r="I129" s="219"/>
      <c r="J129" s="218"/>
      <c r="K129" s="218"/>
      <c r="L129" s="218"/>
      <c r="M129" s="218"/>
      <c r="N129" s="218"/>
      <c r="O129" s="218"/>
      <c r="P129" s="218"/>
      <c r="R129" s="218"/>
      <c r="S129" s="218"/>
      <c r="T129" s="234"/>
      <c r="U129" s="235"/>
      <c r="V129" s="235"/>
      <c r="W129" s="235"/>
      <c r="X129" s="235"/>
      <c r="Y129" s="218"/>
      <c r="Z129" s="217"/>
      <c r="AA129" s="217"/>
      <c r="AB129" s="217"/>
      <c r="AC129" s="217"/>
    </row>
    <row r="130" spans="3:29" x14ac:dyDescent="0.15">
      <c r="C130" s="218"/>
      <c r="D130" s="219"/>
      <c r="E130" s="217"/>
      <c r="F130" s="219"/>
      <c r="G130" s="219"/>
      <c r="H130" s="236"/>
      <c r="I130" s="219"/>
      <c r="J130" s="218"/>
      <c r="K130" s="218"/>
      <c r="L130" s="218"/>
      <c r="M130" s="218"/>
      <c r="N130" s="218"/>
      <c r="O130" s="218"/>
      <c r="P130" s="218"/>
      <c r="R130" s="218"/>
      <c r="S130" s="218"/>
      <c r="T130" s="234"/>
      <c r="U130" s="235"/>
      <c r="V130" s="235"/>
      <c r="W130" s="235"/>
      <c r="X130" s="235"/>
      <c r="Y130" s="218"/>
      <c r="Z130" s="217"/>
      <c r="AA130" s="217"/>
      <c r="AB130" s="217"/>
      <c r="AC130" s="217"/>
    </row>
    <row r="131" spans="3:29" x14ac:dyDescent="0.15">
      <c r="C131" s="218"/>
      <c r="D131" s="219"/>
      <c r="E131" s="217"/>
      <c r="F131" s="219"/>
      <c r="G131" s="219"/>
      <c r="H131" s="236"/>
      <c r="I131" s="219"/>
      <c r="J131" s="218"/>
      <c r="K131" s="218"/>
      <c r="L131" s="218"/>
      <c r="M131" s="218"/>
      <c r="N131" s="218"/>
      <c r="O131" s="218"/>
      <c r="P131" s="218"/>
      <c r="R131" s="218"/>
      <c r="S131" s="218"/>
      <c r="T131" s="234"/>
      <c r="U131" s="235"/>
      <c r="V131" s="235"/>
      <c r="W131" s="235"/>
      <c r="X131" s="235"/>
      <c r="Y131" s="218"/>
      <c r="Z131" s="217"/>
      <c r="AA131" s="217"/>
      <c r="AB131" s="217"/>
      <c r="AC131" s="217"/>
    </row>
    <row r="132" spans="3:29" x14ac:dyDescent="0.15">
      <c r="C132" s="218"/>
      <c r="D132" s="219"/>
      <c r="E132" s="217"/>
      <c r="F132" s="219"/>
      <c r="G132" s="219"/>
      <c r="H132" s="236"/>
      <c r="I132" s="219"/>
      <c r="J132" s="218"/>
      <c r="K132" s="218"/>
      <c r="L132" s="218"/>
      <c r="M132" s="218"/>
      <c r="N132" s="218"/>
      <c r="O132" s="218"/>
      <c r="P132" s="218"/>
      <c r="R132" s="218"/>
      <c r="S132" s="218"/>
      <c r="T132" s="234"/>
      <c r="U132" s="235"/>
      <c r="V132" s="235"/>
      <c r="W132" s="235"/>
      <c r="X132" s="235"/>
      <c r="Y132" s="218"/>
      <c r="Z132" s="217"/>
      <c r="AA132" s="217"/>
      <c r="AB132" s="217"/>
      <c r="AC132" s="217"/>
    </row>
    <row r="133" spans="3:29" x14ac:dyDescent="0.15">
      <c r="C133" s="218"/>
      <c r="D133" s="219"/>
      <c r="E133" s="217"/>
      <c r="F133" s="219"/>
      <c r="G133" s="219"/>
      <c r="H133" s="236"/>
      <c r="I133" s="219"/>
      <c r="J133" s="218"/>
      <c r="K133" s="218"/>
      <c r="L133" s="218"/>
      <c r="M133" s="218"/>
      <c r="N133" s="218"/>
      <c r="O133" s="218"/>
      <c r="P133" s="218"/>
      <c r="R133" s="218"/>
      <c r="S133" s="218"/>
      <c r="T133" s="234"/>
      <c r="U133" s="235"/>
      <c r="V133" s="235"/>
      <c r="W133" s="235"/>
      <c r="X133" s="235"/>
      <c r="Y133" s="218"/>
      <c r="Z133" s="217"/>
      <c r="AA133" s="217"/>
      <c r="AB133" s="217"/>
      <c r="AC133" s="217"/>
    </row>
    <row r="134" spans="3:29" x14ac:dyDescent="0.15">
      <c r="C134" s="218"/>
      <c r="D134" s="219"/>
      <c r="E134" s="217"/>
      <c r="F134" s="219"/>
      <c r="G134" s="219"/>
      <c r="H134" s="236"/>
      <c r="I134" s="219"/>
      <c r="J134" s="218"/>
      <c r="K134" s="218"/>
      <c r="L134" s="218"/>
      <c r="M134" s="218"/>
      <c r="N134" s="218"/>
      <c r="O134" s="218"/>
      <c r="P134" s="218"/>
      <c r="R134" s="218"/>
      <c r="S134" s="218"/>
      <c r="T134" s="234"/>
      <c r="U134" s="235"/>
      <c r="V134" s="235"/>
      <c r="W134" s="235"/>
      <c r="X134" s="235"/>
      <c r="Y134" s="218"/>
      <c r="Z134" s="217"/>
      <c r="AA134" s="217"/>
      <c r="AB134" s="217"/>
      <c r="AC134" s="217"/>
    </row>
    <row r="135" spans="3:29" x14ac:dyDescent="0.15">
      <c r="C135" s="218"/>
      <c r="D135" s="219"/>
      <c r="E135" s="217"/>
      <c r="F135" s="217"/>
      <c r="G135" s="219"/>
      <c r="H135" s="219"/>
      <c r="I135" s="219"/>
      <c r="J135" s="218"/>
      <c r="K135" s="218"/>
      <c r="L135" s="218"/>
      <c r="M135" s="218"/>
      <c r="N135" s="218"/>
      <c r="O135" s="218"/>
      <c r="P135" s="218"/>
      <c r="R135" s="218"/>
      <c r="S135" s="218"/>
      <c r="T135" s="234"/>
      <c r="U135" s="235"/>
      <c r="V135" s="235"/>
      <c r="W135" s="235"/>
      <c r="X135" s="235"/>
      <c r="Y135" s="218"/>
      <c r="Z135" s="217"/>
      <c r="AA135" s="217"/>
      <c r="AB135" s="217"/>
      <c r="AC135" s="217"/>
    </row>
    <row r="136" spans="3:29" x14ac:dyDescent="0.15">
      <c r="C136" s="218"/>
      <c r="D136" s="241"/>
      <c r="E136" s="217"/>
      <c r="F136" s="217"/>
      <c r="G136" s="219"/>
      <c r="H136" s="219"/>
      <c r="I136" s="219"/>
      <c r="J136" s="218"/>
      <c r="K136" s="218"/>
      <c r="L136" s="218"/>
      <c r="M136" s="218"/>
      <c r="N136" s="218"/>
      <c r="O136" s="218"/>
      <c r="P136" s="218"/>
      <c r="Q136" s="218"/>
      <c r="R136" s="218"/>
      <c r="S136" s="218"/>
      <c r="T136" s="234"/>
      <c r="U136" s="235"/>
      <c r="V136" s="235"/>
      <c r="W136" s="235"/>
      <c r="X136" s="235"/>
      <c r="Y136" s="218"/>
      <c r="Z136" s="217"/>
      <c r="AA136" s="217"/>
      <c r="AB136" s="217"/>
      <c r="AC136" s="217"/>
    </row>
    <row r="137" spans="3:29" x14ac:dyDescent="0.15">
      <c r="C137" s="218"/>
      <c r="D137" s="221"/>
      <c r="E137" s="243"/>
      <c r="F137" s="221"/>
      <c r="G137" s="233"/>
      <c r="H137" s="221"/>
      <c r="I137" s="221"/>
      <c r="J137" s="218"/>
      <c r="K137" s="218"/>
      <c r="L137" s="218"/>
      <c r="M137" s="218"/>
      <c r="N137" s="218"/>
      <c r="O137" s="218"/>
      <c r="P137" s="218"/>
      <c r="Q137" s="218"/>
      <c r="R137" s="218"/>
      <c r="S137" s="218"/>
      <c r="T137" s="234"/>
      <c r="U137" s="235"/>
      <c r="V137" s="235"/>
      <c r="W137" s="235"/>
      <c r="X137" s="235"/>
      <c r="Y137" s="218"/>
      <c r="Z137" s="217"/>
      <c r="AA137" s="217"/>
      <c r="AB137" s="217"/>
      <c r="AC137" s="217"/>
    </row>
    <row r="138" spans="3:29" x14ac:dyDescent="0.15">
      <c r="C138" s="218"/>
      <c r="D138" s="253"/>
      <c r="E138" s="217"/>
      <c r="F138" s="219"/>
      <c r="G138" s="219"/>
      <c r="H138" s="254"/>
      <c r="I138" s="255"/>
      <c r="J138" s="218"/>
      <c r="K138" s="218"/>
      <c r="L138" s="218"/>
      <c r="M138" s="218"/>
      <c r="N138" s="218"/>
      <c r="O138" s="218"/>
      <c r="P138" s="218"/>
      <c r="Q138" s="218"/>
      <c r="R138" s="218"/>
      <c r="S138" s="218"/>
      <c r="T138" s="234"/>
      <c r="U138" s="235"/>
      <c r="V138" s="235"/>
      <c r="W138" s="235"/>
      <c r="X138" s="235"/>
      <c r="Y138" s="218"/>
      <c r="Z138" s="217"/>
      <c r="AA138" s="217"/>
      <c r="AB138" s="217"/>
      <c r="AC138" s="217"/>
    </row>
    <row r="139" spans="3:29" x14ac:dyDescent="0.15">
      <c r="C139" s="218"/>
      <c r="D139" s="219"/>
      <c r="E139" s="217"/>
      <c r="F139" s="219"/>
      <c r="G139" s="219"/>
      <c r="H139" s="254"/>
      <c r="I139" s="255"/>
      <c r="J139" s="218"/>
      <c r="K139" s="218"/>
      <c r="L139" s="218"/>
      <c r="M139" s="218"/>
      <c r="N139" s="218"/>
      <c r="O139" s="218"/>
      <c r="P139" s="218"/>
      <c r="Q139" s="218"/>
      <c r="R139" s="218"/>
      <c r="S139" s="218"/>
      <c r="T139" s="234"/>
      <c r="U139" s="235"/>
      <c r="V139" s="235"/>
      <c r="W139" s="235"/>
      <c r="X139" s="235"/>
      <c r="Y139" s="218"/>
      <c r="Z139" s="217"/>
      <c r="AA139" s="217"/>
      <c r="AB139" s="217"/>
      <c r="AC139" s="217"/>
    </row>
    <row r="140" spans="3:29" x14ac:dyDescent="0.15">
      <c r="C140" s="218"/>
      <c r="D140" s="219"/>
      <c r="E140" s="217"/>
      <c r="F140" s="219"/>
      <c r="G140" s="219"/>
      <c r="H140" s="254"/>
      <c r="I140" s="255"/>
      <c r="J140" s="218"/>
      <c r="K140" s="218"/>
      <c r="L140" s="218"/>
      <c r="M140" s="218"/>
      <c r="N140" s="218"/>
      <c r="O140" s="218"/>
      <c r="P140" s="218"/>
      <c r="Q140" s="218"/>
      <c r="R140" s="218"/>
      <c r="S140" s="218"/>
      <c r="T140" s="234"/>
      <c r="U140" s="235"/>
      <c r="V140" s="235"/>
      <c r="W140" s="235"/>
      <c r="X140" s="235"/>
      <c r="Y140" s="218"/>
      <c r="Z140" s="217"/>
      <c r="AA140" s="217"/>
      <c r="AB140" s="217"/>
      <c r="AC140" s="217"/>
    </row>
    <row r="141" spans="3:29" x14ac:dyDescent="0.15">
      <c r="C141" s="218"/>
      <c r="D141" s="219"/>
      <c r="E141" s="217"/>
      <c r="F141" s="219"/>
      <c r="G141" s="219"/>
      <c r="H141" s="254"/>
      <c r="I141" s="255"/>
      <c r="J141" s="218"/>
      <c r="K141" s="218"/>
      <c r="L141" s="218"/>
      <c r="M141" s="218"/>
      <c r="N141" s="218"/>
      <c r="O141" s="218"/>
      <c r="P141" s="218"/>
      <c r="Q141" s="218"/>
      <c r="R141" s="218"/>
      <c r="S141" s="218"/>
      <c r="T141" s="234"/>
      <c r="U141" s="235"/>
      <c r="V141" s="235"/>
      <c r="W141" s="235"/>
      <c r="X141" s="235"/>
      <c r="Y141" s="218"/>
      <c r="Z141" s="217"/>
      <c r="AA141" s="217"/>
      <c r="AB141" s="217"/>
      <c r="AC141" s="217"/>
    </row>
    <row r="142" spans="3:29" x14ac:dyDescent="0.15">
      <c r="C142" s="218"/>
      <c r="D142" s="219"/>
      <c r="E142" s="217"/>
      <c r="F142" s="219"/>
      <c r="G142" s="219"/>
      <c r="H142" s="254"/>
      <c r="I142" s="255"/>
      <c r="J142" s="218"/>
      <c r="K142" s="218"/>
      <c r="L142" s="218"/>
      <c r="M142" s="218"/>
      <c r="N142" s="218"/>
      <c r="O142" s="218"/>
      <c r="P142" s="218"/>
      <c r="Q142" s="218"/>
      <c r="R142" s="218"/>
      <c r="S142" s="218"/>
      <c r="T142" s="234"/>
      <c r="U142" s="235"/>
      <c r="V142" s="235"/>
      <c r="W142" s="235"/>
      <c r="X142" s="235"/>
      <c r="Y142" s="218"/>
      <c r="Z142" s="217"/>
      <c r="AA142" s="217"/>
      <c r="AB142" s="217"/>
      <c r="AC142" s="217"/>
    </row>
    <row r="143" spans="3:29" x14ac:dyDescent="0.15">
      <c r="C143" s="218"/>
      <c r="D143" s="219"/>
      <c r="E143" s="217"/>
      <c r="F143" s="219"/>
      <c r="G143" s="219"/>
      <c r="H143" s="254"/>
      <c r="I143" s="255"/>
      <c r="J143" s="218"/>
      <c r="K143" s="218"/>
      <c r="L143" s="218"/>
      <c r="M143" s="218"/>
      <c r="N143" s="218"/>
      <c r="O143" s="218"/>
      <c r="P143" s="218"/>
      <c r="Q143" s="218"/>
      <c r="R143" s="218"/>
      <c r="S143" s="218"/>
      <c r="T143" s="234"/>
      <c r="U143" s="235"/>
      <c r="V143" s="235"/>
      <c r="W143" s="235"/>
      <c r="X143" s="235"/>
      <c r="Y143" s="218"/>
      <c r="Z143" s="217"/>
      <c r="AA143" s="217"/>
      <c r="AB143" s="217"/>
      <c r="AC143" s="217"/>
    </row>
    <row r="144" spans="3:29" x14ac:dyDescent="0.15">
      <c r="C144" s="218"/>
      <c r="D144" s="219"/>
      <c r="E144" s="217"/>
      <c r="F144" s="219"/>
      <c r="G144" s="219"/>
      <c r="H144" s="254"/>
      <c r="I144" s="255"/>
      <c r="J144" s="218"/>
      <c r="K144" s="218"/>
      <c r="L144" s="218"/>
      <c r="M144" s="218"/>
      <c r="N144" s="218"/>
      <c r="O144" s="218"/>
      <c r="P144" s="218"/>
      <c r="Q144" s="218"/>
      <c r="R144" s="218"/>
      <c r="S144" s="218"/>
      <c r="T144" s="234"/>
      <c r="U144" s="235"/>
      <c r="V144" s="235"/>
      <c r="W144" s="235"/>
      <c r="X144" s="235"/>
      <c r="Y144" s="218"/>
      <c r="Z144" s="217"/>
      <c r="AA144" s="217"/>
      <c r="AB144" s="217"/>
      <c r="AC144" s="217"/>
    </row>
    <row r="145" spans="3:29" x14ac:dyDescent="0.15">
      <c r="C145" s="218"/>
      <c r="D145" s="219"/>
      <c r="E145" s="217"/>
      <c r="F145" s="217"/>
      <c r="G145" s="219"/>
      <c r="H145" s="219"/>
      <c r="I145" s="219"/>
      <c r="J145" s="218"/>
      <c r="K145" s="218"/>
      <c r="L145" s="218"/>
      <c r="M145" s="218"/>
      <c r="N145" s="218"/>
      <c r="O145" s="218"/>
      <c r="P145" s="218"/>
      <c r="Q145" s="218"/>
      <c r="R145" s="218"/>
      <c r="S145" s="218"/>
      <c r="T145" s="234"/>
      <c r="U145" s="235"/>
      <c r="V145" s="235"/>
      <c r="W145" s="235"/>
      <c r="X145" s="235"/>
      <c r="Y145" s="218"/>
      <c r="Z145" s="217"/>
      <c r="AA145" s="217"/>
      <c r="AB145" s="217"/>
      <c r="AC145" s="217"/>
    </row>
    <row r="146" spans="3:29" x14ac:dyDescent="0.15">
      <c r="C146" s="218"/>
      <c r="D146" s="241"/>
      <c r="E146" s="217"/>
      <c r="F146" s="217"/>
      <c r="G146" s="219"/>
      <c r="H146" s="219"/>
      <c r="I146" s="219"/>
      <c r="J146" s="218"/>
      <c r="K146" s="218"/>
      <c r="L146" s="218"/>
      <c r="M146" s="218"/>
      <c r="N146" s="218"/>
      <c r="O146" s="218"/>
      <c r="P146" s="218"/>
      <c r="Q146" s="218"/>
      <c r="R146" s="218"/>
      <c r="S146" s="218"/>
      <c r="T146" s="234"/>
      <c r="U146" s="235"/>
      <c r="V146" s="235"/>
      <c r="W146" s="235"/>
      <c r="X146" s="235"/>
      <c r="Y146" s="218"/>
      <c r="Z146" s="217"/>
      <c r="AA146" s="217"/>
      <c r="AB146" s="217"/>
      <c r="AC146" s="217"/>
    </row>
    <row r="147" spans="3:29" x14ac:dyDescent="0.15">
      <c r="C147" s="218"/>
      <c r="D147" s="221"/>
      <c r="E147" s="243"/>
      <c r="F147" s="233"/>
      <c r="G147" s="233"/>
      <c r="H147" s="233"/>
      <c r="I147" s="219"/>
      <c r="J147" s="218"/>
      <c r="K147" s="218"/>
      <c r="L147" s="218"/>
      <c r="M147" s="218"/>
      <c r="N147" s="218"/>
      <c r="O147" s="218"/>
      <c r="P147" s="218"/>
      <c r="Q147" s="218"/>
      <c r="R147" s="218"/>
      <c r="S147" s="218"/>
      <c r="T147" s="234"/>
      <c r="U147" s="235"/>
      <c r="V147" s="235"/>
      <c r="W147" s="235"/>
      <c r="X147" s="235"/>
      <c r="Y147" s="218"/>
      <c r="Z147" s="217"/>
      <c r="AA147" s="217"/>
      <c r="AB147" s="217"/>
      <c r="AC147" s="217"/>
    </row>
    <row r="148" spans="3:29" x14ac:dyDescent="0.15">
      <c r="C148" s="218"/>
      <c r="D148" s="219"/>
      <c r="E148" s="217"/>
      <c r="F148" s="219"/>
      <c r="G148" s="219"/>
      <c r="H148" s="251"/>
      <c r="I148" s="219"/>
      <c r="J148" s="218"/>
      <c r="K148" s="218"/>
      <c r="L148" s="218"/>
      <c r="M148" s="218"/>
      <c r="N148" s="218"/>
      <c r="O148" s="218"/>
      <c r="P148" s="218"/>
      <c r="Q148" s="218"/>
      <c r="R148" s="218"/>
      <c r="S148" s="218"/>
      <c r="T148" s="234"/>
      <c r="U148" s="235"/>
      <c r="V148" s="235"/>
      <c r="W148" s="235"/>
      <c r="X148" s="235"/>
      <c r="Y148" s="218"/>
      <c r="Z148" s="217"/>
      <c r="AA148" s="217"/>
      <c r="AB148" s="217"/>
      <c r="AC148" s="217"/>
    </row>
    <row r="149" spans="3:29" x14ac:dyDescent="0.15">
      <c r="C149" s="218"/>
      <c r="D149" s="219"/>
      <c r="E149" s="217"/>
      <c r="F149" s="219"/>
      <c r="G149" s="219"/>
      <c r="H149" s="256"/>
      <c r="I149" s="219"/>
      <c r="J149" s="218"/>
      <c r="K149" s="218"/>
      <c r="L149" s="218"/>
      <c r="M149" s="218"/>
      <c r="N149" s="218"/>
      <c r="O149" s="218"/>
      <c r="P149" s="218"/>
      <c r="Q149" s="218"/>
      <c r="R149" s="218"/>
      <c r="S149" s="218"/>
      <c r="T149" s="234"/>
      <c r="U149" s="235"/>
      <c r="V149" s="235"/>
      <c r="W149" s="235"/>
      <c r="X149" s="235"/>
      <c r="Y149" s="218"/>
      <c r="Z149" s="217"/>
      <c r="AA149" s="217"/>
      <c r="AB149" s="217"/>
      <c r="AC149" s="217"/>
    </row>
    <row r="150" spans="3:29" x14ac:dyDescent="0.15">
      <c r="C150" s="218"/>
      <c r="D150" s="219"/>
      <c r="E150" s="217"/>
      <c r="F150" s="219"/>
      <c r="G150" s="219"/>
      <c r="H150" s="256"/>
      <c r="I150" s="219"/>
      <c r="J150" s="218"/>
      <c r="K150" s="218"/>
      <c r="L150" s="218"/>
      <c r="M150" s="218"/>
      <c r="N150" s="218"/>
      <c r="O150" s="218"/>
      <c r="P150" s="218"/>
      <c r="Q150" s="218"/>
      <c r="R150" s="218"/>
      <c r="S150" s="218"/>
      <c r="T150" s="234"/>
      <c r="U150" s="235"/>
      <c r="V150" s="235"/>
      <c r="W150" s="235"/>
      <c r="X150" s="235"/>
      <c r="Y150" s="218"/>
      <c r="Z150" s="217"/>
      <c r="AA150" s="217"/>
      <c r="AB150" s="217"/>
      <c r="AC150" s="217"/>
    </row>
    <row r="151" spans="3:29" x14ac:dyDescent="0.15">
      <c r="C151" s="218"/>
      <c r="D151" s="219"/>
      <c r="E151" s="217"/>
      <c r="F151" s="219"/>
      <c r="G151" s="219"/>
      <c r="H151" s="256"/>
      <c r="I151" s="219"/>
      <c r="J151" s="218"/>
      <c r="K151" s="218"/>
      <c r="L151" s="218"/>
      <c r="M151" s="218"/>
      <c r="N151" s="218"/>
      <c r="O151" s="218"/>
      <c r="P151" s="218"/>
      <c r="Q151" s="218"/>
      <c r="R151" s="218"/>
      <c r="S151" s="218"/>
      <c r="T151" s="234"/>
      <c r="U151" s="235"/>
      <c r="V151" s="235"/>
      <c r="W151" s="235"/>
      <c r="X151" s="235"/>
      <c r="Y151" s="218"/>
      <c r="Z151" s="217"/>
      <c r="AA151" s="217"/>
      <c r="AB151" s="217"/>
      <c r="AC151" s="217"/>
    </row>
    <row r="152" spans="3:29" x14ac:dyDescent="0.15">
      <c r="C152" s="218"/>
      <c r="D152" s="219"/>
      <c r="E152" s="217"/>
      <c r="F152" s="219"/>
      <c r="G152" s="219"/>
      <c r="H152" s="256"/>
      <c r="I152" s="219"/>
      <c r="J152" s="218"/>
      <c r="K152" s="218"/>
      <c r="L152" s="218"/>
      <c r="M152" s="218"/>
      <c r="N152" s="218"/>
      <c r="O152" s="218"/>
      <c r="P152" s="218"/>
      <c r="Q152" s="218"/>
      <c r="R152" s="218"/>
      <c r="S152" s="218"/>
      <c r="T152" s="234"/>
      <c r="U152" s="235"/>
      <c r="V152" s="235"/>
      <c r="W152" s="235"/>
      <c r="X152" s="235"/>
      <c r="Y152" s="218"/>
      <c r="Z152" s="217"/>
      <c r="AA152" s="217"/>
      <c r="AB152" s="217"/>
      <c r="AC152" s="217"/>
    </row>
    <row r="153" spans="3:29" x14ac:dyDescent="0.15">
      <c r="C153" s="218"/>
      <c r="D153" s="219"/>
      <c r="E153" s="217"/>
      <c r="F153" s="219"/>
      <c r="G153" s="219"/>
      <c r="H153" s="256"/>
      <c r="I153" s="219"/>
      <c r="J153" s="218"/>
      <c r="K153" s="218"/>
      <c r="L153" s="218"/>
      <c r="M153" s="218"/>
      <c r="N153" s="218"/>
      <c r="O153" s="218"/>
      <c r="P153" s="218"/>
      <c r="Q153" s="218"/>
      <c r="R153" s="218"/>
      <c r="S153" s="218"/>
      <c r="T153" s="234"/>
      <c r="U153" s="235"/>
      <c r="V153" s="235"/>
      <c r="W153" s="235"/>
      <c r="X153" s="235"/>
      <c r="Y153" s="218"/>
      <c r="Z153" s="217"/>
      <c r="AA153" s="217"/>
      <c r="AB153" s="217"/>
      <c r="AC153" s="217"/>
    </row>
    <row r="154" spans="3:29" x14ac:dyDescent="0.15">
      <c r="C154" s="218"/>
      <c r="D154" s="219"/>
      <c r="E154" s="217"/>
      <c r="F154" s="219"/>
      <c r="G154" s="219"/>
      <c r="H154" s="256"/>
      <c r="I154" s="219"/>
      <c r="J154" s="218"/>
      <c r="K154" s="218"/>
      <c r="L154" s="218"/>
      <c r="M154" s="218"/>
      <c r="N154" s="218"/>
      <c r="O154" s="218"/>
      <c r="P154" s="218"/>
      <c r="Q154" s="218"/>
      <c r="R154" s="218"/>
      <c r="S154" s="218"/>
      <c r="T154" s="234"/>
      <c r="U154" s="235"/>
      <c r="V154" s="235"/>
      <c r="W154" s="235"/>
      <c r="X154" s="235"/>
      <c r="Y154" s="218"/>
      <c r="Z154" s="217"/>
      <c r="AA154" s="217"/>
      <c r="AB154" s="217"/>
      <c r="AC154" s="217"/>
    </row>
    <row r="155" spans="3:29" x14ac:dyDescent="0.15">
      <c r="C155" s="218"/>
      <c r="D155" s="219"/>
      <c r="E155" s="217"/>
      <c r="F155" s="219"/>
      <c r="G155" s="219"/>
      <c r="H155" s="256"/>
      <c r="I155" s="219"/>
      <c r="J155" s="218"/>
      <c r="K155" s="218"/>
      <c r="L155" s="218"/>
      <c r="M155" s="218"/>
      <c r="N155" s="218"/>
      <c r="O155" s="218"/>
      <c r="P155" s="218"/>
      <c r="Q155" s="218"/>
      <c r="R155" s="218"/>
      <c r="S155" s="218"/>
      <c r="T155" s="234"/>
      <c r="U155" s="235"/>
      <c r="V155" s="235"/>
      <c r="W155" s="235"/>
      <c r="X155" s="235"/>
      <c r="Y155" s="218"/>
      <c r="Z155" s="217"/>
      <c r="AA155" s="217"/>
      <c r="AB155" s="217"/>
      <c r="AC155" s="217"/>
    </row>
    <row r="156" spans="3:29" x14ac:dyDescent="0.15">
      <c r="C156" s="218"/>
      <c r="D156" s="219"/>
      <c r="E156" s="217"/>
      <c r="F156" s="217"/>
      <c r="G156" s="219"/>
      <c r="H156" s="219"/>
      <c r="I156" s="219"/>
      <c r="J156" s="218"/>
      <c r="K156" s="218"/>
      <c r="L156" s="218"/>
      <c r="M156" s="218"/>
      <c r="N156" s="218"/>
      <c r="O156" s="218"/>
      <c r="P156" s="218"/>
      <c r="Q156" s="218"/>
      <c r="R156" s="218"/>
      <c r="S156" s="218"/>
      <c r="T156" s="234"/>
      <c r="U156" s="235"/>
      <c r="V156" s="235"/>
      <c r="W156" s="235"/>
      <c r="X156" s="235"/>
      <c r="Y156" s="218"/>
      <c r="Z156" s="217"/>
      <c r="AA156" s="217"/>
      <c r="AB156" s="217"/>
      <c r="AC156" s="217"/>
    </row>
    <row r="157" spans="3:29" x14ac:dyDescent="0.15">
      <c r="C157" s="218"/>
      <c r="D157" s="241"/>
      <c r="E157" s="217"/>
      <c r="F157" s="243"/>
      <c r="G157" s="234"/>
      <c r="H157" s="219"/>
      <c r="I157" s="219"/>
      <c r="J157" s="218"/>
      <c r="K157" s="218"/>
      <c r="L157" s="218"/>
      <c r="M157" s="218"/>
      <c r="N157" s="218"/>
      <c r="O157" s="218"/>
      <c r="P157" s="218"/>
      <c r="Q157" s="218"/>
      <c r="R157" s="218"/>
      <c r="S157" s="218"/>
      <c r="T157" s="234"/>
      <c r="U157" s="235"/>
      <c r="V157" s="235"/>
      <c r="W157" s="235"/>
      <c r="X157" s="235"/>
      <c r="Y157" s="218"/>
      <c r="Z157" s="217"/>
      <c r="AA157" s="217"/>
      <c r="AB157" s="217"/>
      <c r="AC157" s="217"/>
    </row>
    <row r="158" spans="3:29" x14ac:dyDescent="0.15">
      <c r="C158" s="218"/>
      <c r="D158" s="221"/>
      <c r="E158" s="243"/>
      <c r="F158" s="233"/>
      <c r="G158" s="233"/>
      <c r="H158" s="217"/>
      <c r="I158" s="217"/>
      <c r="J158" s="233"/>
      <c r="L158" s="218"/>
      <c r="M158" s="218"/>
      <c r="N158" s="218"/>
      <c r="O158" s="218"/>
      <c r="P158" s="218"/>
      <c r="Q158" s="218"/>
      <c r="R158" s="218"/>
      <c r="S158" s="218"/>
      <c r="T158" s="234"/>
      <c r="U158" s="235"/>
      <c r="V158" s="235"/>
      <c r="W158" s="235"/>
      <c r="X158" s="235"/>
      <c r="Y158" s="218"/>
      <c r="Z158" s="217"/>
      <c r="AA158" s="217"/>
      <c r="AB158" s="217"/>
      <c r="AC158" s="217"/>
    </row>
    <row r="159" spans="3:29" x14ac:dyDescent="0.15">
      <c r="C159" s="218"/>
      <c r="D159" s="219"/>
      <c r="E159" s="217"/>
      <c r="F159" s="219"/>
      <c r="G159" s="219"/>
      <c r="I159" s="257"/>
      <c r="J159" s="256"/>
      <c r="L159" s="218"/>
      <c r="M159" s="218"/>
      <c r="N159" s="218"/>
      <c r="O159" s="218"/>
      <c r="P159" s="218"/>
      <c r="Q159" s="218"/>
      <c r="R159" s="218"/>
      <c r="S159" s="218"/>
      <c r="T159" s="234"/>
      <c r="U159" s="235"/>
      <c r="V159" s="235"/>
      <c r="W159" s="235"/>
      <c r="X159" s="235"/>
      <c r="Y159" s="218"/>
      <c r="Z159" s="217"/>
      <c r="AA159" s="217"/>
      <c r="AB159" s="217"/>
      <c r="AC159" s="217"/>
    </row>
    <row r="160" spans="3:29" x14ac:dyDescent="0.15">
      <c r="C160" s="218"/>
      <c r="D160" s="219"/>
      <c r="E160" s="217"/>
      <c r="F160" s="219"/>
      <c r="G160" s="219"/>
      <c r="H160" s="217"/>
      <c r="I160" s="250"/>
      <c r="J160" s="256"/>
      <c r="L160" s="218"/>
      <c r="M160" s="218"/>
      <c r="N160" s="218"/>
      <c r="O160" s="218"/>
      <c r="P160" s="218"/>
      <c r="Q160" s="218"/>
      <c r="R160" s="218"/>
      <c r="S160" s="218"/>
      <c r="T160" s="234"/>
      <c r="U160" s="235"/>
      <c r="V160" s="235"/>
      <c r="W160" s="235"/>
      <c r="X160" s="235"/>
      <c r="Y160" s="218"/>
      <c r="Z160" s="217"/>
      <c r="AA160" s="217"/>
      <c r="AB160" s="217"/>
      <c r="AC160" s="217"/>
    </row>
    <row r="161" spans="3:29" x14ac:dyDescent="0.15">
      <c r="C161" s="218"/>
      <c r="D161" s="219"/>
      <c r="E161" s="217"/>
      <c r="F161" s="219"/>
      <c r="G161" s="219"/>
      <c r="H161" s="217"/>
      <c r="I161" s="250"/>
      <c r="J161" s="256"/>
      <c r="L161" s="218"/>
      <c r="M161" s="218"/>
      <c r="N161" s="218"/>
      <c r="O161" s="218"/>
      <c r="P161" s="218"/>
      <c r="Q161" s="218"/>
      <c r="R161" s="218"/>
      <c r="S161" s="218"/>
      <c r="T161" s="234"/>
      <c r="U161" s="235"/>
      <c r="V161" s="235"/>
      <c r="W161" s="235"/>
      <c r="X161" s="235"/>
      <c r="Y161" s="218"/>
      <c r="Z161" s="217"/>
      <c r="AA161" s="217"/>
      <c r="AB161" s="217"/>
      <c r="AC161" s="217"/>
    </row>
    <row r="162" spans="3:29" x14ac:dyDescent="0.15">
      <c r="C162" s="218"/>
      <c r="D162" s="219"/>
      <c r="E162" s="217"/>
      <c r="F162" s="219"/>
      <c r="G162" s="219"/>
      <c r="H162" s="217"/>
      <c r="I162" s="250"/>
      <c r="J162" s="256"/>
      <c r="L162" s="218"/>
      <c r="M162" s="218"/>
      <c r="N162" s="218"/>
      <c r="O162" s="218"/>
      <c r="P162" s="218"/>
      <c r="Q162" s="218"/>
      <c r="R162" s="218"/>
      <c r="S162" s="218"/>
      <c r="T162" s="234"/>
      <c r="U162" s="235"/>
      <c r="V162" s="235"/>
      <c r="W162" s="235"/>
      <c r="X162" s="235"/>
      <c r="Y162" s="218"/>
      <c r="Z162" s="217"/>
      <c r="AA162" s="217"/>
      <c r="AB162" s="217"/>
      <c r="AC162" s="217"/>
    </row>
    <row r="163" spans="3:29" x14ac:dyDescent="0.15">
      <c r="C163" s="218"/>
      <c r="D163" s="219"/>
      <c r="E163" s="217"/>
      <c r="F163" s="219"/>
      <c r="G163" s="219"/>
      <c r="H163" s="217"/>
      <c r="I163" s="250"/>
      <c r="J163" s="256"/>
      <c r="L163" s="218"/>
      <c r="M163" s="218"/>
      <c r="N163" s="218"/>
      <c r="O163" s="218"/>
      <c r="P163" s="218"/>
      <c r="Q163" s="218"/>
      <c r="R163" s="218"/>
      <c r="S163" s="218"/>
      <c r="T163" s="234"/>
      <c r="U163" s="235"/>
      <c r="V163" s="235"/>
      <c r="W163" s="235"/>
      <c r="X163" s="235"/>
      <c r="Y163" s="218"/>
      <c r="Z163" s="217"/>
      <c r="AA163" s="217"/>
      <c r="AB163" s="217"/>
      <c r="AC163" s="217"/>
    </row>
    <row r="164" spans="3:29" x14ac:dyDescent="0.15">
      <c r="C164" s="218"/>
      <c r="D164" s="219"/>
      <c r="E164" s="217"/>
      <c r="F164" s="219"/>
      <c r="G164" s="219"/>
      <c r="H164" s="217"/>
      <c r="I164" s="250"/>
      <c r="J164" s="256"/>
      <c r="L164" s="218"/>
      <c r="M164" s="218"/>
      <c r="N164" s="218"/>
      <c r="O164" s="218"/>
      <c r="P164" s="218"/>
      <c r="Q164" s="218"/>
      <c r="R164" s="218"/>
      <c r="S164" s="218"/>
      <c r="T164" s="234"/>
      <c r="U164" s="235"/>
      <c r="V164" s="235"/>
      <c r="W164" s="235"/>
      <c r="X164" s="235"/>
      <c r="Y164" s="218"/>
      <c r="Z164" s="217"/>
      <c r="AA164" s="217"/>
      <c r="AB164" s="217"/>
      <c r="AC164" s="217"/>
    </row>
    <row r="165" spans="3:29" x14ac:dyDescent="0.15">
      <c r="C165" s="218"/>
      <c r="D165" s="219"/>
      <c r="E165" s="217"/>
      <c r="F165" s="219"/>
      <c r="G165" s="219"/>
      <c r="H165" s="217"/>
      <c r="I165" s="250"/>
      <c r="J165" s="256"/>
      <c r="L165" s="218"/>
      <c r="M165" s="218"/>
      <c r="N165" s="218"/>
      <c r="O165" s="218"/>
      <c r="P165" s="218"/>
      <c r="Q165" s="218"/>
      <c r="R165" s="218"/>
      <c r="S165" s="218"/>
      <c r="T165" s="234"/>
      <c r="U165" s="235"/>
      <c r="V165" s="235"/>
      <c r="W165" s="235"/>
      <c r="X165" s="235"/>
      <c r="Y165" s="218"/>
      <c r="Z165" s="217"/>
      <c r="AA165" s="217"/>
      <c r="AB165" s="217"/>
      <c r="AC165" s="217"/>
    </row>
    <row r="166" spans="3:29" x14ac:dyDescent="0.15">
      <c r="C166" s="218"/>
      <c r="D166" s="219"/>
      <c r="E166" s="217"/>
      <c r="F166" s="219"/>
      <c r="G166" s="219"/>
      <c r="H166" s="217"/>
      <c r="I166" s="250"/>
      <c r="J166" s="256"/>
      <c r="K166" s="218"/>
      <c r="L166" s="218"/>
      <c r="M166" s="218"/>
      <c r="N166" s="218"/>
      <c r="O166" s="218"/>
      <c r="P166" s="218"/>
      <c r="Q166" s="218"/>
      <c r="R166" s="218"/>
      <c r="S166" s="218"/>
      <c r="T166" s="234"/>
      <c r="U166" s="235"/>
      <c r="V166" s="235"/>
      <c r="W166" s="235"/>
      <c r="X166" s="235"/>
      <c r="Y166" s="218"/>
      <c r="Z166" s="217"/>
      <c r="AA166" s="217"/>
      <c r="AB166" s="217"/>
      <c r="AC166" s="217"/>
    </row>
    <row r="167" spans="3:29" x14ac:dyDescent="0.15">
      <c r="C167" s="218"/>
      <c r="D167" s="241"/>
      <c r="E167" s="217"/>
      <c r="F167" s="217"/>
      <c r="G167" s="219"/>
      <c r="H167" s="219"/>
      <c r="I167" s="219"/>
      <c r="J167" s="218"/>
      <c r="K167" s="218"/>
      <c r="L167" s="218"/>
      <c r="M167" s="218"/>
      <c r="N167" s="218"/>
      <c r="O167" s="218"/>
      <c r="P167" s="218"/>
      <c r="Q167" s="218"/>
      <c r="R167" s="218"/>
      <c r="S167" s="218"/>
      <c r="T167" s="234"/>
      <c r="U167" s="235"/>
      <c r="V167" s="235"/>
      <c r="W167" s="235"/>
      <c r="X167" s="235"/>
      <c r="Y167" s="218"/>
      <c r="Z167" s="217"/>
      <c r="AA167" s="217"/>
      <c r="AB167" s="217"/>
      <c r="AC167" s="217"/>
    </row>
    <row r="168" spans="3:29" x14ac:dyDescent="0.15">
      <c r="C168" s="218"/>
      <c r="D168" s="221"/>
      <c r="E168" s="243"/>
      <c r="F168" s="233"/>
      <c r="G168" s="233"/>
      <c r="H168" s="221"/>
      <c r="I168" s="219"/>
      <c r="J168" s="218"/>
      <c r="K168" s="218"/>
      <c r="L168" s="218"/>
      <c r="M168" s="218"/>
      <c r="N168" s="218"/>
      <c r="O168" s="218"/>
      <c r="P168" s="218"/>
      <c r="Q168" s="218"/>
      <c r="R168" s="218"/>
      <c r="S168" s="218"/>
      <c r="T168" s="234"/>
      <c r="U168" s="235"/>
      <c r="V168" s="235"/>
      <c r="W168" s="235"/>
      <c r="X168" s="235"/>
      <c r="Y168" s="218"/>
      <c r="Z168" s="217"/>
      <c r="AA168" s="217"/>
      <c r="AB168" s="217"/>
      <c r="AC168" s="217"/>
    </row>
    <row r="169" spans="3:29" x14ac:dyDescent="0.15">
      <c r="C169" s="218"/>
      <c r="D169" s="219"/>
      <c r="E169" s="217"/>
      <c r="F169" s="219"/>
      <c r="G169" s="219"/>
      <c r="H169" s="251"/>
      <c r="I169" s="219"/>
      <c r="J169" s="218"/>
      <c r="K169" s="218"/>
      <c r="L169" s="218"/>
      <c r="M169" s="218"/>
      <c r="N169" s="218"/>
      <c r="O169" s="218"/>
      <c r="P169" s="218"/>
      <c r="Q169" s="218"/>
      <c r="R169" s="218"/>
      <c r="S169" s="218"/>
      <c r="T169" s="234"/>
      <c r="U169" s="235"/>
      <c r="V169" s="235"/>
      <c r="W169" s="235"/>
      <c r="X169" s="235"/>
      <c r="Y169" s="218"/>
      <c r="Z169" s="217"/>
      <c r="AA169" s="217"/>
      <c r="AB169" s="217"/>
      <c r="AC169" s="217"/>
    </row>
    <row r="170" spans="3:29" x14ac:dyDescent="0.15">
      <c r="C170" s="218"/>
      <c r="D170" s="219"/>
      <c r="E170" s="217"/>
      <c r="F170" s="219"/>
      <c r="G170" s="219"/>
      <c r="H170" s="256"/>
      <c r="I170" s="219"/>
      <c r="J170" s="218"/>
      <c r="K170" s="218"/>
      <c r="L170" s="218"/>
      <c r="M170" s="218"/>
      <c r="N170" s="218"/>
      <c r="O170" s="218"/>
      <c r="P170" s="218"/>
      <c r="Q170" s="218"/>
      <c r="R170" s="218"/>
      <c r="S170" s="218"/>
      <c r="T170" s="234"/>
      <c r="U170" s="235"/>
      <c r="V170" s="235"/>
      <c r="W170" s="235"/>
      <c r="X170" s="235"/>
      <c r="Y170" s="218"/>
      <c r="Z170" s="217"/>
      <c r="AA170" s="217"/>
      <c r="AB170" s="217"/>
      <c r="AC170" s="217"/>
    </row>
    <row r="171" spans="3:29" x14ac:dyDescent="0.15">
      <c r="C171" s="218"/>
      <c r="D171" s="219"/>
      <c r="E171" s="217"/>
      <c r="F171" s="219"/>
      <c r="G171" s="219"/>
      <c r="H171" s="256"/>
      <c r="I171" s="219"/>
      <c r="J171" s="218"/>
      <c r="K171" s="218"/>
      <c r="L171" s="218"/>
      <c r="M171" s="218"/>
      <c r="N171" s="218"/>
      <c r="O171" s="218"/>
      <c r="P171" s="218"/>
      <c r="Q171" s="218"/>
      <c r="R171" s="218"/>
      <c r="S171" s="218"/>
      <c r="T171" s="234"/>
      <c r="U171" s="235"/>
      <c r="V171" s="235"/>
      <c r="W171" s="235"/>
      <c r="X171" s="235"/>
      <c r="Y171" s="218"/>
      <c r="Z171" s="217"/>
      <c r="AA171" s="217"/>
      <c r="AB171" s="217"/>
      <c r="AC171" s="217"/>
    </row>
    <row r="172" spans="3:29" x14ac:dyDescent="0.15">
      <c r="C172" s="218"/>
      <c r="D172" s="219"/>
      <c r="E172" s="217"/>
      <c r="F172" s="219"/>
      <c r="G172" s="219"/>
      <c r="H172" s="256"/>
      <c r="I172" s="219"/>
      <c r="J172" s="218"/>
      <c r="K172" s="218"/>
      <c r="L172" s="218"/>
      <c r="M172" s="218"/>
      <c r="N172" s="218"/>
      <c r="O172" s="218"/>
      <c r="P172" s="218"/>
      <c r="Q172" s="218"/>
      <c r="R172" s="218"/>
      <c r="S172" s="218"/>
      <c r="T172" s="234"/>
      <c r="U172" s="235"/>
      <c r="V172" s="235"/>
      <c r="W172" s="235"/>
      <c r="X172" s="235"/>
      <c r="Y172" s="218"/>
      <c r="Z172" s="217"/>
      <c r="AA172" s="217"/>
      <c r="AB172" s="217"/>
      <c r="AC172" s="217"/>
    </row>
    <row r="173" spans="3:29" x14ac:dyDescent="0.15">
      <c r="C173" s="218"/>
      <c r="D173" s="219"/>
      <c r="E173" s="217"/>
      <c r="F173" s="219"/>
      <c r="G173" s="219"/>
      <c r="H173" s="256"/>
      <c r="I173" s="219"/>
      <c r="J173" s="218"/>
      <c r="K173" s="218"/>
      <c r="L173" s="218"/>
      <c r="M173" s="218"/>
      <c r="N173" s="218"/>
      <c r="O173" s="218"/>
      <c r="P173" s="218"/>
      <c r="Q173" s="218"/>
      <c r="R173" s="218"/>
      <c r="S173" s="218"/>
      <c r="T173" s="234"/>
      <c r="U173" s="235"/>
      <c r="V173" s="235"/>
      <c r="W173" s="235"/>
      <c r="X173" s="235"/>
      <c r="Y173" s="218"/>
      <c r="Z173" s="217"/>
      <c r="AA173" s="217"/>
      <c r="AB173" s="217"/>
      <c r="AC173" s="217"/>
    </row>
    <row r="174" spans="3:29" x14ac:dyDescent="0.15">
      <c r="C174" s="218"/>
      <c r="D174" s="219"/>
      <c r="E174" s="217"/>
      <c r="F174" s="219"/>
      <c r="G174" s="219"/>
      <c r="H174" s="256"/>
      <c r="I174" s="219"/>
      <c r="J174" s="218"/>
      <c r="K174" s="218"/>
      <c r="L174" s="218"/>
      <c r="M174" s="218"/>
      <c r="N174" s="218"/>
      <c r="O174" s="218"/>
      <c r="P174" s="218"/>
      <c r="Q174" s="218"/>
      <c r="R174" s="218"/>
      <c r="S174" s="218"/>
      <c r="T174" s="234"/>
      <c r="U174" s="235"/>
      <c r="V174" s="235"/>
      <c r="W174" s="235"/>
      <c r="X174" s="235"/>
      <c r="Y174" s="218"/>
      <c r="Z174" s="217"/>
      <c r="AA174" s="217"/>
      <c r="AB174" s="217"/>
      <c r="AC174" s="217"/>
    </row>
    <row r="175" spans="3:29" x14ac:dyDescent="0.15">
      <c r="C175" s="218"/>
      <c r="D175" s="219"/>
      <c r="E175" s="217"/>
      <c r="F175" s="219"/>
      <c r="G175" s="219"/>
      <c r="H175" s="256"/>
      <c r="I175" s="219"/>
      <c r="J175" s="218"/>
      <c r="K175" s="218"/>
      <c r="L175" s="218"/>
      <c r="M175" s="218"/>
      <c r="N175" s="218"/>
      <c r="O175" s="218"/>
      <c r="P175" s="218"/>
      <c r="Q175" s="218"/>
      <c r="R175" s="218"/>
      <c r="S175" s="218"/>
      <c r="T175" s="234"/>
      <c r="U175" s="235"/>
      <c r="V175" s="235"/>
      <c r="W175" s="235"/>
      <c r="X175" s="235"/>
      <c r="Y175" s="218"/>
      <c r="Z175" s="217"/>
      <c r="AA175" s="217"/>
      <c r="AB175" s="217"/>
      <c r="AC175" s="217"/>
    </row>
    <row r="176" spans="3:29" x14ac:dyDescent="0.15">
      <c r="C176" s="218"/>
      <c r="D176" s="219"/>
      <c r="E176" s="217"/>
      <c r="F176" s="219"/>
      <c r="G176" s="219"/>
      <c r="H176" s="256"/>
      <c r="I176" s="219"/>
      <c r="J176" s="218"/>
      <c r="K176" s="218"/>
      <c r="L176" s="218"/>
      <c r="M176" s="218"/>
      <c r="N176" s="218"/>
      <c r="O176" s="218"/>
      <c r="P176" s="218"/>
      <c r="Q176" s="218"/>
      <c r="R176" s="218"/>
      <c r="S176" s="218"/>
      <c r="T176" s="234"/>
      <c r="U176" s="235"/>
      <c r="V176" s="235"/>
      <c r="W176" s="235"/>
      <c r="X176" s="235"/>
      <c r="Y176" s="218"/>
      <c r="Z176" s="217"/>
      <c r="AA176" s="217"/>
      <c r="AB176" s="217"/>
      <c r="AC176" s="217"/>
    </row>
    <row r="177" spans="2:29" x14ac:dyDescent="0.15">
      <c r="C177" s="218"/>
      <c r="D177" s="219"/>
      <c r="E177" s="217"/>
      <c r="F177" s="217"/>
      <c r="G177" s="219"/>
      <c r="H177" s="219"/>
      <c r="I177" s="219"/>
      <c r="J177" s="218"/>
      <c r="K177" s="218"/>
      <c r="L177" s="218"/>
      <c r="M177" s="218"/>
      <c r="N177" s="218"/>
      <c r="O177" s="218"/>
      <c r="P177" s="218"/>
      <c r="Q177" s="218"/>
      <c r="R177" s="218"/>
      <c r="S177" s="218"/>
      <c r="T177" s="234"/>
      <c r="U177" s="235"/>
      <c r="V177" s="235"/>
      <c r="W177" s="235"/>
      <c r="X177" s="235"/>
      <c r="Y177" s="218"/>
      <c r="Z177" s="217"/>
      <c r="AA177" s="217"/>
      <c r="AB177" s="217"/>
      <c r="AC177" s="217"/>
    </row>
    <row r="178" spans="2:29" x14ac:dyDescent="0.15">
      <c r="C178" s="218"/>
      <c r="D178" s="241"/>
      <c r="E178" s="217"/>
      <c r="F178" s="243"/>
      <c r="G178" s="229"/>
      <c r="H178" s="219"/>
      <c r="I178" s="219"/>
      <c r="J178" s="218"/>
      <c r="K178" s="218"/>
      <c r="L178" s="218"/>
      <c r="M178" s="218"/>
      <c r="N178" s="218"/>
      <c r="O178" s="218"/>
      <c r="P178" s="218"/>
      <c r="Q178" s="218"/>
      <c r="R178" s="218"/>
      <c r="S178" s="218"/>
      <c r="T178" s="234"/>
      <c r="U178" s="235"/>
      <c r="V178" s="235"/>
      <c r="W178" s="235"/>
      <c r="X178" s="235"/>
      <c r="Y178" s="218"/>
      <c r="Z178" s="217"/>
      <c r="AA178" s="217"/>
      <c r="AB178" s="217"/>
      <c r="AC178" s="217"/>
    </row>
    <row r="179" spans="2:29" x14ac:dyDescent="0.15">
      <c r="B179" s="218"/>
      <c r="C179" s="218"/>
      <c r="D179" s="221"/>
      <c r="E179" s="243"/>
      <c r="F179" s="233"/>
      <c r="G179" s="233"/>
      <c r="H179" s="217"/>
      <c r="I179" s="217"/>
      <c r="J179" s="233"/>
      <c r="K179" s="218"/>
      <c r="L179" s="218"/>
      <c r="M179" s="218"/>
      <c r="N179" s="218"/>
      <c r="O179" s="218"/>
      <c r="P179" s="218"/>
      <c r="Q179" s="218"/>
      <c r="R179" s="218"/>
      <c r="S179" s="218"/>
      <c r="T179" s="234"/>
      <c r="U179" s="235"/>
      <c r="V179" s="235"/>
      <c r="W179" s="235"/>
      <c r="X179" s="235"/>
      <c r="Y179" s="218"/>
      <c r="Z179" s="217"/>
      <c r="AA179" s="217"/>
      <c r="AB179" s="217"/>
      <c r="AC179" s="217"/>
    </row>
    <row r="180" spans="2:29" x14ac:dyDescent="0.15">
      <c r="B180" s="218"/>
      <c r="C180" s="218"/>
      <c r="D180" s="219"/>
      <c r="E180" s="217"/>
      <c r="F180" s="219"/>
      <c r="G180" s="219"/>
      <c r="I180" s="257"/>
      <c r="J180" s="256"/>
      <c r="K180" s="218"/>
      <c r="L180" s="218"/>
      <c r="M180" s="218"/>
      <c r="N180" s="218"/>
      <c r="O180" s="218"/>
      <c r="P180" s="218"/>
      <c r="Q180" s="218"/>
      <c r="R180" s="218"/>
      <c r="S180" s="218"/>
      <c r="T180" s="234"/>
      <c r="U180" s="235"/>
      <c r="V180" s="235"/>
      <c r="W180" s="235"/>
      <c r="X180" s="235"/>
      <c r="Y180" s="218"/>
      <c r="Z180" s="217"/>
      <c r="AA180" s="217"/>
      <c r="AB180" s="217"/>
      <c r="AC180" s="217"/>
    </row>
    <row r="181" spans="2:29" x14ac:dyDescent="0.15">
      <c r="B181" s="218"/>
      <c r="C181" s="218"/>
      <c r="D181" s="219"/>
      <c r="E181" s="217"/>
      <c r="F181" s="219"/>
      <c r="G181" s="219"/>
      <c r="H181" s="217"/>
      <c r="I181" s="250"/>
      <c r="J181" s="256"/>
      <c r="K181" s="218"/>
      <c r="L181" s="218"/>
      <c r="M181" s="218"/>
      <c r="N181" s="218"/>
      <c r="O181" s="218"/>
      <c r="P181" s="218"/>
      <c r="Q181" s="218"/>
      <c r="R181" s="218"/>
      <c r="S181" s="218"/>
      <c r="T181" s="234"/>
      <c r="U181" s="235"/>
      <c r="V181" s="235"/>
      <c r="W181" s="235"/>
      <c r="X181" s="235"/>
      <c r="Y181" s="218"/>
      <c r="Z181" s="217"/>
      <c r="AA181" s="217"/>
      <c r="AB181" s="217"/>
      <c r="AC181" s="217"/>
    </row>
    <row r="182" spans="2:29" x14ac:dyDescent="0.15">
      <c r="B182" s="218"/>
      <c r="C182" s="218"/>
      <c r="D182" s="219"/>
      <c r="E182" s="217"/>
      <c r="F182" s="219"/>
      <c r="G182" s="219"/>
      <c r="H182" s="217"/>
      <c r="I182" s="250"/>
      <c r="J182" s="256"/>
      <c r="K182" s="218"/>
      <c r="L182" s="218"/>
      <c r="M182" s="218"/>
      <c r="N182" s="218"/>
      <c r="O182" s="218"/>
      <c r="P182" s="218"/>
      <c r="Q182" s="218"/>
      <c r="R182" s="218"/>
      <c r="S182" s="218"/>
      <c r="T182" s="234"/>
      <c r="U182" s="235"/>
      <c r="V182" s="235"/>
      <c r="W182" s="235"/>
      <c r="X182" s="235"/>
      <c r="Y182" s="218"/>
      <c r="Z182" s="217"/>
      <c r="AA182" s="217"/>
      <c r="AB182" s="217"/>
      <c r="AC182" s="217"/>
    </row>
    <row r="183" spans="2:29" x14ac:dyDescent="0.15">
      <c r="B183" s="218"/>
      <c r="C183" s="218"/>
      <c r="D183" s="219"/>
      <c r="E183" s="217"/>
      <c r="F183" s="219"/>
      <c r="G183" s="219"/>
      <c r="H183" s="217"/>
      <c r="I183" s="250"/>
      <c r="J183" s="256"/>
      <c r="K183" s="218"/>
      <c r="L183" s="218"/>
      <c r="M183" s="218"/>
      <c r="N183" s="218"/>
      <c r="O183" s="218"/>
      <c r="P183" s="218"/>
      <c r="Q183" s="218"/>
      <c r="R183" s="218"/>
      <c r="S183" s="218"/>
      <c r="T183" s="234"/>
      <c r="U183" s="235"/>
      <c r="V183" s="235"/>
      <c r="W183" s="235"/>
      <c r="X183" s="235"/>
      <c r="Y183" s="218"/>
      <c r="Z183" s="217"/>
      <c r="AA183" s="217"/>
      <c r="AB183" s="217"/>
      <c r="AC183" s="217"/>
    </row>
    <row r="184" spans="2:29" x14ac:dyDescent="0.15">
      <c r="B184" s="218"/>
      <c r="C184" s="218"/>
      <c r="D184" s="219"/>
      <c r="E184" s="217"/>
      <c r="F184" s="219"/>
      <c r="G184" s="219"/>
      <c r="H184" s="217"/>
      <c r="I184" s="250"/>
      <c r="J184" s="256"/>
      <c r="K184" s="218"/>
      <c r="L184" s="218"/>
      <c r="M184" s="218"/>
      <c r="N184" s="218"/>
      <c r="O184" s="218"/>
      <c r="P184" s="218"/>
      <c r="Q184" s="218"/>
      <c r="R184" s="218"/>
      <c r="S184" s="218"/>
      <c r="T184" s="234"/>
      <c r="U184" s="235"/>
      <c r="V184" s="235"/>
      <c r="W184" s="235"/>
      <c r="X184" s="235"/>
      <c r="Y184" s="218"/>
      <c r="Z184" s="217"/>
      <c r="AA184" s="217"/>
      <c r="AB184" s="217"/>
      <c r="AC184" s="217"/>
    </row>
    <row r="185" spans="2:29" x14ac:dyDescent="0.15">
      <c r="B185" s="218"/>
      <c r="C185" s="218"/>
      <c r="D185" s="219"/>
      <c r="E185" s="217"/>
      <c r="F185" s="219"/>
      <c r="G185" s="219"/>
      <c r="H185" s="217"/>
      <c r="I185" s="250"/>
      <c r="J185" s="256"/>
      <c r="K185" s="218"/>
      <c r="L185" s="218"/>
      <c r="M185" s="218"/>
      <c r="N185" s="218"/>
      <c r="O185" s="218"/>
      <c r="P185" s="218"/>
      <c r="Q185" s="218"/>
      <c r="R185" s="218"/>
      <c r="S185" s="218"/>
      <c r="T185" s="234"/>
      <c r="U185" s="235"/>
      <c r="V185" s="235"/>
      <c r="W185" s="235"/>
      <c r="X185" s="235"/>
      <c r="Y185" s="218"/>
      <c r="Z185" s="217"/>
      <c r="AA185" s="217"/>
      <c r="AB185" s="217"/>
      <c r="AC185" s="217"/>
    </row>
    <row r="186" spans="2:29" x14ac:dyDescent="0.15">
      <c r="B186" s="218"/>
      <c r="C186" s="218"/>
      <c r="D186" s="219"/>
      <c r="E186" s="217"/>
      <c r="F186" s="219"/>
      <c r="G186" s="219"/>
      <c r="H186" s="217"/>
      <c r="I186" s="250"/>
      <c r="J186" s="256"/>
      <c r="K186" s="218"/>
      <c r="L186" s="218"/>
      <c r="M186" s="218"/>
      <c r="N186" s="218"/>
      <c r="O186" s="218"/>
      <c r="P186" s="218"/>
      <c r="Q186" s="218"/>
      <c r="R186" s="218"/>
      <c r="S186" s="218"/>
      <c r="T186" s="234"/>
      <c r="U186" s="235"/>
      <c r="V186" s="235"/>
      <c r="W186" s="235"/>
      <c r="X186" s="235"/>
      <c r="Y186" s="218"/>
      <c r="Z186" s="217"/>
      <c r="AA186" s="217"/>
      <c r="AB186" s="217"/>
      <c r="AC186" s="217"/>
    </row>
    <row r="187" spans="2:29" x14ac:dyDescent="0.15">
      <c r="B187" s="218"/>
      <c r="C187" s="218"/>
      <c r="D187" s="219"/>
      <c r="E187" s="217"/>
      <c r="F187" s="219"/>
      <c r="G187" s="219"/>
      <c r="H187" s="217"/>
      <c r="I187" s="250"/>
      <c r="J187" s="256"/>
      <c r="K187" s="218"/>
      <c r="L187" s="218"/>
      <c r="M187" s="218"/>
      <c r="N187" s="218"/>
      <c r="O187" s="218"/>
      <c r="P187" s="218"/>
      <c r="Q187" s="218"/>
      <c r="R187" s="218"/>
      <c r="S187" s="218"/>
      <c r="T187" s="234"/>
      <c r="U187" s="235"/>
      <c r="V187" s="235"/>
      <c r="W187" s="235"/>
      <c r="X187" s="235"/>
      <c r="Y187" s="218"/>
      <c r="Z187" s="217"/>
      <c r="AA187" s="217"/>
      <c r="AB187" s="217"/>
      <c r="AC187" s="217"/>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c r="U188" s="235"/>
      <c r="V188" s="235"/>
      <c r="W188" s="235"/>
      <c r="X188" s="235"/>
      <c r="Y188" s="218"/>
      <c r="Z188" s="217"/>
      <c r="AA188" s="217"/>
      <c r="AB188" s="217"/>
      <c r="AC188" s="217"/>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c r="U189" s="235"/>
      <c r="V189" s="235"/>
      <c r="W189" s="235"/>
      <c r="X189" s="235"/>
      <c r="Y189" s="218"/>
      <c r="Z189" s="217"/>
      <c r="AA189" s="217"/>
      <c r="AB189" s="217"/>
      <c r="AC189" s="217"/>
    </row>
    <row r="190" spans="2:29" x14ac:dyDescent="0.15">
      <c r="B190" s="218"/>
      <c r="D190" s="219"/>
      <c r="E190" s="217"/>
      <c r="F190" s="217"/>
      <c r="G190" s="219"/>
      <c r="H190" s="219"/>
      <c r="I190" s="219"/>
      <c r="J190" s="218"/>
      <c r="K190" s="218"/>
      <c r="L190" s="218"/>
      <c r="M190" s="218"/>
      <c r="Q190" s="218"/>
      <c r="R190" s="218"/>
      <c r="S190" s="218"/>
      <c r="T190" s="234"/>
      <c r="U190" s="235"/>
      <c r="V190" s="235"/>
      <c r="W190" s="235"/>
      <c r="X190" s="235"/>
      <c r="Y190" s="218"/>
      <c r="Z190" s="217"/>
      <c r="AA190" s="217"/>
      <c r="AB190" s="217"/>
      <c r="AC190" s="217"/>
    </row>
    <row r="191" spans="2:29" x14ac:dyDescent="0.15">
      <c r="B191" s="218"/>
      <c r="Q191" s="218"/>
      <c r="R191" s="218"/>
      <c r="S191" s="218"/>
      <c r="T191" s="234"/>
      <c r="U191" s="235"/>
      <c r="V191" s="235"/>
      <c r="W191" s="235"/>
      <c r="X191" s="235"/>
      <c r="Y191" s="218"/>
      <c r="Z191" s="217"/>
      <c r="AA191" s="217"/>
      <c r="AB191" s="217"/>
      <c r="AC191" s="217"/>
    </row>
    <row r="192" spans="2:29" x14ac:dyDescent="0.15">
      <c r="B192" s="218"/>
      <c r="Q192" s="218"/>
      <c r="R192" s="218"/>
      <c r="S192" s="218"/>
      <c r="T192" s="234"/>
      <c r="U192" s="235"/>
      <c r="V192" s="235"/>
      <c r="W192" s="235"/>
      <c r="X192" s="235"/>
      <c r="Y192" s="218"/>
      <c r="Z192" s="217"/>
      <c r="AA192" s="217"/>
      <c r="AB192" s="217"/>
      <c r="AC192" s="217"/>
    </row>
    <row r="193" spans="2:29" x14ac:dyDescent="0.15">
      <c r="B193" s="218"/>
      <c r="Q193" s="218"/>
      <c r="R193" s="218"/>
      <c r="S193" s="218"/>
      <c r="T193" s="234"/>
      <c r="U193" s="235"/>
      <c r="V193" s="235"/>
      <c r="W193" s="235"/>
      <c r="X193" s="235"/>
      <c r="Y193" s="218"/>
      <c r="Z193" s="217"/>
      <c r="AA193" s="217"/>
      <c r="AB193" s="217"/>
      <c r="AC193" s="217"/>
    </row>
    <row r="194" spans="2:29" x14ac:dyDescent="0.15">
      <c r="B194" s="218"/>
      <c r="Q194" s="218"/>
      <c r="R194" s="218"/>
      <c r="S194" s="218"/>
      <c r="T194" s="234"/>
      <c r="U194" s="235"/>
      <c r="V194" s="235"/>
      <c r="W194" s="235"/>
      <c r="X194" s="235"/>
      <c r="Y194" s="218"/>
      <c r="Z194" s="217"/>
      <c r="AA194" s="217"/>
      <c r="AB194" s="217"/>
      <c r="AC194" s="217"/>
    </row>
    <row r="195" spans="2:29" x14ac:dyDescent="0.15">
      <c r="B195" s="218"/>
      <c r="Q195" s="218"/>
      <c r="R195" s="218"/>
      <c r="S195" s="218"/>
      <c r="T195" s="234"/>
      <c r="U195" s="235"/>
      <c r="V195" s="235"/>
      <c r="W195" s="235"/>
      <c r="X195" s="235"/>
      <c r="Y195" s="218"/>
      <c r="Z195" s="217"/>
      <c r="AA195" s="217"/>
      <c r="AB195" s="217"/>
      <c r="AC195" s="217"/>
    </row>
    <row r="196" spans="2:29" x14ac:dyDescent="0.15">
      <c r="B196" s="218"/>
      <c r="Q196" s="218"/>
      <c r="R196" s="218"/>
      <c r="S196" s="218"/>
      <c r="T196" s="234"/>
      <c r="U196" s="235"/>
      <c r="V196" s="235"/>
      <c r="W196" s="235"/>
      <c r="X196" s="235"/>
      <c r="Y196" s="218"/>
      <c r="Z196" s="217"/>
      <c r="AA196" s="217"/>
      <c r="AB196" s="217"/>
      <c r="AC196" s="217"/>
    </row>
    <row r="197" spans="2:29" x14ac:dyDescent="0.15">
      <c r="B197" s="218"/>
      <c r="Q197" s="218"/>
      <c r="R197" s="218"/>
      <c r="S197" s="218"/>
      <c r="T197" s="218"/>
      <c r="U197" s="218"/>
      <c r="V197" s="219"/>
      <c r="W197" s="219"/>
      <c r="X197" s="219"/>
      <c r="Y197" s="218"/>
      <c r="Z197" s="217"/>
      <c r="AA197" s="217"/>
      <c r="AB197" s="217"/>
      <c r="AC197" s="217"/>
    </row>
    <row r="198" spans="2:29" x14ac:dyDescent="0.15">
      <c r="B198" s="218"/>
      <c r="Q198" s="218"/>
      <c r="R198" s="218"/>
      <c r="S198" s="218"/>
      <c r="T198" s="218"/>
      <c r="U198" s="218"/>
      <c r="V198" s="219"/>
      <c r="W198" s="219"/>
      <c r="X198" s="219"/>
      <c r="Y198" s="218"/>
      <c r="Z198" s="217"/>
      <c r="AA198" s="217"/>
      <c r="AB198" s="217"/>
      <c r="AC198" s="217"/>
    </row>
    <row r="199" spans="2:29" x14ac:dyDescent="0.15">
      <c r="Q199" s="218"/>
      <c r="Z199" s="217"/>
      <c r="AA199" s="217"/>
      <c r="AB199" s="217"/>
      <c r="AC199" s="217"/>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1">
    <dataValidation type="whole" allowBlank="1" showInputMessage="1" showErrorMessage="1" sqref="M54" xr:uid="{F251BC81-B566-C949-8275-0336393BBD8B}">
      <formula1>0</formula1>
      <formula2>3</formula2>
    </dataValidation>
  </dataValidations>
  <pageMargins left="0.7" right="0.7" top="0.75" bottom="0.75" header="0.3" footer="0.3"/>
  <pageSetup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98B2-EF36-0B4B-BC4C-1B889DB51EC2}">
  <dimension ref="A1:AO247"/>
  <sheetViews>
    <sheetView showGridLines="0" zoomScale="120" zoomScaleNormal="120" workbookViewId="0">
      <pane ySplit="2" topLeftCell="A3" activePane="bottomLeft" state="frozen"/>
      <selection pane="bottomLeft" activeCell="A3" sqref="A3"/>
    </sheetView>
  </sheetViews>
  <sheetFormatPr baseColWidth="10" defaultColWidth="10.83203125" defaultRowHeight="15" x14ac:dyDescent="0.2"/>
  <cols>
    <col min="2" max="3" width="8.83203125" style="1" customWidth="1"/>
    <col min="4" max="6" width="15.5" style="1" customWidth="1"/>
    <col min="7" max="7" width="18.6640625" style="1" customWidth="1"/>
    <col min="8" max="12" width="15" style="1" customWidth="1"/>
    <col min="13" max="13" width="16.83203125" style="1" customWidth="1"/>
    <col min="14" max="14" width="15" style="1" customWidth="1"/>
    <col min="15" max="15" width="12.6640625" style="1" customWidth="1"/>
    <col min="16" max="17" width="15" style="1" customWidth="1"/>
    <col min="18" max="19" width="14.5" style="1" customWidth="1"/>
    <col min="20" max="21" width="10.83203125" style="1"/>
    <col min="22" max="24" width="10.83203125" style="2"/>
    <col min="25" max="29" width="10.83203125" style="1"/>
  </cols>
  <sheetData>
    <row r="1" spans="1:41" s="109" customFormat="1" ht="22" customHeight="1" x14ac:dyDescent="0.2">
      <c r="A1" s="195" t="s">
        <v>429</v>
      </c>
      <c r="B1" s="195" t="s">
        <v>130</v>
      </c>
      <c r="C1" s="195" t="s">
        <v>430</v>
      </c>
      <c r="D1" s="196"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195"/>
      <c r="F1" s="195"/>
      <c r="G1" s="195"/>
      <c r="H1" s="195"/>
      <c r="I1" s="196" t="str" cm="1">
        <f t="array" ref="I1">_xlfn.IFS(ROW(A100)&lt;100,"Undo deleted row or quit without saving",COLUMN(AZ1)&lt;52,"Undo deleted column or quit without saving",ROW(A100)&gt;100,"Undo inserted row or quit without saving",COLUMN(AZ1)&gt;52,"Undo inserted column or quit without saving",Scoreboard!$F$21&lt;&gt;"","Security compromised: Undo last action or quit without saving",TRUE=TRUE,"Hardworking Student")</f>
        <v>Hardworking Student</v>
      </c>
      <c r="J1" s="196"/>
      <c r="K1" s="196"/>
      <c r="L1" s="196" t="s">
        <v>431</v>
      </c>
      <c r="M1" s="196"/>
      <c r="N1" s="196"/>
      <c r="O1" s="196"/>
      <c r="P1" s="197" t="s">
        <v>432</v>
      </c>
      <c r="Q1" s="196"/>
      <c r="R1" s="196"/>
      <c r="S1" s="293" t="s">
        <v>441</v>
      </c>
      <c r="T1" s="199"/>
      <c r="U1" s="198"/>
      <c r="V1" s="199"/>
      <c r="W1" s="198"/>
      <c r="X1" s="195" t="str">
        <f t="shared" ref="X1:AA2" si="0">A1</f>
        <v>earned</v>
      </c>
      <c r="Y1" s="195" t="str">
        <f t="shared" si="0"/>
        <v>possible</v>
      </c>
      <c r="Z1" s="195" t="str">
        <f t="shared" si="0"/>
        <v>cell</v>
      </c>
      <c r="AA1" s="196" t="str">
        <f t="shared" ca="1" si="0"/>
        <v>error</v>
      </c>
      <c r="AB1" s="195"/>
      <c r="AC1" s="195"/>
      <c r="AD1" s="200"/>
      <c r="AE1" s="200"/>
      <c r="AF1" s="196" t="str">
        <f>I1</f>
        <v>Hardworking Student</v>
      </c>
      <c r="AG1" s="196"/>
      <c r="AH1" s="200"/>
      <c r="AI1" s="200"/>
      <c r="AJ1" s="200"/>
      <c r="AK1" s="200"/>
      <c r="AL1" s="196" t="s">
        <v>431</v>
      </c>
      <c r="AM1" s="200"/>
      <c r="AN1" s="200"/>
      <c r="AO1" s="200"/>
    </row>
    <row r="2" spans="1:41" s="109" customFormat="1" ht="23" customHeight="1" thickBot="1" x14ac:dyDescent="0.45">
      <c r="A2" s="201">
        <f ca="1">SnowvilleSC!$A$2</f>
        <v>0</v>
      </c>
      <c r="B2" s="202">
        <f>SnowvilleSC!$B$2</f>
        <v>53</v>
      </c>
      <c r="C2" s="201" t="str" cm="1">
        <f t="array" aca="1" ref="C2" ca="1">SUBSTITUTE(IF(LEN(CELL("address"))&lt;15,CELL("address"),""),"$","")</f>
        <v/>
      </c>
      <c r="D2" s="203" t="str">
        <f ca="1">IF(ISNUMBER(SEARCH("FeedbackSFX!",_xlfn.FORMULATEXT(INDIRECT("'SnowvilleSC'!"&amp;C2)))),"DRAGGING CELLS IS NOT PERMITTED. PLEASE UNDO LAST ACTION!!",IF($P$1&lt;&gt;"Feedback OFF",IFERROR(HLOOKUP(INDIRECT("'SnowvilleSC'!"&amp;C2),FeedbackSFX!$B$2:$N$10,IF($P$1="Feedback ON", 2, FeedbackSFX!B1), FALSE), ""),""))</f>
        <v/>
      </c>
      <c r="E2" s="204"/>
      <c r="F2" s="204"/>
      <c r="G2" s="204"/>
      <c r="H2" s="204"/>
      <c r="I2" s="205"/>
      <c r="J2" s="204"/>
      <c r="K2" s="204"/>
      <c r="L2" s="204"/>
      <c r="M2" s="204"/>
      <c r="N2" s="204"/>
      <c r="O2" s="204"/>
      <c r="P2" s="211" t="str">
        <f ca="1">IF(Scoreboard!$E$4="Excel version: Invalid","****ERROR: Scoreboard requires Excel 365 or 2021 to run****", "")</f>
        <v/>
      </c>
      <c r="Q2" s="204"/>
      <c r="R2" s="204"/>
      <c r="S2" s="206"/>
      <c r="T2" s="207"/>
      <c r="U2" s="208"/>
      <c r="V2" s="207"/>
      <c r="W2" s="208"/>
      <c r="X2" s="209">
        <f t="shared" ca="1" si="0"/>
        <v>0</v>
      </c>
      <c r="Y2" s="209">
        <f t="shared" si="0"/>
        <v>53</v>
      </c>
      <c r="Z2" s="209" t="str">
        <f t="shared" ca="1" si="0"/>
        <v/>
      </c>
      <c r="AA2" s="203" t="str">
        <f t="shared" ca="1" si="0"/>
        <v/>
      </c>
      <c r="AB2" s="204"/>
      <c r="AC2" s="204"/>
      <c r="AD2" s="210"/>
      <c r="AE2" s="210"/>
      <c r="AF2" s="210"/>
      <c r="AG2" s="210"/>
      <c r="AH2" s="210"/>
      <c r="AI2" s="210"/>
      <c r="AJ2" s="210"/>
      <c r="AK2" s="210"/>
      <c r="AL2" s="210"/>
      <c r="AM2" s="210"/>
      <c r="AN2" s="210"/>
      <c r="AO2" s="210"/>
    </row>
    <row r="3" spans="1:41" s="1" customFormat="1" x14ac:dyDescent="0.2">
      <c r="V3" s="2"/>
      <c r="W3" s="2"/>
      <c r="X3" s="2"/>
    </row>
    <row r="4" spans="1:41" s="3" customFormat="1" ht="16" x14ac:dyDescent="0.2">
      <c r="G4" s="4"/>
      <c r="H4" s="4"/>
      <c r="V4" s="4"/>
      <c r="W4" s="4"/>
      <c r="X4" s="4"/>
      <c r="Z4" s="5"/>
      <c r="AA4" s="5"/>
      <c r="AB4" s="110" t="str">
        <f>O58</f>
        <v>x</v>
      </c>
      <c r="AC4" s="5"/>
    </row>
    <row r="5" spans="1:41" s="3" customFormat="1" ht="16" x14ac:dyDescent="0.2">
      <c r="G5" s="4"/>
      <c r="H5" s="4"/>
      <c r="K5" s="1"/>
      <c r="L5" s="1"/>
      <c r="M5" s="1"/>
      <c r="N5" s="1"/>
      <c r="O5" s="1"/>
      <c r="T5" s="6"/>
      <c r="V5" s="4"/>
      <c r="W5" s="4"/>
      <c r="X5" s="4"/>
      <c r="Z5" s="110" t="s">
        <v>0</v>
      </c>
      <c r="AA5" s="110" t="s">
        <v>1</v>
      </c>
      <c r="AB5" s="110" t="s">
        <v>2</v>
      </c>
      <c r="AC5" s="110" t="s">
        <v>3</v>
      </c>
    </row>
    <row r="6" spans="1:41" s="3" customFormat="1" ht="16" x14ac:dyDescent="0.2">
      <c r="G6" s="4"/>
      <c r="H6" s="4"/>
      <c r="K6" s="1"/>
      <c r="L6" s="1"/>
      <c r="M6" s="1"/>
      <c r="N6" s="1"/>
      <c r="T6" s="6"/>
      <c r="V6" s="4"/>
      <c r="W6" s="4"/>
      <c r="X6" s="4"/>
      <c r="Z6" s="110">
        <v>-2.3333333333333357</v>
      </c>
      <c r="AA6" s="110">
        <v>1.4E-2</v>
      </c>
      <c r="AB6" s="110">
        <f>IF($AB$4="x",AA6,NA())</f>
        <v>1.4E-2</v>
      </c>
      <c r="AC6" s="110" t="str">
        <f>IF($J$68="","",$J$68)</f>
        <v/>
      </c>
    </row>
    <row r="7" spans="1:41" s="3" customFormat="1" ht="16" x14ac:dyDescent="0.2">
      <c r="B7" s="8" t="s">
        <v>4</v>
      </c>
      <c r="G7" s="4"/>
      <c r="H7" s="4"/>
      <c r="K7" s="1"/>
      <c r="L7" s="1"/>
      <c r="M7" s="1"/>
      <c r="N7" s="1"/>
      <c r="V7" s="4"/>
      <c r="W7" s="4"/>
      <c r="X7" s="4"/>
      <c r="Z7" s="110">
        <v>-2.1666666666666696</v>
      </c>
      <c r="AA7" s="110">
        <v>1.4E-2</v>
      </c>
      <c r="AB7" s="110">
        <f t="shared" ref="AB7:AB70" si="1">IF($AB$4="x",AA7,NA())</f>
        <v>1.4E-2</v>
      </c>
      <c r="AC7" s="110" t="str">
        <f t="shared" ref="AC7:AC70" si="2">IF($J$68="","",$J$68)</f>
        <v/>
      </c>
    </row>
    <row r="8" spans="1:41" s="3" customFormat="1" ht="16" x14ac:dyDescent="0.2">
      <c r="B8" s="9">
        <v>2.0099999999999998</v>
      </c>
      <c r="G8" s="4"/>
      <c r="H8" s="4"/>
      <c r="K8" s="1"/>
      <c r="L8" s="1"/>
      <c r="M8" s="1"/>
      <c r="N8" s="1"/>
      <c r="O8" s="146" t="s">
        <v>5</v>
      </c>
      <c r="P8" s="10" t="s">
        <v>6</v>
      </c>
      <c r="V8" s="4"/>
      <c r="W8" s="4"/>
      <c r="X8" s="4"/>
      <c r="Z8" s="110">
        <v>-1.8333333333333366</v>
      </c>
      <c r="AA8" s="110">
        <v>1.4E-2</v>
      </c>
      <c r="AB8" s="110">
        <f t="shared" si="1"/>
        <v>1.4E-2</v>
      </c>
      <c r="AC8" s="110" t="str">
        <f t="shared" si="2"/>
        <v/>
      </c>
    </row>
    <row r="9" spans="1:41" s="3" customFormat="1" ht="16" x14ac:dyDescent="0.2">
      <c r="B9" s="9">
        <v>2.0299999999999998</v>
      </c>
      <c r="G9" s="4"/>
      <c r="H9" s="4"/>
      <c r="K9" s="1"/>
      <c r="L9" s="1"/>
      <c r="M9" s="1"/>
      <c r="N9" s="1"/>
      <c r="O9" s="146" t="s">
        <v>5</v>
      </c>
      <c r="P9" s="10" t="s">
        <v>7</v>
      </c>
      <c r="T9" s="6"/>
      <c r="V9" s="4"/>
      <c r="W9" s="4"/>
      <c r="X9" s="4"/>
      <c r="Z9" s="110">
        <v>-1.6666666666666696</v>
      </c>
      <c r="AA9" s="110">
        <v>1.4E-2</v>
      </c>
      <c r="AB9" s="110">
        <f t="shared" si="1"/>
        <v>1.4E-2</v>
      </c>
      <c r="AC9" s="110" t="str">
        <f t="shared" si="2"/>
        <v/>
      </c>
    </row>
    <row r="10" spans="1:41" s="3" customFormat="1" ht="16" x14ac:dyDescent="0.2">
      <c r="B10" s="9">
        <v>2.0099999999999998</v>
      </c>
      <c r="G10" s="4"/>
      <c r="H10" s="4"/>
      <c r="K10" s="1"/>
      <c r="L10" s="1"/>
      <c r="M10" s="1"/>
      <c r="N10" s="1"/>
      <c r="O10" s="146" t="s">
        <v>5</v>
      </c>
      <c r="P10" s="10" t="s">
        <v>8</v>
      </c>
      <c r="T10" s="6"/>
      <c r="V10" s="4"/>
      <c r="W10" s="4"/>
      <c r="X10" s="4"/>
      <c r="Z10" s="110">
        <v>-1.5000000000000027</v>
      </c>
      <c r="AA10" s="110">
        <v>1.4E-2</v>
      </c>
      <c r="AB10" s="110">
        <f t="shared" si="1"/>
        <v>1.4E-2</v>
      </c>
      <c r="AC10" s="110" t="str">
        <f t="shared" si="2"/>
        <v/>
      </c>
    </row>
    <row r="11" spans="1:41" s="3" customFormat="1" ht="16" x14ac:dyDescent="0.2">
      <c r="B11" s="9">
        <v>1.98</v>
      </c>
      <c r="C11" s="2"/>
      <c r="E11" s="2"/>
      <c r="F11" s="4"/>
      <c r="G11" s="4"/>
      <c r="H11" s="4"/>
      <c r="K11" s="1"/>
      <c r="L11" s="1"/>
      <c r="M11" s="1"/>
      <c r="N11" s="1"/>
      <c r="O11" s="146" t="s">
        <v>5</v>
      </c>
      <c r="P11" s="10" t="s">
        <v>9</v>
      </c>
      <c r="T11" s="6"/>
      <c r="V11" s="4"/>
      <c r="W11" s="4"/>
      <c r="X11" s="4"/>
      <c r="Z11" s="110">
        <v>-1.3333333333333357</v>
      </c>
      <c r="AA11" s="110">
        <v>1.4E-2</v>
      </c>
      <c r="AB11" s="110">
        <f t="shared" si="1"/>
        <v>1.4E-2</v>
      </c>
      <c r="AC11" s="110" t="str">
        <f t="shared" si="2"/>
        <v/>
      </c>
    </row>
    <row r="12" spans="1:41" s="3" customFormat="1" ht="17" customHeight="1" x14ac:dyDescent="0.25">
      <c r="B12" s="9">
        <v>1.97</v>
      </c>
      <c r="C12" s="2"/>
      <c r="E12" s="2"/>
      <c r="F12" s="4"/>
      <c r="G12" s="4"/>
      <c r="H12" s="4"/>
      <c r="K12" s="1"/>
      <c r="L12" s="1"/>
      <c r="M12" s="1"/>
      <c r="N12" s="1"/>
      <c r="O12" s="146" t="s">
        <v>5</v>
      </c>
      <c r="P12" s="10" t="s">
        <v>10</v>
      </c>
      <c r="V12" s="4"/>
      <c r="W12" s="4"/>
      <c r="X12" s="4"/>
      <c r="Z12" s="110">
        <v>-1.1666666666666687</v>
      </c>
      <c r="AA12" s="110">
        <v>1.4E-2</v>
      </c>
      <c r="AB12" s="110">
        <f t="shared" si="1"/>
        <v>1.4E-2</v>
      </c>
      <c r="AC12" s="110" t="str">
        <f t="shared" si="2"/>
        <v/>
      </c>
    </row>
    <row r="13" spans="1:41" s="3" customFormat="1" ht="17" customHeight="1" x14ac:dyDescent="0.25">
      <c r="B13" s="9">
        <v>1.98</v>
      </c>
      <c r="C13" s="2"/>
      <c r="E13" s="2"/>
      <c r="F13" s="4"/>
      <c r="G13" s="4"/>
      <c r="H13" s="4"/>
      <c r="K13" s="1"/>
      <c r="L13" s="1"/>
      <c r="M13" s="1"/>
      <c r="O13" s="146" t="s">
        <v>5</v>
      </c>
      <c r="P13" s="10" t="s">
        <v>11</v>
      </c>
      <c r="V13" s="4"/>
      <c r="W13" s="4"/>
      <c r="X13" s="4"/>
      <c r="Z13" s="110">
        <v>-0.83333333333333526</v>
      </c>
      <c r="AA13" s="110">
        <v>1.4E-2</v>
      </c>
      <c r="AB13" s="110">
        <f t="shared" si="1"/>
        <v>1.4E-2</v>
      </c>
      <c r="AC13" s="110" t="str">
        <f t="shared" si="2"/>
        <v/>
      </c>
    </row>
    <row r="14" spans="1:41" s="3" customFormat="1" ht="16" x14ac:dyDescent="0.2">
      <c r="B14" s="9">
        <v>1.95</v>
      </c>
      <c r="C14" s="2"/>
      <c r="E14" s="2"/>
      <c r="F14" s="4"/>
      <c r="G14" s="4"/>
      <c r="H14" s="4"/>
      <c r="K14" s="1"/>
      <c r="L14" s="1"/>
      <c r="M14" s="1"/>
      <c r="O14" s="146" t="s">
        <v>5</v>
      </c>
      <c r="P14" s="10" t="s">
        <v>12</v>
      </c>
      <c r="V14" s="4"/>
      <c r="W14" s="4"/>
      <c r="X14" s="4"/>
      <c r="Z14" s="110">
        <v>-0.66666666666666874</v>
      </c>
      <c r="AA14" s="110">
        <v>1.4E-2</v>
      </c>
      <c r="AB14" s="110">
        <f t="shared" si="1"/>
        <v>1.4E-2</v>
      </c>
      <c r="AC14" s="110" t="str">
        <f t="shared" si="2"/>
        <v/>
      </c>
    </row>
    <row r="15" spans="1:41" s="3" customFormat="1" ht="16" x14ac:dyDescent="0.2">
      <c r="B15" s="9">
        <v>1.94</v>
      </c>
      <c r="C15" s="2"/>
      <c r="E15" s="2"/>
      <c r="F15" s="4"/>
      <c r="G15" s="4"/>
      <c r="H15" s="4"/>
      <c r="K15" s="1"/>
      <c r="L15" s="1"/>
      <c r="M15" s="1"/>
      <c r="O15" s="146" t="s">
        <v>5</v>
      </c>
      <c r="P15" s="11" t="s">
        <v>13</v>
      </c>
      <c r="V15" s="4"/>
      <c r="W15" s="4"/>
      <c r="X15" s="4"/>
      <c r="Z15" s="110">
        <v>-0.50000000000000222</v>
      </c>
      <c r="AA15" s="110">
        <v>1.4E-2</v>
      </c>
      <c r="AB15" s="110">
        <f t="shared" si="1"/>
        <v>1.4E-2</v>
      </c>
      <c r="AC15" s="110" t="str">
        <f t="shared" si="2"/>
        <v/>
      </c>
    </row>
    <row r="16" spans="1:41" s="3" customFormat="1" ht="16" x14ac:dyDescent="0.2">
      <c r="B16" s="9">
        <v>1.88</v>
      </c>
      <c r="C16" s="2"/>
      <c r="E16" s="2"/>
      <c r="F16" s="4"/>
      <c r="G16" s="4"/>
      <c r="H16" s="4"/>
      <c r="K16" s="1"/>
      <c r="L16" s="1"/>
      <c r="M16" s="1"/>
      <c r="O16" s="146" t="s">
        <v>5</v>
      </c>
      <c r="P16" s="10" t="s">
        <v>14</v>
      </c>
      <c r="V16" s="4"/>
      <c r="W16" s="4"/>
      <c r="X16" s="4"/>
      <c r="Z16" s="110">
        <v>-0.33333333333333548</v>
      </c>
      <c r="AA16" s="110">
        <v>1.4E-2</v>
      </c>
      <c r="AB16" s="110">
        <f t="shared" si="1"/>
        <v>1.4E-2</v>
      </c>
      <c r="AC16" s="110" t="str">
        <f t="shared" si="2"/>
        <v/>
      </c>
    </row>
    <row r="17" spans="2:29" s="3" customFormat="1" ht="16" x14ac:dyDescent="0.2">
      <c r="B17" s="9">
        <v>1.82</v>
      </c>
      <c r="C17" s="2"/>
      <c r="G17" s="4"/>
      <c r="H17" s="4"/>
      <c r="K17" s="1"/>
      <c r="L17" s="1"/>
      <c r="M17" s="1"/>
      <c r="O17" s="146" t="s">
        <v>5</v>
      </c>
      <c r="P17" s="11" t="s">
        <v>15</v>
      </c>
      <c r="V17" s="4"/>
      <c r="W17" s="4"/>
      <c r="X17" s="4"/>
      <c r="Z17" s="110">
        <v>-0.16666666666666879</v>
      </c>
      <c r="AA17" s="110">
        <v>1.4E-2</v>
      </c>
      <c r="AB17" s="110">
        <f t="shared" si="1"/>
        <v>1.4E-2</v>
      </c>
      <c r="AC17" s="110" t="str">
        <f t="shared" si="2"/>
        <v/>
      </c>
    </row>
    <row r="18" spans="2:29" s="3" customFormat="1" ht="16" x14ac:dyDescent="0.2">
      <c r="B18" s="9">
        <v>1.83</v>
      </c>
      <c r="C18" s="2"/>
      <c r="D18" s="12" t="s">
        <v>16</v>
      </c>
      <c r="E18" s="12" t="s">
        <v>17</v>
      </c>
      <c r="G18" s="4"/>
      <c r="H18" s="4"/>
      <c r="K18" s="1"/>
      <c r="L18" s="1"/>
      <c r="M18" s="1"/>
      <c r="O18" s="146" t="s">
        <v>5</v>
      </c>
      <c r="P18" s="11" t="s">
        <v>18</v>
      </c>
      <c r="V18" s="4"/>
      <c r="W18" s="4"/>
      <c r="X18" s="4"/>
      <c r="Z18" s="110">
        <v>0.16666666666666449</v>
      </c>
      <c r="AA18" s="110">
        <v>1.4E-2</v>
      </c>
      <c r="AB18" s="110">
        <f t="shared" si="1"/>
        <v>1.4E-2</v>
      </c>
      <c r="AC18" s="110" t="str">
        <f t="shared" si="2"/>
        <v/>
      </c>
    </row>
    <row r="19" spans="2:29" s="3" customFormat="1" ht="16" x14ac:dyDescent="0.2">
      <c r="B19" s="9">
        <v>1.88</v>
      </c>
      <c r="C19" s="2"/>
      <c r="D19" s="13" t="s">
        <v>4</v>
      </c>
      <c r="E19" s="13" t="s">
        <v>19</v>
      </c>
      <c r="F19" s="4"/>
      <c r="G19" s="4"/>
      <c r="H19" s="4"/>
      <c r="K19" s="1"/>
      <c r="L19" s="1"/>
      <c r="M19" s="1"/>
      <c r="O19" s="146" t="s">
        <v>5</v>
      </c>
      <c r="P19" s="10" t="s">
        <v>20</v>
      </c>
      <c r="T19" s="6"/>
      <c r="V19" s="4"/>
      <c r="W19" s="4"/>
      <c r="X19" s="4"/>
      <c r="Z19" s="110">
        <v>0.33333333333333115</v>
      </c>
      <c r="AA19" s="110">
        <v>1.4E-2</v>
      </c>
      <c r="AB19" s="110">
        <f t="shared" si="1"/>
        <v>1.4E-2</v>
      </c>
      <c r="AC19" s="110" t="str">
        <f t="shared" si="2"/>
        <v/>
      </c>
    </row>
    <row r="20" spans="2:29" s="3" customFormat="1" ht="16" x14ac:dyDescent="0.2">
      <c r="B20" s="9">
        <v>1.97</v>
      </c>
      <c r="C20" s="2"/>
      <c r="F20" s="4"/>
      <c r="G20" s="4"/>
      <c r="H20" s="4"/>
      <c r="K20" s="1"/>
      <c r="L20" s="1"/>
      <c r="M20" s="1"/>
      <c r="O20" s="146" t="s">
        <v>5</v>
      </c>
      <c r="P20" s="10" t="s">
        <v>21</v>
      </c>
      <c r="T20" s="6"/>
      <c r="V20" s="4"/>
      <c r="W20" s="4"/>
      <c r="X20" s="4"/>
      <c r="Z20" s="110">
        <v>0.49999999999999789</v>
      </c>
      <c r="AA20" s="110">
        <v>1.4E-2</v>
      </c>
      <c r="AB20" s="110">
        <f t="shared" si="1"/>
        <v>1.4E-2</v>
      </c>
      <c r="AC20" s="110" t="str">
        <f t="shared" si="2"/>
        <v/>
      </c>
    </row>
    <row r="21" spans="2:29" s="3" customFormat="1" ht="17" x14ac:dyDescent="0.25">
      <c r="B21" s="9">
        <v>1.95</v>
      </c>
      <c r="C21" s="2"/>
      <c r="D21" s="14" t="s">
        <v>22</v>
      </c>
      <c r="E21" s="2"/>
      <c r="F21" s="4"/>
      <c r="G21" s="4"/>
      <c r="H21" s="4"/>
      <c r="K21" s="1"/>
      <c r="L21" s="1"/>
      <c r="M21" s="1"/>
      <c r="O21" s="146">
        <v>0</v>
      </c>
      <c r="P21" s="10" t="s">
        <v>23</v>
      </c>
      <c r="T21" s="6"/>
      <c r="V21" s="4"/>
      <c r="W21" s="4"/>
      <c r="X21" s="4"/>
      <c r="Z21" s="110">
        <v>0.66666666666666441</v>
      </c>
      <c r="AA21" s="110">
        <v>1.4E-2</v>
      </c>
      <c r="AB21" s="110">
        <f t="shared" si="1"/>
        <v>1.4E-2</v>
      </c>
      <c r="AC21" s="110" t="str">
        <f t="shared" si="2"/>
        <v/>
      </c>
    </row>
    <row r="22" spans="2:29" s="3" customFormat="1" ht="17" x14ac:dyDescent="0.25">
      <c r="B22" s="9">
        <v>1.94</v>
      </c>
      <c r="C22" s="2"/>
      <c r="D22" s="13" t="s">
        <v>24</v>
      </c>
      <c r="E22" s="13" t="s">
        <v>25</v>
      </c>
      <c r="F22" s="4"/>
      <c r="G22" s="4"/>
      <c r="H22" s="4"/>
      <c r="K22" s="1"/>
      <c r="L22" s="1"/>
      <c r="M22" s="1"/>
      <c r="O22" s="146">
        <v>0</v>
      </c>
      <c r="P22" s="10" t="s">
        <v>26</v>
      </c>
      <c r="T22" s="6"/>
      <c r="V22" s="4"/>
      <c r="W22" s="4"/>
      <c r="X22" s="4"/>
      <c r="Z22" s="110">
        <v>0.83333333333333093</v>
      </c>
      <c r="AA22" s="110">
        <v>1.4E-2</v>
      </c>
      <c r="AB22" s="110">
        <f t="shared" si="1"/>
        <v>1.4E-2</v>
      </c>
      <c r="AC22" s="110" t="str">
        <f t="shared" si="2"/>
        <v/>
      </c>
    </row>
    <row r="23" spans="2:29" s="3" customFormat="1" ht="16" x14ac:dyDescent="0.2">
      <c r="B23" s="9">
        <v>1.98</v>
      </c>
      <c r="C23" s="2"/>
      <c r="D23" s="147"/>
      <c r="E23" s="148"/>
      <c r="G23" s="4"/>
      <c r="H23" s="4"/>
      <c r="K23" s="1"/>
      <c r="L23" s="1"/>
      <c r="M23" s="1"/>
      <c r="O23" s="146" t="s">
        <v>5</v>
      </c>
      <c r="P23" s="10" t="s">
        <v>27</v>
      </c>
      <c r="T23" s="6"/>
      <c r="V23" s="4"/>
      <c r="W23" s="4"/>
      <c r="X23" s="4"/>
      <c r="Z23" s="110">
        <v>1.1666666666666643</v>
      </c>
      <c r="AA23" s="110">
        <v>1.4E-2</v>
      </c>
      <c r="AB23" s="110">
        <f t="shared" si="1"/>
        <v>1.4E-2</v>
      </c>
      <c r="AC23" s="110" t="str">
        <f t="shared" si="2"/>
        <v/>
      </c>
    </row>
    <row r="24" spans="2:29" s="3" customFormat="1" ht="16" x14ac:dyDescent="0.2">
      <c r="B24" s="9">
        <v>1.87</v>
      </c>
      <c r="C24" s="2"/>
      <c r="D24" s="13" t="s">
        <v>28</v>
      </c>
      <c r="E24" s="149"/>
      <c r="G24" s="4"/>
      <c r="H24" s="4"/>
      <c r="K24" s="1"/>
      <c r="L24" s="1"/>
      <c r="M24" s="1"/>
      <c r="O24" s="146">
        <v>2</v>
      </c>
      <c r="P24" s="10" t="s">
        <v>30</v>
      </c>
      <c r="T24" s="6"/>
      <c r="V24" s="4"/>
      <c r="W24" s="4"/>
      <c r="X24" s="4"/>
      <c r="Z24" s="110">
        <v>1.3333333333333313</v>
      </c>
      <c r="AA24" s="110">
        <v>1.4E-2</v>
      </c>
      <c r="AB24" s="110">
        <f t="shared" si="1"/>
        <v>1.4E-2</v>
      </c>
      <c r="AC24" s="110" t="str">
        <f t="shared" si="2"/>
        <v/>
      </c>
    </row>
    <row r="25" spans="2:29" s="3" customFormat="1" ht="16" x14ac:dyDescent="0.2">
      <c r="B25" s="9">
        <v>1.98</v>
      </c>
      <c r="C25" s="2"/>
      <c r="D25" s="148"/>
      <c r="E25" s="148"/>
      <c r="F25" s="4"/>
      <c r="G25" s="4"/>
      <c r="H25" s="4"/>
      <c r="K25" s="1"/>
      <c r="L25" s="1"/>
      <c r="M25" s="1"/>
      <c r="T25" s="6"/>
      <c r="V25" s="4"/>
      <c r="W25" s="4"/>
      <c r="X25" s="4"/>
      <c r="Z25" s="110">
        <v>1.4999999999999982</v>
      </c>
      <c r="AA25" s="110">
        <v>1.4E-2</v>
      </c>
      <c r="AB25" s="110">
        <f t="shared" si="1"/>
        <v>1.4E-2</v>
      </c>
      <c r="AC25" s="110" t="str">
        <f t="shared" si="2"/>
        <v/>
      </c>
    </row>
    <row r="26" spans="2:29" s="3" customFormat="1" ht="16" x14ac:dyDescent="0.2">
      <c r="B26" s="9">
        <v>2.0299999999999998</v>
      </c>
      <c r="M26" s="1"/>
      <c r="T26" s="6"/>
      <c r="V26" s="4"/>
      <c r="W26" s="4"/>
      <c r="X26" s="4"/>
      <c r="Z26" s="110">
        <v>1.6666666666666652</v>
      </c>
      <c r="AA26" s="110">
        <v>1.4E-2</v>
      </c>
      <c r="AB26" s="110">
        <f t="shared" si="1"/>
        <v>1.4E-2</v>
      </c>
      <c r="AC26" s="110" t="str">
        <f t="shared" si="2"/>
        <v/>
      </c>
    </row>
    <row r="27" spans="2:29" s="3" customFormat="1" ht="16" x14ac:dyDescent="0.2">
      <c r="B27" s="9">
        <v>1.82</v>
      </c>
      <c r="D27" s="14" t="s">
        <v>31</v>
      </c>
      <c r="G27" s="15" t="s">
        <v>32</v>
      </c>
      <c r="H27" s="115" t="str">
        <f>"μ"&amp;E19 &amp; " (μ0)"</f>
        <v>μAdvertised (μ0)</v>
      </c>
      <c r="I27" s="150"/>
      <c r="J27" s="150"/>
      <c r="K27" s="151"/>
      <c r="L27" s="151"/>
      <c r="N27" s="111" t="str">
        <f>"Confidence Interval (CI) for μ" &amp; D19</f>
        <v>Confidence Interval (CI) for μSnowville</v>
      </c>
      <c r="O27" s="16"/>
      <c r="T27" s="6"/>
      <c r="V27" s="4"/>
      <c r="W27" s="4"/>
      <c r="X27" s="4"/>
      <c r="Z27" s="110">
        <v>1.8333333333333321</v>
      </c>
      <c r="AA27" s="110">
        <v>1.4E-2</v>
      </c>
      <c r="AB27" s="110">
        <f t="shared" si="1"/>
        <v>1.4E-2</v>
      </c>
      <c r="AC27" s="110" t="str">
        <f t="shared" si="2"/>
        <v/>
      </c>
    </row>
    <row r="28" spans="2:29" s="3" customFormat="1" ht="16" x14ac:dyDescent="0.2">
      <c r="B28" s="9">
        <v>1.93</v>
      </c>
      <c r="D28" s="17" t="s">
        <v>24</v>
      </c>
      <c r="E28" s="15" t="s">
        <v>36</v>
      </c>
      <c r="F28" s="18" t="s">
        <v>37</v>
      </c>
      <c r="G28" s="152" t="s">
        <v>14</v>
      </c>
      <c r="H28" s="152" t="s">
        <v>38</v>
      </c>
      <c r="I28" s="152" t="s">
        <v>39</v>
      </c>
      <c r="J28" s="152" t="str">
        <f>IF(ISNUMBER(SEARCH("pop",$E$29)),"raw value","raw CV &lt;&lt;")</f>
        <v>raw CV &lt;&lt;</v>
      </c>
      <c r="K28" s="152" t="str">
        <f>IF(ISNUMBER(SEARCH("pop",$E$29)),"z score","&lt;&lt; standardized CV")</f>
        <v>&lt;&lt; standardized CV</v>
      </c>
      <c r="L28" s="152" t="str">
        <f>IF(ISNUMBER(SEARCH("pop",$E$29)),"probability of x","&lt;&lt; probability")</f>
        <v>&lt;&lt; probability</v>
      </c>
      <c r="N28" s="19" t="s">
        <v>40</v>
      </c>
      <c r="O28" s="153"/>
      <c r="T28"/>
      <c r="V28" s="4"/>
      <c r="W28" s="4"/>
      <c r="X28" s="4"/>
      <c r="Z28" s="110">
        <v>2.1666666666666652</v>
      </c>
      <c r="AA28" s="110">
        <v>1.4E-2</v>
      </c>
      <c r="AB28" s="110">
        <f t="shared" si="1"/>
        <v>1.4E-2</v>
      </c>
      <c r="AC28" s="110" t="str">
        <f t="shared" si="2"/>
        <v/>
      </c>
    </row>
    <row r="29" spans="2:29" s="21" customFormat="1" ht="16" x14ac:dyDescent="0.2">
      <c r="B29" s="9">
        <v>1.93</v>
      </c>
      <c r="C29" s="20" t="s">
        <v>41</v>
      </c>
      <c r="D29" s="149"/>
      <c r="E29" s="155"/>
      <c r="F29" s="155"/>
      <c r="G29" s="155"/>
      <c r="H29" s="156"/>
      <c r="I29" s="156"/>
      <c r="J29" s="156"/>
      <c r="K29" s="157"/>
      <c r="L29" s="158"/>
      <c r="N29" s="116" t="str">
        <f>"μ"&amp;$D$19&amp; " lower"</f>
        <v>μSnowville lower</v>
      </c>
      <c r="O29" s="153"/>
      <c r="T29"/>
      <c r="V29" s="22"/>
      <c r="W29" s="22"/>
      <c r="X29" s="22"/>
      <c r="Z29" s="110">
        <v>2.3333333333333313</v>
      </c>
      <c r="AA29" s="110">
        <v>1.4E-2</v>
      </c>
      <c r="AB29" s="110">
        <f t="shared" si="1"/>
        <v>1.4E-2</v>
      </c>
      <c r="AC29" s="110" t="str">
        <f t="shared" si="2"/>
        <v/>
      </c>
    </row>
    <row r="30" spans="2:29" s="1" customFormat="1" ht="16" x14ac:dyDescent="0.2">
      <c r="B30" s="9">
        <v>1.86</v>
      </c>
      <c r="C30" s="20" t="s">
        <v>45</v>
      </c>
      <c r="D30" s="149"/>
      <c r="E30" s="155"/>
      <c r="F30" s="155"/>
      <c r="G30" s="155"/>
      <c r="H30" s="156"/>
      <c r="I30" s="156"/>
      <c r="J30" s="156"/>
      <c r="K30" s="157"/>
      <c r="L30" s="159"/>
      <c r="N30" s="116" t="str">
        <f>"μ"&amp;$D$19&amp; " upper"</f>
        <v>μSnowville upper</v>
      </c>
      <c r="O30" s="154"/>
      <c r="T30"/>
      <c r="V30" s="2"/>
      <c r="W30" s="2"/>
      <c r="X30" s="2"/>
      <c r="Z30" s="110">
        <v>-1.8333333333333366</v>
      </c>
      <c r="AA30" s="110">
        <v>3.7999999999999999E-2</v>
      </c>
      <c r="AB30" s="110">
        <f t="shared" si="1"/>
        <v>3.7999999999999999E-2</v>
      </c>
      <c r="AC30" s="110" t="str">
        <f t="shared" si="2"/>
        <v/>
      </c>
    </row>
    <row r="31" spans="2:29" s="1" customFormat="1" x14ac:dyDescent="0.2">
      <c r="B31" s="9">
        <v>1.89</v>
      </c>
      <c r="C31" s="23"/>
      <c r="V31" s="2"/>
      <c r="W31" s="2"/>
      <c r="X31" s="2"/>
      <c r="Z31" s="110">
        <v>-1.6666666666666696</v>
      </c>
      <c r="AA31" s="110">
        <v>3.7999999999999999E-2</v>
      </c>
      <c r="AB31" s="110">
        <f t="shared" si="1"/>
        <v>3.7999999999999999E-2</v>
      </c>
      <c r="AC31" s="110" t="str">
        <f t="shared" si="2"/>
        <v/>
      </c>
    </row>
    <row r="32" spans="2:29" s="3" customFormat="1" ht="16" x14ac:dyDescent="0.2">
      <c r="B32" s="9">
        <v>1.82</v>
      </c>
      <c r="C32" s="24"/>
      <c r="D32" s="25" t="s">
        <v>47</v>
      </c>
      <c r="E32" s="1"/>
      <c r="F32" s="1"/>
      <c r="G32" s="152" t="s">
        <v>14</v>
      </c>
      <c r="H32" s="152" t="s">
        <v>38</v>
      </c>
      <c r="I32" s="152" t="s">
        <v>39</v>
      </c>
      <c r="J32" s="152" t="str">
        <f>IF(ISNUMBER(SEARCH("pop",$E$29)),"value","raw sample mean &gt;&gt;")</f>
        <v>raw sample mean &gt;&gt;</v>
      </c>
      <c r="K32" s="152" t="str">
        <f>IF(ISNUMBER(SEARCH("pop",$E$29)),"z score","standardized test stat &gt;&gt;")</f>
        <v>standardized test stat &gt;&gt;</v>
      </c>
      <c r="L32" s="152" t="str">
        <f>IF(ISNUMBER(SEARCH("pop",$E$29)),"probability of x","&gt;&gt; probability")</f>
        <v>&gt;&gt; probability</v>
      </c>
      <c r="T32" s="6"/>
      <c r="V32" s="4"/>
      <c r="W32" s="4"/>
      <c r="X32" s="4"/>
      <c r="Z32" s="110">
        <v>-1.5000000000000027</v>
      </c>
      <c r="AA32" s="110">
        <v>3.7999999999999999E-2</v>
      </c>
      <c r="AB32" s="110">
        <f t="shared" si="1"/>
        <v>3.7999999999999999E-2</v>
      </c>
      <c r="AC32" s="110" t="str">
        <f t="shared" si="2"/>
        <v/>
      </c>
    </row>
    <row r="33" spans="2:29" s="21" customFormat="1" ht="16" x14ac:dyDescent="0.2">
      <c r="B33"/>
      <c r="C33" s="24" t="s">
        <v>48</v>
      </c>
      <c r="D33" s="149"/>
      <c r="E33" s="155"/>
      <c r="F33" s="160" t="str">
        <f>D19 &amp; " " &amp;  "x̅"</f>
        <v>Snowville x̅</v>
      </c>
      <c r="G33" s="155"/>
      <c r="H33" s="156"/>
      <c r="I33" s="156"/>
      <c r="J33" s="156"/>
      <c r="K33" s="157"/>
      <c r="L33" s="158"/>
      <c r="T33" s="26"/>
      <c r="V33" s="22"/>
      <c r="W33" s="22"/>
      <c r="X33" s="22"/>
      <c r="Z33" s="110">
        <v>-1.3333333333333357</v>
      </c>
      <c r="AA33" s="110">
        <v>3.7999999999999999E-2</v>
      </c>
      <c r="AB33" s="110">
        <f t="shared" si="1"/>
        <v>3.7999999999999999E-2</v>
      </c>
      <c r="AC33" s="110" t="str">
        <f t="shared" si="2"/>
        <v/>
      </c>
    </row>
    <row r="34" spans="2:29" s="3" customFormat="1" ht="16" x14ac:dyDescent="0.2">
      <c r="B34"/>
      <c r="C34" s="27"/>
      <c r="E34" s="28"/>
      <c r="F34" s="21"/>
      <c r="G34" s="21"/>
      <c r="H34" s="21"/>
      <c r="I34" s="21"/>
      <c r="J34" s="21"/>
      <c r="K34" s="21"/>
      <c r="L34" s="21"/>
      <c r="M34"/>
      <c r="N34" s="21"/>
      <c r="O34" s="21"/>
      <c r="T34" s="6"/>
      <c r="V34" s="4"/>
      <c r="W34" s="4"/>
      <c r="X34" s="4"/>
      <c r="Z34" s="110">
        <v>-1.1666666666666687</v>
      </c>
      <c r="AA34" s="110">
        <v>3.7999999999999999E-2</v>
      </c>
      <c r="AB34" s="110">
        <f t="shared" si="1"/>
        <v>3.7999999999999999E-2</v>
      </c>
      <c r="AC34" s="110" t="str">
        <f t="shared" si="2"/>
        <v/>
      </c>
    </row>
    <row r="35" spans="2:29" s="3" customFormat="1" ht="25" customHeight="1" x14ac:dyDescent="0.2">
      <c r="B35"/>
      <c r="K35" s="29"/>
      <c r="L35" s="30"/>
      <c r="M35" s="29"/>
      <c r="T35" s="6"/>
      <c r="V35" s="4"/>
      <c r="W35" s="4"/>
      <c r="X35" s="4"/>
      <c r="Z35" s="110">
        <v>-0.83333333333333526</v>
      </c>
      <c r="AA35" s="110">
        <v>3.7999999999999999E-2</v>
      </c>
      <c r="AB35" s="110">
        <f t="shared" si="1"/>
        <v>3.7999999999999999E-2</v>
      </c>
      <c r="AC35" s="110" t="str">
        <f t="shared" si="2"/>
        <v/>
      </c>
    </row>
    <row r="36" spans="2:29" s="3" customFormat="1" ht="32" customHeight="1" x14ac:dyDescent="0.2">
      <c r="B36"/>
      <c r="E36" s="31" t="s">
        <v>50</v>
      </c>
      <c r="F36" s="31"/>
      <c r="J36" s="31" t="s">
        <v>50</v>
      </c>
      <c r="K36" s="31"/>
      <c r="O36" s="32" t="s">
        <v>51</v>
      </c>
      <c r="P36" s="32"/>
      <c r="Q36" s="32"/>
      <c r="R36" s="4"/>
      <c r="T36" s="6"/>
      <c r="V36" s="4"/>
      <c r="W36" s="4"/>
      <c r="X36" s="4"/>
      <c r="Z36" s="110">
        <v>-0.66666666666666874</v>
      </c>
      <c r="AA36" s="110">
        <v>3.7999999999999999E-2</v>
      </c>
      <c r="AB36" s="110">
        <f t="shared" si="1"/>
        <v>3.7999999999999999E-2</v>
      </c>
      <c r="AC36" s="110" t="str">
        <f t="shared" si="2"/>
        <v/>
      </c>
    </row>
    <row r="37" spans="2:29" s="3" customFormat="1" ht="83" customHeight="1" x14ac:dyDescent="0.2">
      <c r="B37"/>
      <c r="E37" s="33" t="s">
        <v>52</v>
      </c>
      <c r="F37" s="34" t="s">
        <v>53</v>
      </c>
      <c r="G37" s="34"/>
      <c r="H37" s="161"/>
      <c r="J37" s="33" t="s">
        <v>55</v>
      </c>
      <c r="K37" s="35" t="s">
        <v>56</v>
      </c>
      <c r="L37" s="36"/>
      <c r="M37" s="162"/>
      <c r="O37" s="34" t="s">
        <v>57</v>
      </c>
      <c r="P37" s="34"/>
      <c r="Q37" s="34"/>
      <c r="R37" s="164"/>
      <c r="T37" s="6"/>
      <c r="V37" s="4"/>
      <c r="W37" s="4"/>
      <c r="X37" s="112" t="str">
        <f>"μ" &amp; $D$19 &amp; " =  μ" &amp; $E$19</f>
        <v>μSnowville =  μAdvertised</v>
      </c>
      <c r="Z37" s="110">
        <v>-0.50000000000000222</v>
      </c>
      <c r="AA37" s="110">
        <v>3.7999999999999999E-2</v>
      </c>
      <c r="AB37" s="110">
        <f t="shared" si="1"/>
        <v>3.7999999999999999E-2</v>
      </c>
      <c r="AC37" s="110" t="str">
        <f t="shared" si="2"/>
        <v/>
      </c>
    </row>
    <row r="38" spans="2:29" s="3" customFormat="1" ht="95" customHeight="1" x14ac:dyDescent="0.2">
      <c r="B38"/>
      <c r="C38" s="4"/>
      <c r="E38" s="33" t="s">
        <v>58</v>
      </c>
      <c r="F38" s="34" t="s">
        <v>59</v>
      </c>
      <c r="G38" s="34"/>
      <c r="H38" s="161"/>
      <c r="J38" s="33" t="s">
        <v>61</v>
      </c>
      <c r="K38" s="34" t="s">
        <v>62</v>
      </c>
      <c r="L38" s="34"/>
      <c r="M38" s="163"/>
      <c r="O38" s="34" t="s">
        <v>64</v>
      </c>
      <c r="P38" s="34"/>
      <c r="Q38" s="34"/>
      <c r="R38" s="164"/>
      <c r="T38" s="6"/>
      <c r="V38" s="4"/>
      <c r="W38" s="4"/>
      <c r="X38" s="112" t="str">
        <f>"μ" &amp; $D$19 &amp; " ≠  μ" &amp; $E$19</f>
        <v>μSnowville ≠  μAdvertised</v>
      </c>
      <c r="Z38" s="110">
        <v>-0.33333333333333548</v>
      </c>
      <c r="AA38" s="110">
        <v>3.7999999999999999E-2</v>
      </c>
      <c r="AB38" s="110">
        <f t="shared" si="1"/>
        <v>3.7999999999999999E-2</v>
      </c>
      <c r="AC38" s="110" t="str">
        <f t="shared" si="2"/>
        <v/>
      </c>
    </row>
    <row r="39" spans="2:29" s="3" customFormat="1" ht="90" customHeight="1" x14ac:dyDescent="0.2">
      <c r="B39"/>
      <c r="C39" s="4"/>
      <c r="E39" s="33" t="s">
        <v>65</v>
      </c>
      <c r="F39" s="34" t="s">
        <v>66</v>
      </c>
      <c r="G39" s="34"/>
      <c r="H39" s="162"/>
      <c r="J39" s="33" t="s">
        <v>68</v>
      </c>
      <c r="K39" s="34" t="s">
        <v>69</v>
      </c>
      <c r="L39" s="34"/>
      <c r="M39" s="162"/>
      <c r="O39" s="34" t="s">
        <v>71</v>
      </c>
      <c r="P39" s="34"/>
      <c r="Q39" s="34"/>
      <c r="R39" s="165"/>
      <c r="T39" s="6"/>
      <c r="V39" s="4"/>
      <c r="W39" s="4"/>
      <c r="X39" s="112" t="str">
        <f>"μ" &amp; $D$19 &amp; " &lt;  μ" &amp; $E$19</f>
        <v>μSnowville &lt;  μAdvertised</v>
      </c>
      <c r="Z39" s="110">
        <v>-0.16666666666666879</v>
      </c>
      <c r="AA39" s="110">
        <v>3.7999999999999999E-2</v>
      </c>
      <c r="AB39" s="110">
        <f t="shared" si="1"/>
        <v>3.7999999999999999E-2</v>
      </c>
      <c r="AC39" s="110" t="str">
        <f t="shared" si="2"/>
        <v/>
      </c>
    </row>
    <row r="40" spans="2:29" s="3" customFormat="1" ht="94" customHeight="1" x14ac:dyDescent="0.2">
      <c r="B40"/>
      <c r="C40" s="4"/>
      <c r="E40"/>
      <c r="F40"/>
      <c r="G40"/>
      <c r="H40" s="166" t="str">
        <f>_xlfn.CONCAT(H37:H39)</f>
        <v/>
      </c>
      <c r="I40" s="3" t="s">
        <v>72</v>
      </c>
      <c r="J40" s="37" t="s">
        <v>73</v>
      </c>
      <c r="K40" s="34" t="s">
        <v>74</v>
      </c>
      <c r="L40" s="34"/>
      <c r="M40" s="161"/>
      <c r="O40" s="34" t="s">
        <v>76</v>
      </c>
      <c r="P40" s="34"/>
      <c r="Q40" s="34"/>
      <c r="R40" s="164"/>
      <c r="T40" s="6"/>
      <c r="V40" s="4"/>
      <c r="W40" s="4"/>
      <c r="X40" s="112" t="str">
        <f>"μ" &amp; $D$19 &amp; " &gt;  μ" &amp; $E$19</f>
        <v>μSnowville &gt;  μAdvertised</v>
      </c>
      <c r="Z40" s="110">
        <v>0.16666666666666449</v>
      </c>
      <c r="AA40" s="110">
        <v>3.7999999999999999E-2</v>
      </c>
      <c r="AB40" s="110">
        <f t="shared" si="1"/>
        <v>3.7999999999999999E-2</v>
      </c>
      <c r="AC40" s="110" t="str">
        <f t="shared" si="2"/>
        <v/>
      </c>
    </row>
    <row r="41" spans="2:29" s="3" customFormat="1" ht="99" customHeight="1" x14ac:dyDescent="0.2">
      <c r="B41"/>
      <c r="C41" s="4"/>
      <c r="J41" s="33" t="s">
        <v>77</v>
      </c>
      <c r="K41" s="34" t="s">
        <v>78</v>
      </c>
      <c r="L41" s="34"/>
      <c r="M41" s="161"/>
      <c r="O41" s="34" t="s">
        <v>80</v>
      </c>
      <c r="P41" s="34"/>
      <c r="Q41" s="34"/>
      <c r="R41" s="164"/>
      <c r="T41" s="6"/>
      <c r="V41" s="4"/>
      <c r="W41" s="4"/>
      <c r="X41" s="4"/>
      <c r="Z41" s="110">
        <v>0.33333333333333115</v>
      </c>
      <c r="AA41" s="110">
        <v>3.7999999999999999E-2</v>
      </c>
      <c r="AB41" s="110">
        <f t="shared" si="1"/>
        <v>3.7999999999999999E-2</v>
      </c>
      <c r="AC41" s="110" t="str">
        <f t="shared" si="2"/>
        <v/>
      </c>
    </row>
    <row r="42" spans="2:29" s="3" customFormat="1" ht="34" customHeight="1" x14ac:dyDescent="0.2">
      <c r="B42"/>
      <c r="C42" s="4"/>
      <c r="M42" s="166" t="str">
        <f>_xlfn.CONCAT(M37:M41)</f>
        <v/>
      </c>
      <c r="N42" s="3" t="s">
        <v>72</v>
      </c>
      <c r="T42" s="6"/>
      <c r="V42" s="4"/>
      <c r="W42" s="4"/>
      <c r="X42" s="4"/>
      <c r="Z42" s="110">
        <v>0.49999999999999789</v>
      </c>
      <c r="AA42" s="110">
        <v>3.7999999999999999E-2</v>
      </c>
      <c r="AB42" s="110">
        <f t="shared" si="1"/>
        <v>3.7999999999999999E-2</v>
      </c>
      <c r="AC42" s="110" t="str">
        <f t="shared" si="2"/>
        <v/>
      </c>
    </row>
    <row r="43" spans="2:29" s="3" customFormat="1" ht="16" x14ac:dyDescent="0.2">
      <c r="B43"/>
      <c r="C43" s="4"/>
      <c r="E43" s="2"/>
      <c r="J43" s="2"/>
      <c r="T43" s="6"/>
      <c r="V43" s="4"/>
      <c r="W43" s="4"/>
      <c r="X43" s="4"/>
      <c r="Z43" s="110">
        <v>0.66666666666666441</v>
      </c>
      <c r="AA43" s="110">
        <v>3.7999999999999999E-2</v>
      </c>
      <c r="AB43" s="110">
        <f t="shared" si="1"/>
        <v>3.7999999999999999E-2</v>
      </c>
      <c r="AC43" s="110" t="str">
        <f t="shared" si="2"/>
        <v/>
      </c>
    </row>
    <row r="44" spans="2:29" s="3" customFormat="1" ht="16" x14ac:dyDescent="0.2">
      <c r="B44"/>
      <c r="C44" s="4"/>
      <c r="T44" s="6"/>
      <c r="V44" s="4"/>
      <c r="W44" s="4"/>
      <c r="X44" s="4"/>
      <c r="Z44" s="110">
        <v>0.83333333333333093</v>
      </c>
      <c r="AA44" s="110">
        <v>3.7999999999999999E-2</v>
      </c>
      <c r="AB44" s="110">
        <f t="shared" si="1"/>
        <v>3.7999999999999999E-2</v>
      </c>
      <c r="AC44" s="110" t="str">
        <f t="shared" si="2"/>
        <v/>
      </c>
    </row>
    <row r="45" spans="2:29" s="3" customFormat="1" ht="16" x14ac:dyDescent="0.2">
      <c r="B45"/>
      <c r="C45" s="4"/>
      <c r="G45" s="4"/>
      <c r="T45" s="6"/>
      <c r="V45" s="4"/>
      <c r="W45" s="4"/>
      <c r="X45" s="4"/>
      <c r="Z45" s="110">
        <v>1.1666666666666643</v>
      </c>
      <c r="AA45" s="110">
        <v>3.7999999999999999E-2</v>
      </c>
      <c r="AB45" s="110">
        <f t="shared" si="1"/>
        <v>3.7999999999999999E-2</v>
      </c>
      <c r="AC45" s="110" t="str">
        <f t="shared" si="2"/>
        <v/>
      </c>
    </row>
    <row r="46" spans="2:29" s="3" customFormat="1" ht="16" x14ac:dyDescent="0.2">
      <c r="B46"/>
      <c r="C46" s="4"/>
      <c r="T46" s="6"/>
      <c r="V46" s="4"/>
      <c r="W46" s="4"/>
      <c r="X46" s="4"/>
      <c r="Z46" s="110">
        <v>1.3333333333333313</v>
      </c>
      <c r="AA46" s="110">
        <v>3.7999999999999999E-2</v>
      </c>
      <c r="AB46" s="110">
        <f t="shared" si="1"/>
        <v>3.7999999999999999E-2</v>
      </c>
      <c r="AC46" s="110" t="str">
        <f t="shared" si="2"/>
        <v/>
      </c>
    </row>
    <row r="47" spans="2:29" s="3" customFormat="1" ht="17" thickBot="1" x14ac:dyDescent="0.25">
      <c r="B47"/>
      <c r="C47" s="4"/>
      <c r="T47" s="6"/>
      <c r="V47" s="4"/>
      <c r="W47" s="4"/>
      <c r="X47" s="4"/>
      <c r="Z47" s="110">
        <v>1.4999999999999982</v>
      </c>
      <c r="AA47" s="110">
        <v>3.7999999999999999E-2</v>
      </c>
      <c r="AB47" s="110">
        <f t="shared" si="1"/>
        <v>3.7999999999999999E-2</v>
      </c>
      <c r="AC47" s="110" t="str">
        <f t="shared" si="2"/>
        <v/>
      </c>
    </row>
    <row r="48" spans="2:29" s="3" customFormat="1" ht="16" x14ac:dyDescent="0.2">
      <c r="B48"/>
      <c r="C48" s="38"/>
      <c r="D48" s="39"/>
      <c r="E48" s="40"/>
      <c r="F48" s="40"/>
      <c r="G48" s="40"/>
      <c r="H48" s="40"/>
      <c r="I48" s="40"/>
      <c r="J48" s="40"/>
      <c r="K48" s="40"/>
      <c r="L48" s="40"/>
      <c r="M48" s="40"/>
      <c r="N48" s="40"/>
      <c r="O48" s="40"/>
      <c r="P48" s="41"/>
      <c r="Q48" s="42"/>
      <c r="R48" s="42"/>
      <c r="S48" s="42"/>
      <c r="T48" s="42"/>
      <c r="U48" s="43"/>
      <c r="V48" s="44"/>
      <c r="W48" s="44"/>
      <c r="X48" s="44"/>
      <c r="Y48" s="42"/>
      <c r="Z48" s="110">
        <v>1.6666666666666652</v>
      </c>
      <c r="AA48" s="110">
        <v>3.7999999999999999E-2</v>
      </c>
      <c r="AB48" s="110">
        <f t="shared" si="1"/>
        <v>3.7999999999999999E-2</v>
      </c>
      <c r="AC48" s="110" t="str">
        <f t="shared" si="2"/>
        <v/>
      </c>
    </row>
    <row r="49" spans="2:29" ht="16" x14ac:dyDescent="0.2">
      <c r="B49"/>
      <c r="C49" s="45"/>
      <c r="D49" s="167" t="s">
        <v>81</v>
      </c>
      <c r="E49" s="5"/>
      <c r="F49" s="7"/>
      <c r="G49" s="113" t="str">
        <f t="shared" ref="G49:L49" si="3">G28</f>
        <v>shading</v>
      </c>
      <c r="H49" s="113" t="str">
        <f t="shared" si="3"/>
        <v>hypothesized mean</v>
      </c>
      <c r="I49" s="113" t="str">
        <f t="shared" si="3"/>
        <v>expected variability</v>
      </c>
      <c r="J49" s="113" t="str">
        <f t="shared" si="3"/>
        <v>raw CV &lt;&lt;</v>
      </c>
      <c r="K49" s="113" t="str">
        <f t="shared" si="3"/>
        <v>&lt;&lt; standardized CV</v>
      </c>
      <c r="L49" s="113" t="str">
        <f t="shared" si="3"/>
        <v>&lt;&lt; probability</v>
      </c>
      <c r="M49" s="42"/>
      <c r="N49" s="116" t="str">
        <f>N28</f>
        <v>Margin of error</v>
      </c>
      <c r="O49" s="117">
        <f>O28</f>
        <v>0</v>
      </c>
      <c r="P49" s="46"/>
      <c r="Q49" s="5"/>
      <c r="R49" s="42"/>
      <c r="S49" s="42"/>
      <c r="T49" s="43"/>
      <c r="U49" s="42"/>
      <c r="V49" s="113" t="s">
        <v>82</v>
      </c>
      <c r="W49" s="110" t="s">
        <v>83</v>
      </c>
      <c r="X49" s="113" t="s">
        <v>84</v>
      </c>
      <c r="Y49" s="42"/>
      <c r="Z49" s="110">
        <v>1.8333333333333321</v>
      </c>
      <c r="AA49" s="110">
        <v>3.7999999999999999E-2</v>
      </c>
      <c r="AB49" s="110">
        <f t="shared" si="1"/>
        <v>3.7999999999999999E-2</v>
      </c>
      <c r="AC49" s="110" t="str">
        <f t="shared" si="2"/>
        <v/>
      </c>
    </row>
    <row r="50" spans="2:29" ht="16" x14ac:dyDescent="0.2">
      <c r="B50"/>
      <c r="C50" s="45"/>
      <c r="D50" s="115" t="s">
        <v>24</v>
      </c>
      <c r="E50" s="168" t="s">
        <v>85</v>
      </c>
      <c r="F50" s="168" t="s">
        <v>86</v>
      </c>
      <c r="G50" s="168" t="s">
        <v>32</v>
      </c>
      <c r="H50" s="115" t="s">
        <v>16</v>
      </c>
      <c r="I50" s="114">
        <f>I27</f>
        <v>0</v>
      </c>
      <c r="J50" s="114">
        <f>J27</f>
        <v>0</v>
      </c>
      <c r="K50" s="115">
        <f>K27</f>
        <v>0</v>
      </c>
      <c r="L50" s="115">
        <f>L27</f>
        <v>0</v>
      </c>
      <c r="M50" s="5"/>
      <c r="N50" s="116" t="str">
        <f t="shared" ref="N50:N51" si="4">N29</f>
        <v>μSnowville lower</v>
      </c>
      <c r="O50" s="117">
        <f>O29</f>
        <v>0</v>
      </c>
      <c r="P50" s="46"/>
      <c r="Q50" s="5"/>
      <c r="R50" s="131" t="s">
        <v>87</v>
      </c>
      <c r="S50" s="42"/>
      <c r="T50" s="42"/>
      <c r="U50" s="42"/>
      <c r="V50" s="114" t="str">
        <f>O65</f>
        <v>x</v>
      </c>
      <c r="W50" s="143" t="s">
        <v>5</v>
      </c>
      <c r="X50" s="114" t="str">
        <f>O65</f>
        <v>x</v>
      </c>
      <c r="Y50" s="42"/>
      <c r="Z50" s="110">
        <v>-1.8333333333333366</v>
      </c>
      <c r="AA50" s="110">
        <v>6.2000000000000006E-2</v>
      </c>
      <c r="AB50" s="110">
        <f t="shared" si="1"/>
        <v>6.2000000000000006E-2</v>
      </c>
      <c r="AC50" s="110" t="str">
        <f t="shared" si="2"/>
        <v/>
      </c>
    </row>
    <row r="51" spans="2:29" ht="17" x14ac:dyDescent="0.2">
      <c r="B51"/>
      <c r="C51" s="45"/>
      <c r="D51" s="113">
        <f t="shared" ref="D51:L52" si="5">D29</f>
        <v>0</v>
      </c>
      <c r="E51" s="113">
        <f t="shared" si="5"/>
        <v>0</v>
      </c>
      <c r="F51" s="113">
        <f t="shared" si="5"/>
        <v>0</v>
      </c>
      <c r="G51" s="113">
        <f t="shared" si="5"/>
        <v>0</v>
      </c>
      <c r="H51" s="118">
        <f t="shared" si="5"/>
        <v>0</v>
      </c>
      <c r="I51" s="119">
        <f t="shared" si="5"/>
        <v>0</v>
      </c>
      <c r="J51" s="118">
        <f t="shared" si="5"/>
        <v>0</v>
      </c>
      <c r="K51" s="120">
        <f t="shared" si="5"/>
        <v>0</v>
      </c>
      <c r="L51" s="121">
        <f t="shared" si="5"/>
        <v>0</v>
      </c>
      <c r="M51" s="5"/>
      <c r="N51" s="116" t="str">
        <f t="shared" si="4"/>
        <v>μSnowville upper</v>
      </c>
      <c r="O51" s="117">
        <f>O30</f>
        <v>0</v>
      </c>
      <c r="P51" s="46"/>
      <c r="Q51" s="5"/>
      <c r="R51" s="42"/>
      <c r="S51" s="42"/>
      <c r="T51" s="114" t="s">
        <v>88</v>
      </c>
      <c r="U51" s="140" t="s">
        <v>89</v>
      </c>
      <c r="V51" s="140" t="str">
        <f>E69&amp;" "&amp;V49</f>
        <v xml:space="preserve"> X1</v>
      </c>
      <c r="W51" s="140" t="str">
        <f>E70&amp;" "&amp;W49</f>
        <v xml:space="preserve"> X2</v>
      </c>
      <c r="X51" s="140" t="str">
        <f>E73&amp;" "&amp;X49</f>
        <v xml:space="preserve"> X3</v>
      </c>
      <c r="Y51" s="42"/>
      <c r="Z51" s="110">
        <v>-1.6666666666666696</v>
      </c>
      <c r="AA51" s="110">
        <v>6.2000000000000006E-2</v>
      </c>
      <c r="AB51" s="110">
        <f t="shared" si="1"/>
        <v>6.2000000000000006E-2</v>
      </c>
      <c r="AC51" s="110" t="str">
        <f t="shared" si="2"/>
        <v/>
      </c>
    </row>
    <row r="52" spans="2:29" ht="16" x14ac:dyDescent="0.2">
      <c r="B52"/>
      <c r="C52" s="45"/>
      <c r="D52" s="113">
        <f t="shared" si="5"/>
        <v>0</v>
      </c>
      <c r="E52" s="113">
        <f t="shared" si="5"/>
        <v>0</v>
      </c>
      <c r="F52" s="113">
        <f t="shared" si="5"/>
        <v>0</v>
      </c>
      <c r="G52" s="113">
        <f t="shared" si="5"/>
        <v>0</v>
      </c>
      <c r="H52" s="118">
        <f t="shared" si="5"/>
        <v>0</v>
      </c>
      <c r="I52" s="119">
        <f t="shared" si="5"/>
        <v>0</v>
      </c>
      <c r="J52" s="118">
        <f t="shared" si="5"/>
        <v>0</v>
      </c>
      <c r="K52" s="120">
        <f t="shared" si="5"/>
        <v>0</v>
      </c>
      <c r="L52" s="121">
        <f t="shared" si="5"/>
        <v>0</v>
      </c>
      <c r="M52" s="42"/>
      <c r="N52" s="5"/>
      <c r="O52" s="5"/>
      <c r="P52" s="46"/>
      <c r="Q52" s="5"/>
      <c r="R52" s="131" t="s">
        <v>90</v>
      </c>
      <c r="S52" s="131">
        <f>F123-F117</f>
        <v>6</v>
      </c>
      <c r="T52" s="120">
        <f>F117</f>
        <v>-3</v>
      </c>
      <c r="U52" s="136">
        <f>IF(
    LEFT($E$69,1) ="T",
    _xlfn.T.DIST(T52, $D$69-1, FALSE),
    _xlfn.NORM.S.DIST(T52, FALSE)
)</f>
        <v>4.4318484119380075E-3</v>
      </c>
      <c r="V52" s="136" t="e" cm="1">
        <f t="array" ref="V52">_xlfn.IFS(
    FALSE, N("Check if X1 shading is ON"),
    $V$50&lt;&gt;"x", NA(),
    FALSE, N("Check if case is 'LEFT' and x axis value less than z score"),
    AND($G$69 = "LEFT", $T52 &lt; IF($K$69="", 0, $K$69)), $U52,
    FALSE, N("Check if case is 'RIGHT' and x axis value greater than z score"),
    AND($G$69 = "RIGHT", $T52 &gt; IF($K$69="", 0, $K$69)), $U52,
    FALSE, N("Default case: Return NA()"),
    TRUE, NA()
)</f>
        <v>#N/A</v>
      </c>
      <c r="W52" s="136" t="e" cm="1">
        <f t="array" ref="W52">_xlfn.IFS(
    FALSE, N("Check if X1 shading is ON"),
    $V$50&lt;&gt;"x", NA(),
    FALSE, N("Check if case is 'LEFT' and x axis value less than z score"),
    AND($G$70 = "LEFT", $T52 &lt; IF($K$70="", 0, $K$70)), $U52,
    FALSE, N("Check if case is 'RIGHT' and x axis value greater than z score"),
    AND($G$70 = "RIGHT", $T52 &gt; IF($K$70="", 0, $K$70)), $U52,
    FALSE, N("Default case: Return NA()"),
    TRUE, NA()
)</f>
        <v>#N/A</v>
      </c>
      <c r="X52" s="136" t="e" cm="1">
        <f t="array" ref="X52">_xlfn.IFS(
    FALSE, N("Check if X1 shading is ON"),
    $X$50&lt;&gt;"x", NA(),
    FALSE, N("Check if case is 'LEFT' and x axis value less than z score"),
    AND($G$73 = "LEFT", $T52 &lt; IF($K$73="", 0, $K$73)), $U52,
    FALSE, N("Check if case is 'RIGHT' and x axis value greater than z score"),
    AND($G$73 = "RIGHT", $T52 &gt; IF($K$73="", 0, $K$73)), $U52,
    FALSE, N("Check if case is 'TWO' and both directions"),
    AND(
        $G$73 = "TWO",
        OR($T52 &lt; -ABS($K$73), $T52 &gt; ABS($K$73))
    ), $U52,
    FALSE, N("Default case: Return NA()"),
    TRUE, NA()
)</f>
        <v>#VALUE!</v>
      </c>
      <c r="Y52" s="42"/>
      <c r="Z52" s="110">
        <v>-1.5000000000000027</v>
      </c>
      <c r="AA52" s="110">
        <v>6.2000000000000006E-2</v>
      </c>
      <c r="AB52" s="110">
        <f t="shared" si="1"/>
        <v>6.2000000000000006E-2</v>
      </c>
      <c r="AC52" s="110" t="str">
        <f t="shared" si="2"/>
        <v/>
      </c>
    </row>
    <row r="53" spans="2:29" ht="18" customHeight="1" x14ac:dyDescent="0.2">
      <c r="B53"/>
      <c r="C53" s="45"/>
      <c r="D53" s="44"/>
      <c r="E53" s="44"/>
      <c r="F53" s="44"/>
      <c r="G53" s="44"/>
      <c r="H53" s="49"/>
      <c r="I53" s="5"/>
      <c r="J53" s="5"/>
      <c r="K53" s="5"/>
      <c r="L53" s="5"/>
      <c r="M53" s="42"/>
      <c r="N53" s="5"/>
      <c r="O53" s="5"/>
      <c r="P53" s="46"/>
      <c r="Q53" s="5"/>
      <c r="R53" s="131" t="s">
        <v>91</v>
      </c>
      <c r="S53" s="131">
        <v>144</v>
      </c>
      <c r="T53" s="120">
        <f t="shared" ref="T53:T116" si="6">T52+$S$54</f>
        <v>-2.9583333333333335</v>
      </c>
      <c r="U53" s="136">
        <f t="shared" ref="U53:U116" si="7">IF(
    LEFT($E$69,1) ="T",
    _xlfn.T.DIST(T53, $D$69-1, FALSE),
    _xlfn.NORM.S.DIST(T53, FALSE)
)</f>
        <v>5.0175847389326532E-3</v>
      </c>
      <c r="V53" s="136" t="e" cm="1">
        <f t="array" ref="V53">_xlfn.IFS(
    FALSE, N("Check if X1 shading is ON"),
    $V$50&lt;&gt;"x", NA(),
    FALSE, N("Check if case is 'LEFT' and x axis value less than z score"),
    AND($G$69 = "LEFT", $T53 &lt; IF($K$69="", 0, $K$69)), $U53,
    FALSE, N("Check if case is 'RIGHT' and x axis value greater than z score"),
    AND($G$69 = "RIGHT", $T53 &gt; IF($K$69="", 0, $K$69)), $U53,
    FALSE, N("Check if case is 'TWO' and both directions"),
    AND(
        $G$69 = "TWO",
        OR($T53 &lt; -ABS($K$69), $T53 &gt; ABS($K$70))
    ), $U53,
    FALSE, N("Default case: Return NA()"),
    TRUE, NA()
)</f>
        <v>#VALUE!</v>
      </c>
      <c r="W53" s="136" t="e" cm="1">
        <f t="array" ref="W53">_xlfn.IFS(
    FALSE, N("Check if X1 shading is ON"),
    $V$50&lt;&gt;"x", NA(),
    FALSE, N("Check if case is 'LEFT' and x axis value less than z score"),
    AND($G$70 = "LEFT", $T53 &lt; IF($K$70="", 0, $K$70)), $U53,
    FALSE, N("Check if case is 'RIGHT' and x axis value greater than z score"),
    AND($G$70 = "RIGHT", $T53 &gt; IF($K$70="", 0, $K$70)), $U53,
    FALSE, N("Default case: Return NA()"),
    TRUE, NA()
)</f>
        <v>#N/A</v>
      </c>
      <c r="X53" s="136" t="e" cm="1">
        <f t="array" ref="X53">_xlfn.IFS(
    FALSE, N("Check if X1 shading is ON"),
    $X$50&lt;&gt;"x", NA(),
    FALSE, N("Check if case is 'LEFT' and x axis value less than z score"),
    AND($G$73 = "LEFT", $T53 &lt; IF($K$73="", 0, $K$73)), $U53,
    FALSE, N("Check if case is 'RIGHT' and x axis value greater than z score"),
    AND($G$73 = "RIGHT", $T53 &gt; IF($K$73="", 0, $K$73)), $U53,
    FALSE, N("Check if case is 'TWO' and both directions"),
    AND(
        $G$73 = "TWO",
        OR($T53 &lt; -ABS($K$73), $T53 &gt; ABS($K$73))
    ), $U53,
    FALSE, N("Default case: Return NA()"),
    TRUE, NA()
)</f>
        <v>#VALUE!</v>
      </c>
      <c r="Y53" s="42"/>
      <c r="Z53" s="110">
        <v>-1.3333333333333357</v>
      </c>
      <c r="AA53" s="110">
        <v>6.2000000000000006E-2</v>
      </c>
      <c r="AB53" s="110">
        <f t="shared" si="1"/>
        <v>6.2000000000000006E-2</v>
      </c>
      <c r="AC53" s="110" t="str">
        <f t="shared" si="2"/>
        <v/>
      </c>
    </row>
    <row r="54" spans="2:29" ht="16" x14ac:dyDescent="0.2">
      <c r="B54"/>
      <c r="C54" s="45"/>
      <c r="D54" s="44"/>
      <c r="E54" s="5"/>
      <c r="F54" s="5"/>
      <c r="G54" s="113" t="str">
        <f t="shared" ref="G54:L55" si="8">G32</f>
        <v>shading</v>
      </c>
      <c r="H54" s="113" t="str">
        <f t="shared" si="8"/>
        <v>hypothesized mean</v>
      </c>
      <c r="I54" s="113" t="str">
        <f t="shared" si="8"/>
        <v>expected variability</v>
      </c>
      <c r="J54" s="113" t="str">
        <f t="shared" si="8"/>
        <v>raw sample mean &gt;&gt;</v>
      </c>
      <c r="K54" s="113" t="str">
        <f t="shared" si="8"/>
        <v>standardized test stat &gt;&gt;</v>
      </c>
      <c r="L54" s="113" t="str">
        <f t="shared" si="8"/>
        <v>&gt;&gt; probability</v>
      </c>
      <c r="M54" s="44"/>
      <c r="N54" s="5"/>
      <c r="O54" s="5"/>
      <c r="P54" s="46"/>
      <c r="Q54" s="5"/>
      <c r="R54" s="131" t="s">
        <v>92</v>
      </c>
      <c r="S54" s="131">
        <f>S52/S53</f>
        <v>4.1666666666666664E-2</v>
      </c>
      <c r="T54" s="120">
        <f t="shared" si="6"/>
        <v>-2.916666666666667</v>
      </c>
      <c r="U54" s="136">
        <f t="shared" si="7"/>
        <v>5.6708812194458807E-3</v>
      </c>
      <c r="V54" s="136" t="e" cm="1">
        <f t="array" ref="V54">_xlfn.IFS(
    FALSE, N("Check if X1 shading is ON"),
    $V$50&lt;&gt;"x", NA(),
    FALSE, N("Check if case is 'LEFT' and x axis value less than z score"),
    AND($G$69 = "LEFT", $T54 &lt; IF($K$69="", 0, $K$69)), $U54,
    FALSE, N("Check if case is 'RIGHT' and x axis value greater than z score"),
    AND($G$69 = "RIGHT", $T54 &gt; IF($K$69="", 0, $K$69)), $U54,
    FALSE, N("Check if case is 'TWO' and both directions"),
    AND(
        $G$69 = "TWO",
        OR($T54 &lt; -ABS($K$69), $T54 &gt; ABS($K$70))
    ), $U54,
    FALSE, N("Default case: Return NA()"),
    TRUE, NA()
)</f>
        <v>#VALUE!</v>
      </c>
      <c r="W54" s="136" t="e" cm="1">
        <f t="array" ref="W54">_xlfn.IFS(
    FALSE, N("Check if X1 shading is ON"),
    $V$50&lt;&gt;"x", NA(),
    FALSE, N("Check if case is 'LEFT' and x axis value less than z score"),
    AND($G$70 = "LEFT", $T54 &lt; IF($K$70="", 0, $K$70)), $U54,
    FALSE, N("Check if case is 'RIGHT' and x axis value greater than z score"),
    AND($G$70 = "RIGHT", $T54 &gt; IF($K$70="", 0, $K$70)), $U54,
    FALSE, N("Default case: Return NA()"),
    TRUE, NA()
)</f>
        <v>#N/A</v>
      </c>
      <c r="X54" s="136" t="e" cm="1">
        <f t="array" ref="X54">_xlfn.IFS(
    FALSE, N("Check if X1 shading is ON"),
    $X$50&lt;&gt;"x", NA(),
    FALSE, N("Check if case is 'LEFT' and x axis value less than z score"),
    AND($G$73 = "LEFT", $T54 &lt; IF($K$73="", 0, $K$73)), $U54,
    FALSE, N("Check if case is 'RIGHT' and x axis value greater than z score"),
    AND($G$73 = "RIGHT", $T54 &gt; IF($K$73="", 0, $K$73)), $U54,
    FALSE, N("Check if case is 'TWO' and both directions"),
    AND(
        $G$73 = "TWO",
        OR($T54 &lt; -ABS($K$73), $T54 &gt; ABS($K$73))
    ), $U54,
    FALSE, N("Default case: Return NA()"),
    TRUE, NA()
)</f>
        <v>#VALUE!</v>
      </c>
      <c r="Y54" s="42"/>
      <c r="Z54" s="110">
        <v>-1.1666666666666687</v>
      </c>
      <c r="AA54" s="110">
        <v>6.2000000000000006E-2</v>
      </c>
      <c r="AB54" s="110">
        <f t="shared" si="1"/>
        <v>6.2000000000000006E-2</v>
      </c>
      <c r="AC54" s="110" t="str">
        <f t="shared" si="2"/>
        <v/>
      </c>
    </row>
    <row r="55" spans="2:29" ht="16" x14ac:dyDescent="0.2">
      <c r="B55"/>
      <c r="C55" s="45"/>
      <c r="D55" s="113">
        <f>D51</f>
        <v>0</v>
      </c>
      <c r="E55" s="113">
        <f>E33</f>
        <v>0</v>
      </c>
      <c r="F55" s="113" t="str">
        <f>F33</f>
        <v>Snowville x̅</v>
      </c>
      <c r="G55" s="113">
        <f t="shared" si="8"/>
        <v>0</v>
      </c>
      <c r="H55" s="118">
        <f t="shared" si="8"/>
        <v>0</v>
      </c>
      <c r="I55" s="119">
        <f t="shared" si="8"/>
        <v>0</v>
      </c>
      <c r="J55" s="118">
        <f t="shared" si="8"/>
        <v>0</v>
      </c>
      <c r="K55" s="120">
        <f t="shared" si="8"/>
        <v>0</v>
      </c>
      <c r="L55" s="121">
        <f t="shared" si="8"/>
        <v>0</v>
      </c>
      <c r="M55" s="42"/>
      <c r="N55" s="5"/>
      <c r="O55" s="5"/>
      <c r="P55" s="46"/>
      <c r="Q55" s="5"/>
      <c r="R55" s="42"/>
      <c r="S55" s="42"/>
      <c r="T55" s="120">
        <f t="shared" si="6"/>
        <v>-2.8750000000000004</v>
      </c>
      <c r="U55" s="136">
        <f t="shared" si="7"/>
        <v>6.3981203107235513E-3</v>
      </c>
      <c r="V55" s="136" t="e" cm="1">
        <f t="array" ref="V55">_xlfn.IFS(
    FALSE, N("Check if X1 shading is ON"),
    $V$50&lt;&gt;"x", NA(),
    FALSE, N("Check if case is 'LEFT' and x axis value less than z score"),
    AND($G$69 = "LEFT", $T55 &lt; IF($K$69="", 0, $K$69)), $U55,
    FALSE, N("Check if case is 'RIGHT' and x axis value greater than z score"),
    AND($G$69 = "RIGHT", $T55 &gt; IF($K$69="", 0, $K$69)), $U55,
    FALSE, N("Check if case is 'TWO' and both directions"),
    AND(
        $G$69 = "TWO",
        OR($T55 &lt; -ABS($K$69), $T55 &gt; ABS($K$70))
    ), $U55,
    FALSE, N("Default case: Return NA()"),
    TRUE, NA()
)</f>
        <v>#VALUE!</v>
      </c>
      <c r="W55" s="136" t="e" cm="1">
        <f t="array" ref="W55">_xlfn.IFS(
    FALSE, N("Check if X1 shading is ON"),
    $V$50&lt;&gt;"x", NA(),
    FALSE, N("Check if case is 'LEFT' and x axis value less than z score"),
    AND($G$70 = "LEFT", $T55 &lt; IF($K$70="", 0, $K$70)), $U55,
    FALSE, N("Check if case is 'RIGHT' and x axis value greater than z score"),
    AND($G$70 = "RIGHT", $T55 &gt; IF($K$70="", 0, $K$70)), $U55,
    FALSE, N("Default case: Return NA()"),
    TRUE, NA()
)</f>
        <v>#N/A</v>
      </c>
      <c r="X55" s="136" t="e" cm="1">
        <f t="array" ref="X55">_xlfn.IFS(
    FALSE, N("Check if X1 shading is ON"),
    $X$50&lt;&gt;"x", NA(),
    FALSE, N("Check if case is 'LEFT' and x axis value less than z score"),
    AND($G$73 = "LEFT", $T55 &lt; IF($K$73="", 0, $K$73)), $U55,
    FALSE, N("Check if case is 'RIGHT' and x axis value greater than z score"),
    AND($G$73 = "RIGHT", $T55 &gt; IF($K$73="", 0, $K$73)), $U55,
    FALSE, N("Check if case is 'TWO' and both directions"),
    AND(
        $G$73 = "TWO",
        OR($T55 &lt; -ABS($K$73), $T55 &gt; ABS($K$73))
    ), $U55,
    FALSE, N("Default case: Return NA()"),
    TRUE, NA()
)</f>
        <v>#VALUE!</v>
      </c>
      <c r="Y55" s="42"/>
      <c r="Z55" s="110">
        <v>-0.83333333333333526</v>
      </c>
      <c r="AA55" s="110">
        <v>6.2000000000000006E-2</v>
      </c>
      <c r="AB55" s="110">
        <f t="shared" si="1"/>
        <v>6.2000000000000006E-2</v>
      </c>
      <c r="AC55" s="110" t="str">
        <f t="shared" si="2"/>
        <v/>
      </c>
    </row>
    <row r="56" spans="2:29" ht="15" customHeight="1" thickBot="1" x14ac:dyDescent="0.25">
      <c r="B56"/>
      <c r="C56" s="50"/>
      <c r="D56" s="51"/>
      <c r="E56" s="51"/>
      <c r="F56" s="51"/>
      <c r="G56" s="52"/>
      <c r="H56" s="52"/>
      <c r="I56" s="52"/>
      <c r="J56" s="52"/>
      <c r="K56" s="52"/>
      <c r="L56" s="52"/>
      <c r="M56" s="53"/>
      <c r="N56" s="52"/>
      <c r="O56" s="52"/>
      <c r="P56" s="54"/>
      <c r="Q56" s="5"/>
      <c r="R56" s="42"/>
      <c r="S56" s="42"/>
      <c r="T56" s="120">
        <f t="shared" si="6"/>
        <v>-2.8333333333333339</v>
      </c>
      <c r="U56" s="136">
        <f t="shared" si="7"/>
        <v>7.2060997646092168E-3</v>
      </c>
      <c r="V56" s="136" t="e" cm="1">
        <f t="array" ref="V56">_xlfn.IFS(
    FALSE, N("Check if X1 shading is ON"),
    $V$50&lt;&gt;"x", NA(),
    FALSE, N("Check if case is 'LEFT' and x axis value less than z score"),
    AND($G$69 = "LEFT", $T56 &lt; IF($K$69="", 0, $K$69)), $U56,
    FALSE, N("Check if case is 'RIGHT' and x axis value greater than z score"),
    AND($G$69 = "RIGHT", $T56 &gt; IF($K$69="", 0, $K$69)), $U56,
    FALSE, N("Check if case is 'TWO' and both directions"),
    AND(
        $G$69 = "TWO",
        OR($T56 &lt; -ABS($K$69), $T56 &gt; ABS($K$70))
    ), $U56,
    FALSE, N("Default case: Return NA()"),
    TRUE, NA()
)</f>
        <v>#VALUE!</v>
      </c>
      <c r="W56" s="136" t="e" cm="1">
        <f t="array" ref="W56">_xlfn.IFS(
    FALSE, N("Check if X1 shading is ON"),
    $V$50&lt;&gt;"x", NA(),
    FALSE, N("Check if case is 'LEFT' and x axis value less than z score"),
    AND($G$70 = "LEFT", $T56 &lt; IF($K$70="", 0, $K$70)), $U56,
    FALSE, N("Check if case is 'RIGHT' and x axis value greater than z score"),
    AND($G$70 = "RIGHT", $T56 &gt; IF($K$70="", 0, $K$70)), $U56,
    FALSE, N("Default case: Return NA()"),
    TRUE, NA()
)</f>
        <v>#N/A</v>
      </c>
      <c r="X56" s="136" t="e" cm="1">
        <f t="array" ref="X56">_xlfn.IFS(
    FALSE, N("Check if X1 shading is ON"),
    $X$50&lt;&gt;"x", NA(),
    FALSE, N("Check if case is 'LEFT' and x axis value less than z score"),
    AND($G$73 = "LEFT", $T56 &lt; IF($K$73="", 0, $K$73)), $U56,
    FALSE, N("Check if case is 'RIGHT' and x axis value greater than z score"),
    AND($G$73 = "RIGHT", $T56 &gt; IF($K$73="", 0, $K$73)), $U56,
    FALSE, N("Check if case is 'TWO' and both directions"),
    AND(
        $G$73 = "TWO",
        OR($T56 &lt; -ABS($K$73), $T56 &gt; ABS($K$73))
    ), $U56,
    FALSE, N("Default case: Return NA()"),
    TRUE, NA()
)</f>
        <v>#VALUE!</v>
      </c>
      <c r="Y56" s="42"/>
      <c r="Z56" s="110">
        <v>-0.66666666666666874</v>
      </c>
      <c r="AA56" s="110">
        <v>6.2000000000000006E-2</v>
      </c>
      <c r="AB56" s="110">
        <f t="shared" si="1"/>
        <v>6.2000000000000006E-2</v>
      </c>
      <c r="AC56" s="110" t="str">
        <f t="shared" si="2"/>
        <v/>
      </c>
    </row>
    <row r="57" spans="2:29" ht="16" x14ac:dyDescent="0.2">
      <c r="B57"/>
      <c r="C57" s="42"/>
      <c r="D57" s="44"/>
      <c r="E57" s="44"/>
      <c r="F57" s="44"/>
      <c r="G57" s="44"/>
      <c r="H57" s="49"/>
      <c r="I57" s="49"/>
      <c r="J57" s="49"/>
      <c r="K57" s="48"/>
      <c r="L57" s="55"/>
      <c r="M57" s="42"/>
      <c r="N57" s="5"/>
      <c r="O57" s="110" t="str">
        <f t="shared" ref="O57:P72" si="9">O8</f>
        <v>x</v>
      </c>
      <c r="P57" s="110" t="str">
        <f t="shared" si="9"/>
        <v>standardized scale</v>
      </c>
      <c r="Q57" s="5"/>
      <c r="R57" s="169" t="s">
        <v>93</v>
      </c>
      <c r="S57" s="5"/>
      <c r="T57" s="120">
        <f t="shared" si="6"/>
        <v>-2.7916666666666674</v>
      </c>
      <c r="U57" s="136">
        <f t="shared" si="7"/>
        <v>8.1020357469784796E-3</v>
      </c>
      <c r="V57" s="136" t="e" cm="1">
        <f t="array" ref="V57">_xlfn.IFS(
    FALSE, N("Check if X1 shading is ON"),
    $V$50&lt;&gt;"x", NA(),
    FALSE, N("Check if case is 'LEFT' and x axis value less than z score"),
    AND($G$69 = "LEFT", $T57 &lt; IF($K$69="", 0, $K$69)), $U57,
    FALSE, N("Check if case is 'RIGHT' and x axis value greater than z score"),
    AND($G$69 = "RIGHT", $T57 &gt; IF($K$69="", 0, $K$69)), $U57,
    FALSE, N("Check if case is 'TWO' and both directions"),
    AND(
        $G$69 = "TWO",
        OR($T57 &lt; -ABS($K$69), $T57 &gt; ABS($K$70))
    ), $U57,
    FALSE, N("Default case: Return NA()"),
    TRUE, NA()
)</f>
        <v>#VALUE!</v>
      </c>
      <c r="W57" s="136" t="e" cm="1">
        <f t="array" ref="W57">_xlfn.IFS(
    FALSE, N("Check if X1 shading is ON"),
    $V$50&lt;&gt;"x", NA(),
    FALSE, N("Check if case is 'LEFT' and x axis value less than z score"),
    AND($G$70 = "LEFT", $T57 &lt; IF($K$70="", 0, $K$70)), $U57,
    FALSE, N("Check if case is 'RIGHT' and x axis value greater than z score"),
    AND($G$70 = "RIGHT", $T57 &gt; IF($K$70="", 0, $K$70)), $U57,
    FALSE, N("Default case: Return NA()"),
    TRUE, NA()
)</f>
        <v>#N/A</v>
      </c>
      <c r="X57" s="136" t="e" cm="1">
        <f t="array" ref="X57">_xlfn.IFS(
    FALSE, N("Check if X1 shading is ON"),
    $X$50&lt;&gt;"x", NA(),
    FALSE, N("Check if case is 'LEFT' and x axis value less than z score"),
    AND($G$73 = "LEFT", $T57 &lt; IF($K$73="", 0, $K$73)), $U57,
    FALSE, N("Check if case is 'RIGHT' and x axis value greater than z score"),
    AND($G$73 = "RIGHT", $T57 &gt; IF($K$73="", 0, $K$73)), $U57,
    FALSE, N("Check if case is 'TWO' and both directions"),
    AND(
        $G$73 = "TWO",
        OR($T57 &lt; -ABS($K$73), $T57 &gt; ABS($K$73))
    ), $U57,
    FALSE, N("Default case: Return NA()"),
    TRUE, NA()
)</f>
        <v>#VALUE!</v>
      </c>
      <c r="Y57" s="42"/>
      <c r="Z57" s="110">
        <v>-0.50000000000000222</v>
      </c>
      <c r="AA57" s="110">
        <v>6.2000000000000006E-2</v>
      </c>
      <c r="AB57" s="110">
        <f t="shared" si="1"/>
        <v>6.2000000000000006E-2</v>
      </c>
      <c r="AC57" s="110" t="str">
        <f t="shared" si="2"/>
        <v/>
      </c>
    </row>
    <row r="58" spans="2:29" ht="16" x14ac:dyDescent="0.2">
      <c r="B58"/>
      <c r="C58" s="42"/>
      <c r="D58" s="167" t="s">
        <v>94</v>
      </c>
      <c r="E58" s="5"/>
      <c r="F58" s="44"/>
      <c r="G58" s="122" t="str">
        <f t="shared" ref="G58:L58" si="10">G49</f>
        <v>shading</v>
      </c>
      <c r="H58" s="122" t="str">
        <f t="shared" si="10"/>
        <v>hypothesized mean</v>
      </c>
      <c r="I58" s="122" t="str">
        <f t="shared" si="10"/>
        <v>expected variability</v>
      </c>
      <c r="J58" s="122" t="str">
        <f t="shared" si="10"/>
        <v>raw CV &lt;&lt;</v>
      </c>
      <c r="K58" s="122" t="str">
        <f t="shared" si="10"/>
        <v>&lt;&lt; standardized CV</v>
      </c>
      <c r="L58" s="122" t="str">
        <f t="shared" si="10"/>
        <v>&lt;&lt; probability</v>
      </c>
      <c r="M58" s="42"/>
      <c r="N58" s="5"/>
      <c r="O58" s="110" t="str">
        <f t="shared" si="9"/>
        <v>x</v>
      </c>
      <c r="P58" s="110" t="str">
        <f t="shared" si="9"/>
        <v xml:space="preserve">curve fill x, x̅ </v>
      </c>
      <c r="Q58" s="5"/>
      <c r="R58" s="113" t="s">
        <v>5</v>
      </c>
      <c r="S58" s="5"/>
      <c r="T58" s="120">
        <f t="shared" si="6"/>
        <v>-2.7500000000000009</v>
      </c>
      <c r="U58" s="136">
        <f t="shared" si="7"/>
        <v>9.0935625015910286E-3</v>
      </c>
      <c r="V58" s="136" t="e" cm="1">
        <f t="array" ref="V58">_xlfn.IFS(
    FALSE, N("Check if X1 shading is ON"),
    $V$50&lt;&gt;"x", NA(),
    FALSE, N("Check if case is 'LEFT' and x axis value less than z score"),
    AND($G$69 = "LEFT", $T58 &lt; IF($K$69="", 0, $K$69)), $U58,
    FALSE, N("Check if case is 'RIGHT' and x axis value greater than z score"),
    AND($G$69 = "RIGHT", $T58 &gt; IF($K$69="", 0, $K$69)), $U58,
    FALSE, N("Check if case is 'TWO' and both directions"),
    AND(
        $G$69 = "TWO",
        OR($T58 &lt; -ABS($K$69), $T58 &gt; ABS($K$70))
    ), $U58,
    FALSE, N("Default case: Return NA()"),
    TRUE, NA()
)</f>
        <v>#VALUE!</v>
      </c>
      <c r="W58" s="136" t="e" cm="1">
        <f t="array" ref="W58">_xlfn.IFS(
    FALSE, N("Check if X1 shading is ON"),
    $V$50&lt;&gt;"x", NA(),
    FALSE, N("Check if case is 'LEFT' and x axis value less than z score"),
    AND($G$70 = "LEFT", $T58 &lt; IF($K$70="", 0, $K$70)), $U58,
    FALSE, N("Check if case is 'RIGHT' and x axis value greater than z score"),
    AND($G$70 = "RIGHT", $T58 &gt; IF($K$70="", 0, $K$70)), $U58,
    FALSE, N("Default case: Return NA()"),
    TRUE, NA()
)</f>
        <v>#N/A</v>
      </c>
      <c r="X58" s="136" t="e" cm="1">
        <f t="array" ref="X58">_xlfn.IFS(
    FALSE, N("Check if X1 shading is ON"),
    $X$50&lt;&gt;"x", NA(),
    FALSE, N("Check if case is 'LEFT' and x axis value less than z score"),
    AND($G$73 = "LEFT", $T58 &lt; IF($K$73="", 0, $K$73)), $U58,
    FALSE, N("Check if case is 'RIGHT' and x axis value greater than z score"),
    AND($G$73 = "RIGHT", $T58 &gt; IF($K$73="", 0, $K$73)), $U58,
    FALSE, N("Check if case is 'TWO' and both directions"),
    AND(
        $G$73 = "TWO",
        OR($T58 &lt; -ABS($K$73), $T58 &gt; ABS($K$73))
    ), $U58,
    FALSE, N("Default case: Return NA()"),
    TRUE, NA()
)</f>
        <v>#VALUE!</v>
      </c>
      <c r="Y58" s="42"/>
      <c r="Z58" s="110">
        <v>-0.33333333333333548</v>
      </c>
      <c r="AA58" s="110">
        <v>6.2000000000000006E-2</v>
      </c>
      <c r="AB58" s="110">
        <f t="shared" si="1"/>
        <v>6.2000000000000006E-2</v>
      </c>
      <c r="AC58" s="110" t="str">
        <f t="shared" si="2"/>
        <v/>
      </c>
    </row>
    <row r="59" spans="2:29" ht="16" x14ac:dyDescent="0.2">
      <c r="B59"/>
      <c r="C59" s="42"/>
      <c r="D59" s="114" t="s">
        <v>24</v>
      </c>
      <c r="E59" s="168" t="s">
        <v>85</v>
      </c>
      <c r="F59" s="168" t="s">
        <v>86</v>
      </c>
      <c r="G59" s="168" t="s">
        <v>32</v>
      </c>
      <c r="H59" s="115" t="s">
        <v>16</v>
      </c>
      <c r="I59" s="114">
        <f>IFERROR(LEFT(I50, FIND(")", I50)),I50)</f>
        <v>0</v>
      </c>
      <c r="J59" s="115">
        <f>J50</f>
        <v>0</v>
      </c>
      <c r="K59" s="115">
        <f>K50</f>
        <v>0</v>
      </c>
      <c r="L59" s="115">
        <f>L50</f>
        <v>0</v>
      </c>
      <c r="M59" s="5"/>
      <c r="N59" s="5"/>
      <c r="O59" s="110" t="str">
        <f t="shared" si="9"/>
        <v>x</v>
      </c>
      <c r="P59" s="110" t="str">
        <f t="shared" si="9"/>
        <v>empirical rule</v>
      </c>
      <c r="Q59" s="5"/>
      <c r="R59" s="113" t="s">
        <v>25</v>
      </c>
      <c r="S59" s="5"/>
      <c r="T59" s="120">
        <f t="shared" si="6"/>
        <v>-2.7083333333333344</v>
      </c>
      <c r="U59" s="136">
        <f t="shared" si="7"/>
        <v>1.0188728126088616E-2</v>
      </c>
      <c r="V59" s="136" t="e" cm="1">
        <f t="array" ref="V59">_xlfn.IFS(
    FALSE, N("Check if X1 shading is ON"),
    $V$50&lt;&gt;"x", NA(),
    FALSE, N("Check if case is 'LEFT' and x axis value less than z score"),
    AND($G$69 = "LEFT", $T59 &lt; IF($K$69="", 0, $K$69)), $U59,
    FALSE, N("Check if case is 'RIGHT' and x axis value greater than z score"),
    AND($G$69 = "RIGHT", $T59 &gt; IF($K$69="", 0, $K$69)), $U59,
    FALSE, N("Check if case is 'TWO' and both directions"),
    AND(
        $G$69 = "TWO",
        OR($T59 &lt; -ABS($K$69), $T59 &gt; ABS($K$70))
    ), $U59,
    FALSE, N("Default case: Return NA()"),
    TRUE, NA()
)</f>
        <v>#VALUE!</v>
      </c>
      <c r="W59" s="136" t="e" cm="1">
        <f t="array" ref="W59">_xlfn.IFS(
    FALSE, N("Check if X1 shading is ON"),
    $V$50&lt;&gt;"x", NA(),
    FALSE, N("Check if case is 'LEFT' and x axis value less than z score"),
    AND($G$70 = "LEFT", $T59 &lt; IF($K$70="", 0, $K$70)), $U59,
    FALSE, N("Check if case is 'RIGHT' and x axis value greater than z score"),
    AND($G$70 = "RIGHT", $T59 &gt; IF($K$70="", 0, $K$70)), $U59,
    FALSE, N("Default case: Return NA()"),
    TRUE, NA()
)</f>
        <v>#N/A</v>
      </c>
      <c r="X59" s="136" t="e" cm="1">
        <f t="array" ref="X59">_xlfn.IFS(
    FALSE, N("Check if X1 shading is ON"),
    $X$50&lt;&gt;"x", NA(),
    FALSE, N("Check if case is 'LEFT' and x axis value less than z score"),
    AND($G$73 = "LEFT", $T59 &lt; IF($K$73="", 0, $K$73)), $U59,
    FALSE, N("Check if case is 'RIGHT' and x axis value greater than z score"),
    AND($G$73 = "RIGHT", $T59 &gt; IF($K$73="", 0, $K$73)), $U59,
    FALSE, N("Check if case is 'TWO' and both directions"),
    AND(
        $G$73 = "TWO",
        OR($T59 &lt; -ABS($K$73), $T59 &gt; ABS($K$73))
    ), $U59,
    FALSE, N("Default case: Return NA()"),
    TRUE, NA()
)</f>
        <v>#VALUE!</v>
      </c>
      <c r="Y59" s="42"/>
      <c r="Z59" s="110">
        <v>-0.16666666666666879</v>
      </c>
      <c r="AA59" s="110">
        <v>6.2000000000000006E-2</v>
      </c>
      <c r="AB59" s="110">
        <f t="shared" si="1"/>
        <v>6.2000000000000006E-2</v>
      </c>
      <c r="AC59" s="110" t="str">
        <f t="shared" si="2"/>
        <v/>
      </c>
    </row>
    <row r="60" spans="2:29" ht="16" x14ac:dyDescent="0.2">
      <c r="B60"/>
      <c r="C60" s="42"/>
      <c r="D60" s="113">
        <f>D51</f>
        <v>0</v>
      </c>
      <c r="E60" s="122">
        <f t="shared" ref="E60:L61" si="11">IF(E51="","",E51)</f>
        <v>0</v>
      </c>
      <c r="F60" s="122">
        <f t="shared" si="11"/>
        <v>0</v>
      </c>
      <c r="G60" s="122">
        <f t="shared" si="11"/>
        <v>0</v>
      </c>
      <c r="H60" s="123">
        <f t="shared" si="11"/>
        <v>0</v>
      </c>
      <c r="I60" s="124">
        <f t="shared" si="11"/>
        <v>0</v>
      </c>
      <c r="J60" s="123">
        <f t="shared" si="11"/>
        <v>0</v>
      </c>
      <c r="K60" s="125">
        <f t="shared" si="11"/>
        <v>0</v>
      </c>
      <c r="L60" s="126">
        <f t="shared" si="11"/>
        <v>0</v>
      </c>
      <c r="M60" s="5"/>
      <c r="N60" s="5"/>
      <c r="O60" s="110" t="str">
        <f t="shared" si="9"/>
        <v>x</v>
      </c>
      <c r="P60" s="110" t="str">
        <f t="shared" si="9"/>
        <v>cumm. %</v>
      </c>
      <c r="Q60" s="5"/>
      <c r="R60" s="113" t="s">
        <v>95</v>
      </c>
      <c r="S60" s="5"/>
      <c r="T60" s="120">
        <f t="shared" si="6"/>
        <v>-2.6666666666666679</v>
      </c>
      <c r="U60" s="136">
        <f t="shared" si="7"/>
        <v>1.1395986023797402E-2</v>
      </c>
      <c r="V60" s="136" t="e" cm="1">
        <f t="array" ref="V60">_xlfn.IFS(
    FALSE, N("Check if X1 shading is ON"),
    $V$50&lt;&gt;"x", NA(),
    FALSE, N("Check if case is 'LEFT' and x axis value less than z score"),
    AND($G$69 = "LEFT", $T60 &lt; IF($K$69="", 0, $K$69)), $U60,
    FALSE, N("Check if case is 'RIGHT' and x axis value greater than z score"),
    AND($G$69 = "RIGHT", $T60 &gt; IF($K$69="", 0, $K$69)), $U60,
    FALSE, N("Check if case is 'TWO' and both directions"),
    AND(
        $G$69 = "TWO",
        OR($T60 &lt; -ABS($K$69), $T60 &gt; ABS($K$70))
    ), $U60,
    FALSE, N("Default case: Return NA()"),
    TRUE, NA()
)</f>
        <v>#VALUE!</v>
      </c>
      <c r="W60" s="136" t="e" cm="1">
        <f t="array" ref="W60">_xlfn.IFS(
    FALSE, N("Check if X1 shading is ON"),
    $V$50&lt;&gt;"x", NA(),
    FALSE, N("Check if case is 'LEFT' and x axis value less than z score"),
    AND($G$70 = "LEFT", $T60 &lt; IF($K$70="", 0, $K$70)), $U60,
    FALSE, N("Check if case is 'RIGHT' and x axis value greater than z score"),
    AND($G$70 = "RIGHT", $T60 &gt; IF($K$70="", 0, $K$70)), $U60,
    FALSE, N("Default case: Return NA()"),
    TRUE, NA()
)</f>
        <v>#N/A</v>
      </c>
      <c r="X60" s="136" t="e" cm="1">
        <f t="array" ref="X60">_xlfn.IFS(
    FALSE, N("Check if X1 shading is ON"),
    $X$50&lt;&gt;"x", NA(),
    FALSE, N("Check if case is 'LEFT' and x axis value less than z score"),
    AND($G$73 = "LEFT", $T60 &lt; IF($K$73="", 0, $K$73)), $U60,
    FALSE, N("Check if case is 'RIGHT' and x axis value greater than z score"),
    AND($G$73 = "RIGHT", $T60 &gt; IF($K$73="", 0, $K$73)), $U60,
    FALSE, N("Check if case is 'TWO' and both directions"),
    AND(
        $G$73 = "TWO",
        OR($T60 &lt; -ABS($K$73), $T60 &gt; ABS($K$73))
    ), $U60,
    FALSE, N("Default case: Return NA()"),
    TRUE, NA()
)</f>
        <v>#VALUE!</v>
      </c>
      <c r="Y60" s="42"/>
      <c r="Z60" s="110">
        <v>0.16666666666666449</v>
      </c>
      <c r="AA60" s="110">
        <v>6.2000000000000006E-2</v>
      </c>
      <c r="AB60" s="110">
        <f t="shared" si="1"/>
        <v>6.2000000000000006E-2</v>
      </c>
      <c r="AC60" s="110" t="str">
        <f t="shared" si="2"/>
        <v/>
      </c>
    </row>
    <row r="61" spans="2:29" ht="55" customHeight="1" x14ac:dyDescent="0.2">
      <c r="B61"/>
      <c r="C61" s="42"/>
      <c r="D61" s="113">
        <f>D52</f>
        <v>0</v>
      </c>
      <c r="E61" s="122">
        <f t="shared" si="11"/>
        <v>0</v>
      </c>
      <c r="F61" s="122">
        <f t="shared" si="11"/>
        <v>0</v>
      </c>
      <c r="G61" s="122">
        <f t="shared" si="11"/>
        <v>0</v>
      </c>
      <c r="H61" s="123">
        <f t="shared" si="11"/>
        <v>0</v>
      </c>
      <c r="I61" s="124">
        <f t="shared" si="11"/>
        <v>0</v>
      </c>
      <c r="J61" s="123">
        <f t="shared" si="11"/>
        <v>0</v>
      </c>
      <c r="K61" s="125">
        <f t="shared" si="11"/>
        <v>0</v>
      </c>
      <c r="L61" s="126">
        <f t="shared" si="11"/>
        <v>0</v>
      </c>
      <c r="M61" s="42"/>
      <c r="N61" s="5"/>
      <c r="O61" s="110" t="str">
        <f t="shared" si="9"/>
        <v>x</v>
      </c>
      <c r="P61" s="110" t="str">
        <f t="shared" si="9"/>
        <v>raw scale1&amp;2</v>
      </c>
      <c r="Q61" s="5"/>
      <c r="R61" s="113" t="s">
        <v>96</v>
      </c>
      <c r="S61" s="5"/>
      <c r="T61" s="120">
        <f t="shared" si="6"/>
        <v>-2.6250000000000013</v>
      </c>
      <c r="U61" s="136">
        <f t="shared" si="7"/>
        <v>1.2724181596831387E-2</v>
      </c>
      <c r="V61" s="136" t="e" cm="1">
        <f t="array" ref="V61">_xlfn.IFS(
    FALSE, N("Check if X1 shading is ON"),
    $V$50&lt;&gt;"x", NA(),
    FALSE, N("Check if case is 'LEFT' and x axis value less than z score"),
    AND($G$69 = "LEFT", $T61 &lt; IF($K$69="", 0, $K$69)), $U61,
    FALSE, N("Check if case is 'RIGHT' and x axis value greater than z score"),
    AND($G$69 = "RIGHT", $T61 &gt; IF($K$69="", 0, $K$69)), $U61,
    FALSE, N("Check if case is 'TWO' and both directions"),
    AND(
        $G$69 = "TWO",
        OR($T61 &lt; -ABS($K$69), $T61 &gt; ABS($K$70))
    ), $U61,
    FALSE, N("Default case: Return NA()"),
    TRUE, NA()
)</f>
        <v>#VALUE!</v>
      </c>
      <c r="W61" s="136" t="e" cm="1">
        <f t="array" ref="W61">_xlfn.IFS(
    FALSE, N("Check if X1 shading is ON"),
    $V$50&lt;&gt;"x", NA(),
    FALSE, N("Check if case is 'LEFT' and x axis value less than z score"),
    AND($G$70 = "LEFT", $T61 &lt; IF($K$70="", 0, $K$70)), $U61,
    FALSE, N("Check if case is 'RIGHT' and x axis value greater than z score"),
    AND($G$70 = "RIGHT", $T61 &gt; IF($K$70="", 0, $K$70)), $U61,
    FALSE, N("Default case: Return NA()"),
    TRUE, NA()
)</f>
        <v>#N/A</v>
      </c>
      <c r="X61" s="136" t="e" cm="1">
        <f t="array" ref="X61">_xlfn.IFS(
    FALSE, N("Check if X1 shading is ON"),
    $X$50&lt;&gt;"x", NA(),
    FALSE, N("Check if case is 'LEFT' and x axis value less than z score"),
    AND($G$73 = "LEFT", $T61 &lt; IF($K$73="", 0, $K$73)), $U61,
    FALSE, N("Check if case is 'RIGHT' and x axis value greater than z score"),
    AND($G$73 = "RIGHT", $T61 &gt; IF($K$73="", 0, $K$73)), $U61,
    FALSE, N("Check if case is 'TWO' and both directions"),
    AND(
        $G$73 = "TWO",
        OR($T61 &lt; -ABS($K$73), $T61 &gt; ABS($K$73))
    ), $U61,
    FALSE, N("Default case: Return NA()"),
    TRUE, NA()
)</f>
        <v>#VALUE!</v>
      </c>
      <c r="Y61" s="42"/>
      <c r="Z61" s="110">
        <v>0.33333333333333115</v>
      </c>
      <c r="AA61" s="110">
        <v>6.2000000000000006E-2</v>
      </c>
      <c r="AB61" s="110">
        <f t="shared" si="1"/>
        <v>6.2000000000000006E-2</v>
      </c>
      <c r="AC61" s="110" t="str">
        <f t="shared" si="2"/>
        <v/>
      </c>
    </row>
    <row r="62" spans="2:29" ht="16" x14ac:dyDescent="0.2">
      <c r="B62"/>
      <c r="C62" s="42"/>
      <c r="D62" s="44"/>
      <c r="E62" s="5"/>
      <c r="F62" s="5"/>
      <c r="G62" s="5"/>
      <c r="H62" s="5"/>
      <c r="I62" s="5"/>
      <c r="J62" s="5"/>
      <c r="K62" s="5"/>
      <c r="L62" s="5"/>
      <c r="M62" s="42"/>
      <c r="N62" s="5"/>
      <c r="O62" s="110" t="str">
        <f t="shared" si="9"/>
        <v>x</v>
      </c>
      <c r="P62" s="110" t="str">
        <f t="shared" si="9"/>
        <v>stdev1&amp;2</v>
      </c>
      <c r="Q62" s="5"/>
      <c r="R62" s="113" t="s">
        <v>16</v>
      </c>
      <c r="S62" s="5"/>
      <c r="T62" s="120">
        <f t="shared" si="6"/>
        <v>-2.5833333333333348</v>
      </c>
      <c r="U62" s="136">
        <f t="shared" si="7"/>
        <v>1.4182533754437251E-2</v>
      </c>
      <c r="V62" s="136" t="e" cm="1">
        <f t="array" ref="V62">_xlfn.IFS(
    FALSE, N("Check if X1 shading is ON"),
    $V$50&lt;&gt;"x", NA(),
    FALSE, N("Check if case is 'LEFT' and x axis value less than z score"),
    AND($G$69 = "LEFT", $T62 &lt; IF($K$69="", 0, $K$69)), $U62,
    FALSE, N("Check if case is 'RIGHT' and x axis value greater than z score"),
    AND($G$69 = "RIGHT", $T62 &gt; IF($K$69="", 0, $K$69)), $U62,
    FALSE, N("Check if case is 'TWO' and both directions"),
    AND(
        $G$69 = "TWO",
        OR($T62 &lt; -ABS($K$69), $T62 &gt; ABS($K$70))
    ), $U62,
    FALSE, N("Default case: Return NA()"),
    TRUE, NA()
)</f>
        <v>#VALUE!</v>
      </c>
      <c r="W62" s="136" t="e" cm="1">
        <f t="array" ref="W62">_xlfn.IFS(
    FALSE, N("Check if X1 shading is ON"),
    $V$50&lt;&gt;"x", NA(),
    FALSE, N("Check if case is 'LEFT' and x axis value less than z score"),
    AND($G$70 = "LEFT", $T62 &lt; IF($K$70="", 0, $K$70)), $U62,
    FALSE, N("Check if case is 'RIGHT' and x axis value greater than z score"),
    AND($G$70 = "RIGHT", $T62 &gt; IF($K$70="", 0, $K$70)), $U62,
    FALSE, N("Default case: Return NA()"),
    TRUE, NA()
)</f>
        <v>#N/A</v>
      </c>
      <c r="X62" s="136" t="e" cm="1">
        <f t="array" ref="X62">_xlfn.IFS(
    FALSE, N("Check if X1 shading is ON"),
    $X$50&lt;&gt;"x", NA(),
    FALSE, N("Check if case is 'LEFT' and x axis value less than z score"),
    AND($G$73 = "LEFT", $T62 &lt; IF($K$73="", 0, $K$73)), $U62,
    FALSE, N("Check if case is 'RIGHT' and x axis value greater than z score"),
    AND($G$73 = "RIGHT", $T62 &gt; IF($K$73="", 0, $K$73)), $U62,
    FALSE, N("Check if case is 'TWO' and both directions"),
    AND(
        $G$73 = "TWO",
        OR($T62 &lt; -ABS($K$73), $T62 &gt; ABS($K$73))
    ), $U62,
    FALSE, N("Default case: Return NA()"),
    TRUE, NA()
)</f>
        <v>#VALUE!</v>
      </c>
      <c r="Y62" s="42"/>
      <c r="Z62" s="110">
        <v>0.49999999999999789</v>
      </c>
      <c r="AA62" s="110">
        <v>6.2000000000000006E-2</v>
      </c>
      <c r="AB62" s="110">
        <f t="shared" si="1"/>
        <v>6.2000000000000006E-2</v>
      </c>
      <c r="AC62" s="110" t="str">
        <f t="shared" si="2"/>
        <v/>
      </c>
    </row>
    <row r="63" spans="2:29" ht="16" x14ac:dyDescent="0.2">
      <c r="B63"/>
      <c r="C63" s="42"/>
      <c r="D63" s="44"/>
      <c r="E63" s="5"/>
      <c r="F63" s="5"/>
      <c r="G63" s="122" t="str">
        <f t="shared" ref="G63:L63" si="12">G54</f>
        <v>shading</v>
      </c>
      <c r="H63" s="122" t="str">
        <f t="shared" si="12"/>
        <v>hypothesized mean</v>
      </c>
      <c r="I63" s="122" t="str">
        <f t="shared" si="12"/>
        <v>expected variability</v>
      </c>
      <c r="J63" s="122" t="str">
        <f t="shared" si="12"/>
        <v>raw sample mean &gt;&gt;</v>
      </c>
      <c r="K63" s="122" t="str">
        <f t="shared" si="12"/>
        <v>standardized test stat &gt;&gt;</v>
      </c>
      <c r="L63" s="122" t="str">
        <f t="shared" si="12"/>
        <v>&gt;&gt; probability</v>
      </c>
      <c r="M63" s="42"/>
      <c r="N63" s="5"/>
      <c r="O63" s="110" t="str">
        <f t="shared" si="9"/>
        <v>x</v>
      </c>
      <c r="P63" s="110" t="str">
        <f t="shared" si="9"/>
        <v>pt labels</v>
      </c>
      <c r="Q63" s="5"/>
      <c r="R63" s="113" t="s">
        <v>97</v>
      </c>
      <c r="S63" s="5"/>
      <c r="T63" s="120">
        <f t="shared" si="6"/>
        <v>-2.5416666666666683</v>
      </c>
      <c r="U63" s="136">
        <f t="shared" si="7"/>
        <v>1.5780610826231802E-2</v>
      </c>
      <c r="V63" s="136" t="e" cm="1">
        <f t="array" ref="V63">_xlfn.IFS(
    FALSE, N("Check if X1 shading is ON"),
    $V$50&lt;&gt;"x", NA(),
    FALSE, N("Check if case is 'LEFT' and x axis value less than z score"),
    AND($G$69 = "LEFT", $T63 &lt; IF($K$69="", 0, $K$69)), $U63,
    FALSE, N("Check if case is 'RIGHT' and x axis value greater than z score"),
    AND($G$69 = "RIGHT", $T63 &gt; IF($K$69="", 0, $K$69)), $U63,
    FALSE, N("Check if case is 'TWO' and both directions"),
    AND(
        $G$69 = "TWO",
        OR($T63 &lt; -ABS($K$69), $T63 &gt; ABS($K$70))
    ), $U63,
    FALSE, N("Default case: Return NA()"),
    TRUE, NA()
)</f>
        <v>#VALUE!</v>
      </c>
      <c r="W63" s="136" t="e" cm="1">
        <f t="array" ref="W63">_xlfn.IFS(
    FALSE, N("Check if X1 shading is ON"),
    $V$50&lt;&gt;"x", NA(),
    FALSE, N("Check if case is 'LEFT' and x axis value less than z score"),
    AND($G$70 = "LEFT", $T63 &lt; IF($K$70="", 0, $K$70)), $U63,
    FALSE, N("Check if case is 'RIGHT' and x axis value greater than z score"),
    AND($G$70 = "RIGHT", $T63 &gt; IF($K$70="", 0, $K$70)), $U63,
    FALSE, N("Default case: Return NA()"),
    TRUE, NA()
)</f>
        <v>#N/A</v>
      </c>
      <c r="X63" s="136" t="e" cm="1">
        <f t="array" ref="X63">_xlfn.IFS(
    FALSE, N("Check if X1 shading is ON"),
    $X$50&lt;&gt;"x", NA(),
    FALSE, N("Check if case is 'LEFT' and x axis value less than z score"),
    AND($G$73 = "LEFT", $T63 &lt; IF($K$73="", 0, $K$73)), $U63,
    FALSE, N("Check if case is 'RIGHT' and x axis value greater than z score"),
    AND($G$73 = "RIGHT", $T63 &gt; IF($K$73="", 0, $K$73)), $U63,
    FALSE, N("Check if case is 'TWO' and both directions"),
    AND(
        $G$73 = "TWO",
        OR($T63 &lt; -ABS($K$73), $T63 &gt; ABS($K$73))
    ), $U63,
    FALSE, N("Default case: Return NA()"),
    TRUE, NA()
)</f>
        <v>#VALUE!</v>
      </c>
      <c r="Y63" s="42"/>
      <c r="Z63" s="110">
        <v>0.66666666666666441</v>
      </c>
      <c r="AA63" s="110">
        <v>6.2000000000000006E-2</v>
      </c>
      <c r="AB63" s="110">
        <f t="shared" si="1"/>
        <v>6.2000000000000006E-2</v>
      </c>
      <c r="AC63" s="110" t="str">
        <f t="shared" si="2"/>
        <v/>
      </c>
    </row>
    <row r="64" spans="2:29" ht="16" x14ac:dyDescent="0.2">
      <c r="B64"/>
      <c r="C64" s="42"/>
      <c r="D64" s="113">
        <f>D55</f>
        <v>0</v>
      </c>
      <c r="E64" s="122">
        <f t="shared" ref="E64:L64" si="13">IF(E55="","",E55)</f>
        <v>0</v>
      </c>
      <c r="F64" s="122" t="str">
        <f t="shared" si="13"/>
        <v>Snowville x̅</v>
      </c>
      <c r="G64" s="122">
        <f t="shared" si="13"/>
        <v>0</v>
      </c>
      <c r="H64" s="123">
        <f t="shared" si="13"/>
        <v>0</v>
      </c>
      <c r="I64" s="124">
        <f t="shared" si="13"/>
        <v>0</v>
      </c>
      <c r="J64" s="123">
        <f t="shared" si="13"/>
        <v>0</v>
      </c>
      <c r="K64" s="125">
        <f t="shared" si="13"/>
        <v>0</v>
      </c>
      <c r="L64" s="126">
        <f t="shared" si="13"/>
        <v>0</v>
      </c>
      <c r="M64" s="42"/>
      <c r="N64" s="5"/>
      <c r="O64" s="110" t="str">
        <f t="shared" si="9"/>
        <v>x</v>
      </c>
      <c r="P64" s="110" t="str">
        <f t="shared" si="9"/>
        <v>-pt probabilities</v>
      </c>
      <c r="Q64" s="5"/>
      <c r="R64" s="113" t="s">
        <v>98</v>
      </c>
      <c r="S64" s="5"/>
      <c r="T64" s="120">
        <f t="shared" si="6"/>
        <v>-2.5000000000000018</v>
      </c>
      <c r="U64" s="136">
        <f t="shared" si="7"/>
        <v>1.7528300493568461E-2</v>
      </c>
      <c r="V64" s="136" t="e" cm="1">
        <f t="array" ref="V64">_xlfn.IFS(
    FALSE, N("Check if X1 shading is ON"),
    $V$50&lt;&gt;"x", NA(),
    FALSE, N("Check if case is 'LEFT' and x axis value less than z score"),
    AND($G$69 = "LEFT", $T64 &lt; IF($K$69="", 0, $K$69)), $U64,
    FALSE, N("Check if case is 'RIGHT' and x axis value greater than z score"),
    AND($G$69 = "RIGHT", $T64 &gt; IF($K$69="", 0, $K$69)), $U64,
    FALSE, N("Check if case is 'TWO' and both directions"),
    AND(
        $G$69 = "TWO",
        OR($T64 &lt; -ABS($K$69), $T64 &gt; ABS($K$70))
    ), $U64,
    FALSE, N("Default case: Return NA()"),
    TRUE, NA()
)</f>
        <v>#VALUE!</v>
      </c>
      <c r="W64" s="136" t="e" cm="1">
        <f t="array" ref="W64">_xlfn.IFS(
    FALSE, N("Check if X1 shading is ON"),
    $V$50&lt;&gt;"x", NA(),
    FALSE, N("Check if case is 'LEFT' and x axis value less than z score"),
    AND($G$70 = "LEFT", $T64 &lt; IF($K$70="", 0, $K$70)), $U64,
    FALSE, N("Check if case is 'RIGHT' and x axis value greater than z score"),
    AND($G$70 = "RIGHT", $T64 &gt; IF($K$70="", 0, $K$70)), $U64,
    FALSE, N("Default case: Return NA()"),
    TRUE, NA()
)</f>
        <v>#N/A</v>
      </c>
      <c r="X64" s="136" t="e" cm="1">
        <f t="array" ref="X64">_xlfn.IFS(
    FALSE, N("Check if X1 shading is ON"),
    $X$50&lt;&gt;"x", NA(),
    FALSE, N("Check if case is 'LEFT' and x axis value less than z score"),
    AND($G$73 = "LEFT", $T64 &lt; IF($K$73="", 0, $K$73)), $U64,
    FALSE, N("Check if case is 'RIGHT' and x axis value greater than z score"),
    AND($G$73 = "RIGHT", $T64 &gt; IF($K$73="", 0, $K$73)), $U64,
    FALSE, N("Check if case is 'TWO' and both directions"),
    AND(
        $G$73 = "TWO",
        OR($T64 &lt; -ABS($K$73), $T64 &gt; ABS($K$73))
    ), $U64,
    FALSE, N("Default case: Return NA()"),
    TRUE, NA()
)</f>
        <v>#VALUE!</v>
      </c>
      <c r="Y64" s="42"/>
      <c r="Z64" s="110">
        <v>0.83333333333333093</v>
      </c>
      <c r="AA64" s="110">
        <v>6.2000000000000006E-2</v>
      </c>
      <c r="AB64" s="110">
        <f t="shared" si="1"/>
        <v>6.2000000000000006E-2</v>
      </c>
      <c r="AC64" s="110" t="str">
        <f t="shared" si="2"/>
        <v/>
      </c>
    </row>
    <row r="65" spans="2:29" ht="16" x14ac:dyDescent="0.2">
      <c r="B65"/>
      <c r="C65" s="42"/>
      <c r="D65" s="44"/>
      <c r="E65" s="56"/>
      <c r="F65" s="56"/>
      <c r="G65" s="5"/>
      <c r="H65" s="5"/>
      <c r="I65" s="5"/>
      <c r="J65" s="5"/>
      <c r="K65" s="5"/>
      <c r="L65" s="5"/>
      <c r="M65" s="42"/>
      <c r="N65" s="5"/>
      <c r="O65" s="110" t="str">
        <f t="shared" si="9"/>
        <v>x</v>
      </c>
      <c r="P65" s="110" t="str">
        <f t="shared" si="9"/>
        <v>shading</v>
      </c>
      <c r="Q65" s="5"/>
      <c r="R65" s="113" t="s">
        <v>99</v>
      </c>
      <c r="S65" s="5"/>
      <c r="T65" s="120">
        <f t="shared" si="6"/>
        <v>-2.4583333333333353</v>
      </c>
      <c r="U65" s="136">
        <f t="shared" si="7"/>
        <v>1.9435773384264884E-2</v>
      </c>
      <c r="V65" s="136" t="e" cm="1">
        <f t="array" ref="V65">_xlfn.IFS(
    FALSE, N("Check if X1 shading is ON"),
    $V$50&lt;&gt;"x", NA(),
    FALSE, N("Check if case is 'LEFT' and x axis value less than z score"),
    AND($G$69 = "LEFT", $T65 &lt; IF($K$69="", 0, $K$69)), $U65,
    FALSE, N("Check if case is 'RIGHT' and x axis value greater than z score"),
    AND($G$69 = "RIGHT", $T65 &gt; IF($K$69="", 0, $K$69)), $U65,
    FALSE, N("Check if case is 'TWO' and both directions"),
    AND(
        $G$69 = "TWO",
        OR($T65 &lt; -ABS($K$69), $T65 &gt; ABS($K$70))
    ), $U65,
    FALSE, N("Default case: Return NA()"),
    TRUE, NA()
)</f>
        <v>#VALUE!</v>
      </c>
      <c r="W65" s="136" t="e" cm="1">
        <f t="array" ref="W65">_xlfn.IFS(
    FALSE, N("Check if X1 shading is ON"),
    $V$50&lt;&gt;"x", NA(),
    FALSE, N("Check if case is 'LEFT' and x axis value less than z score"),
    AND($G$70 = "LEFT", $T65 &lt; IF($K$70="", 0, $K$70)), $U65,
    FALSE, N("Check if case is 'RIGHT' and x axis value greater than z score"),
    AND($G$70 = "RIGHT", $T65 &gt; IF($K$70="", 0, $K$70)), $U65,
    FALSE, N("Default case: Return NA()"),
    TRUE, NA()
)</f>
        <v>#N/A</v>
      </c>
      <c r="X65" s="136" t="e" cm="1">
        <f t="array" ref="X65">_xlfn.IFS(
    FALSE, N("Check if X1 shading is ON"),
    $X$50&lt;&gt;"x", NA(),
    FALSE, N("Check if case is 'LEFT' and x axis value less than z score"),
    AND($G$73 = "LEFT", $T65 &lt; IF($K$73="", 0, $K$73)), $U65,
    FALSE, N("Check if case is 'RIGHT' and x axis value greater than z score"),
    AND($G$73 = "RIGHT", $T65 &gt; IF($K$73="", 0, $K$73)), $U65,
    FALSE, N("Check if case is 'TWO' and both directions"),
    AND(
        $G$73 = "TWO",
        OR($T65 &lt; -ABS($K$73), $T65 &gt; ABS($K$73))
    ), $U65,
    FALSE, N("Default case: Return NA()"),
    TRUE, NA()
)</f>
        <v>#VALUE!</v>
      </c>
      <c r="Y65" s="42"/>
      <c r="Z65" s="110">
        <v>1.1666666666666643</v>
      </c>
      <c r="AA65" s="110">
        <v>6.2000000000000006E-2</v>
      </c>
      <c r="AB65" s="110">
        <f t="shared" si="1"/>
        <v>6.2000000000000006E-2</v>
      </c>
      <c r="AC65" s="110" t="str">
        <f t="shared" si="2"/>
        <v/>
      </c>
    </row>
    <row r="66" spans="2:29" ht="16" x14ac:dyDescent="0.2">
      <c r="B66"/>
      <c r="C66" s="42"/>
      <c r="D66" s="44"/>
      <c r="E66" s="44"/>
      <c r="F66" s="44"/>
      <c r="G66" s="44"/>
      <c r="H66" s="49"/>
      <c r="I66" s="49"/>
      <c r="J66" s="49"/>
      <c r="K66" s="48"/>
      <c r="L66" s="55"/>
      <c r="M66" s="42"/>
      <c r="N66" s="5"/>
      <c r="O66" s="110" t="str">
        <f t="shared" si="9"/>
        <v>x</v>
      </c>
      <c r="P66" s="110" t="str">
        <f t="shared" si="9"/>
        <v>-pt raw values</v>
      </c>
      <c r="Q66" s="5"/>
      <c r="R66" s="170" t="s">
        <v>100</v>
      </c>
      <c r="S66" s="5"/>
      <c r="T66" s="120">
        <f t="shared" si="6"/>
        <v>-2.4166666666666687</v>
      </c>
      <c r="U66" s="136">
        <f t="shared" si="7"/>
        <v>2.1513440016773546E-2</v>
      </c>
      <c r="V66" s="136" t="e" cm="1">
        <f t="array" ref="V66">_xlfn.IFS(
    FALSE, N("Check if X1 shading is ON"),
    $V$50&lt;&gt;"x", NA(),
    FALSE, N("Check if case is 'LEFT' and x axis value less than z score"),
    AND($G$69 = "LEFT", $T66 &lt; IF($K$69="", 0, $K$69)), $U66,
    FALSE, N("Check if case is 'RIGHT' and x axis value greater than z score"),
    AND($G$69 = "RIGHT", $T66 &gt; IF($K$69="", 0, $K$69)), $U66,
    FALSE, N("Check if case is 'TWO' and both directions"),
    AND(
        $G$69 = "TWO",
        OR($T66 &lt; -ABS($K$69), $T66 &gt; ABS($K$70))
    ), $U66,
    FALSE, N("Default case: Return NA()"),
    TRUE, NA()
)</f>
        <v>#VALUE!</v>
      </c>
      <c r="W66" s="136" t="e" cm="1">
        <f t="array" ref="W66">_xlfn.IFS(
    FALSE, N("Check if X1 shading is ON"),
    $V$50&lt;&gt;"x", NA(),
    FALSE, N("Check if case is 'LEFT' and x axis value less than z score"),
    AND($G$70 = "LEFT", $T66 &lt; IF($K$70="", 0, $K$70)), $U66,
    FALSE, N("Check if case is 'RIGHT' and x axis value greater than z score"),
    AND($G$70 = "RIGHT", $T66 &gt; IF($K$70="", 0, $K$70)), $U66,
    FALSE, N("Default case: Return NA()"),
    TRUE, NA()
)</f>
        <v>#N/A</v>
      </c>
      <c r="X66" s="136" t="e" cm="1">
        <f t="array" ref="X66">_xlfn.IFS(
    FALSE, N("Check if X1 shading is ON"),
    $X$50&lt;&gt;"x", NA(),
    FALSE, N("Check if case is 'LEFT' and x axis value less than z score"),
    AND($G$73 = "LEFT", $T66 &lt; IF($K$73="", 0, $K$73)), $U66,
    FALSE, N("Check if case is 'RIGHT' and x axis value greater than z score"),
    AND($G$73 = "RIGHT", $T66 &gt; IF($K$73="", 0, $K$73)), $U66,
    FALSE, N("Check if case is 'TWO' and both directions"),
    AND(
        $G$73 = "TWO",
        OR($T66 &lt; -ABS($K$73), $T66 &gt; ABS($K$73))
    ), $U66,
    FALSE, N("Default case: Return NA()"),
    TRUE, NA()
)</f>
        <v>#VALUE!</v>
      </c>
      <c r="Y66" s="42"/>
      <c r="Z66" s="110">
        <v>1.3333333333333313</v>
      </c>
      <c r="AA66" s="110">
        <v>6.2000000000000006E-2</v>
      </c>
      <c r="AB66" s="110">
        <f t="shared" si="1"/>
        <v>6.2000000000000006E-2</v>
      </c>
      <c r="AC66" s="110" t="str">
        <f t="shared" si="2"/>
        <v/>
      </c>
    </row>
    <row r="67" spans="2:29" ht="16" x14ac:dyDescent="0.2">
      <c r="B67"/>
      <c r="C67" s="42"/>
      <c r="D67" s="167" t="s">
        <v>101</v>
      </c>
      <c r="E67" s="5"/>
      <c r="F67" s="44"/>
      <c r="G67" s="57"/>
      <c r="H67" s="57"/>
      <c r="I67" s="57"/>
      <c r="J67" s="122" t="str" cm="1">
        <f t="array" ref="J67">_xlfn.IFS(
    ISNUMBER(SEARCH("0", J58)), 0,
    J58="", 0,
    ISNUMBER(SEARCH("x", J58)), "x",
    TRUE, "x"
)</f>
        <v>x</v>
      </c>
      <c r="K67" s="122" t="str" cm="1">
        <f t="array" ref="K67">_xlfn.IFS(
    ISNUMBER(SEARCH("0", K58)), 0,
    K58="", 0,
    ISNUMBER(SEARCH("x", K58)), "x",
    TRUE, "x"
)</f>
        <v>x</v>
      </c>
      <c r="L67" s="122" t="str" cm="1">
        <f t="array" ref="L67">_xlfn.IFS(
    ISNUMBER(SEARCH("0", L58)), 0,
    L58="", 0,
    ISNUMBER(SEARCH("x", L58)), "x",
    TRUE, "x"
)</f>
        <v>x</v>
      </c>
      <c r="M67" s="42"/>
      <c r="N67" s="5"/>
      <c r="O67" s="110" t="str">
        <f t="shared" si="9"/>
        <v>x</v>
      </c>
      <c r="P67" s="110" t="str">
        <f t="shared" si="9"/>
        <v>-pt standardized</v>
      </c>
      <c r="Q67" s="5"/>
      <c r="R67" s="170" t="s">
        <v>102</v>
      </c>
      <c r="S67" s="5"/>
      <c r="T67" s="120">
        <f t="shared" si="6"/>
        <v>-2.3750000000000022</v>
      </c>
      <c r="U67" s="136">
        <f t="shared" si="7"/>
        <v>2.3771900829913678E-2</v>
      </c>
      <c r="V67" s="136" t="e" cm="1">
        <f t="array" ref="V67">_xlfn.IFS(
    FALSE, N("Check if X1 shading is ON"),
    $V$50&lt;&gt;"x", NA(),
    FALSE, N("Check if case is 'LEFT' and x axis value less than z score"),
    AND($G$69 = "LEFT", $T67 &lt; IF($K$69="", 0, $K$69)), $U67,
    FALSE, N("Check if case is 'RIGHT' and x axis value greater than z score"),
    AND($G$69 = "RIGHT", $T67 &gt; IF($K$69="", 0, $K$69)), $U67,
    FALSE, N("Check if case is 'TWO' and both directions"),
    AND(
        $G$69 = "TWO",
        OR($T67 &lt; -ABS($K$69), $T67 &gt; ABS($K$70))
    ), $U67,
    FALSE, N("Default case: Return NA()"),
    TRUE, NA()
)</f>
        <v>#VALUE!</v>
      </c>
      <c r="W67" s="136" t="e" cm="1">
        <f t="array" ref="W67">_xlfn.IFS(
    FALSE, N("Check if X1 shading is ON"),
    $V$50&lt;&gt;"x", NA(),
    FALSE, N("Check if case is 'LEFT' and x axis value less than z score"),
    AND($G$70 = "LEFT", $T67 &lt; IF($K$70="", 0, $K$70)), $U67,
    FALSE, N("Check if case is 'RIGHT' and x axis value greater than z score"),
    AND($G$70 = "RIGHT", $T67 &gt; IF($K$70="", 0, $K$70)), $U67,
    FALSE, N("Default case: Return NA()"),
    TRUE, NA()
)</f>
        <v>#N/A</v>
      </c>
      <c r="X67" s="136" t="e" cm="1">
        <f t="array" ref="X67">_xlfn.IFS(
    FALSE, N("Check if X1 shading is ON"),
    $X$50&lt;&gt;"x", NA(),
    FALSE, N("Check if case is 'LEFT' and x axis value less than z score"),
    AND($G$73 = "LEFT", $T67 &lt; IF($K$73="", 0, $K$73)), $U67,
    FALSE, N("Check if case is 'RIGHT' and x axis value greater than z score"),
    AND($G$73 = "RIGHT", $T67 &gt; IF($K$73="", 0, $K$73)), $U67,
    FALSE, N("Check if case is 'TWO' and both directions"),
    AND(
        $G$73 = "TWO",
        OR($T67 &lt; -ABS($K$73), $T67 &gt; ABS($K$73))
    ), $U67,
    FALSE, N("Default case: Return NA()"),
    TRUE, NA()
)</f>
        <v>#VALUE!</v>
      </c>
      <c r="Y67" s="42"/>
      <c r="Z67" s="110">
        <v>1.4999999999999982</v>
      </c>
      <c r="AA67" s="110">
        <v>6.2000000000000006E-2</v>
      </c>
      <c r="AB67" s="110">
        <f t="shared" si="1"/>
        <v>6.2000000000000006E-2</v>
      </c>
      <c r="AC67" s="110" t="str">
        <f t="shared" si="2"/>
        <v/>
      </c>
    </row>
    <row r="68" spans="2:29" ht="16" x14ac:dyDescent="0.2">
      <c r="B68"/>
      <c r="C68" s="42"/>
      <c r="D68" s="114" t="s">
        <v>24</v>
      </c>
      <c r="E68" s="168" t="s">
        <v>85</v>
      </c>
      <c r="F68" s="168" t="s">
        <v>86</v>
      </c>
      <c r="G68" s="168" t="s">
        <v>32</v>
      </c>
      <c r="H68" s="115" t="s">
        <v>16</v>
      </c>
      <c r="I68" s="114" t="str">
        <f>IF(I59=0,"",I59)</f>
        <v/>
      </c>
      <c r="J68" s="114" t="str">
        <f t="shared" ref="J68:L68" si="14">IF(J59=0,"",J59)</f>
        <v/>
      </c>
      <c r="K68" s="114" t="str">
        <f>IF(K59=0,"",LEFT(K59,1))</f>
        <v/>
      </c>
      <c r="L68" s="114" t="str">
        <f t="shared" si="14"/>
        <v/>
      </c>
      <c r="M68" s="5"/>
      <c r="N68" s="5"/>
      <c r="O68" s="110" t="str">
        <f t="shared" si="9"/>
        <v>x</v>
      </c>
      <c r="P68" s="110" t="str">
        <f t="shared" si="9"/>
        <v>equations</v>
      </c>
      <c r="Q68" s="42"/>
      <c r="R68" s="170" t="s">
        <v>103</v>
      </c>
      <c r="S68" s="5"/>
      <c r="T68" s="120">
        <f t="shared" si="6"/>
        <v>-2.3333333333333357</v>
      </c>
      <c r="U68" s="136">
        <f t="shared" si="7"/>
        <v>2.6221889093709354E-2</v>
      </c>
      <c r="V68" s="136" t="e" cm="1">
        <f t="array" ref="V68">_xlfn.IFS(
    FALSE, N("Check if X1 shading is ON"),
    $V$50&lt;&gt;"x", NA(),
    FALSE, N("Check if case is 'LEFT' and x axis value less than z score"),
    AND($G$69 = "LEFT", $T68 &lt; IF($K$69="", 0, $K$69)), $U68,
    FALSE, N("Check if case is 'RIGHT' and x axis value greater than z score"),
    AND($G$69 = "RIGHT", $T68 &gt; IF($K$69="", 0, $K$69)), $U68,
    FALSE, N("Check if case is 'TWO' and both directions"),
    AND(
        $G$69 = "TWO",
        OR($T68 &lt; -ABS($K$69), $T68 &gt; ABS($K$70))
    ), $U68,
    FALSE, N("Default case: Return NA()"),
    TRUE, NA()
)</f>
        <v>#VALUE!</v>
      </c>
      <c r="W68" s="136" t="e" cm="1">
        <f t="array" ref="W68">_xlfn.IFS(
    FALSE, N("Check if X1 shading is ON"),
    $V$50&lt;&gt;"x", NA(),
    FALSE, N("Check if case is 'LEFT' and x axis value less than z score"),
    AND($G$70 = "LEFT", $T68 &lt; IF($K$70="", 0, $K$70)), $U68,
    FALSE, N("Check if case is 'RIGHT' and x axis value greater than z score"),
    AND($G$70 = "RIGHT", $T68 &gt; IF($K$70="", 0, $K$70)), $U68,
    FALSE, N("Default case: Return NA()"),
    TRUE, NA()
)</f>
        <v>#N/A</v>
      </c>
      <c r="X68" s="136" t="e" cm="1">
        <f t="array" ref="X68">_xlfn.IFS(
    FALSE, N("Check if X1 shading is ON"),
    $X$50&lt;&gt;"x", NA(),
    FALSE, N("Check if case is 'LEFT' and x axis value less than z score"),
    AND($G$73 = "LEFT", $T68 &lt; IF($K$73="", 0, $K$73)), $U68,
    FALSE, N("Check if case is 'RIGHT' and x axis value greater than z score"),
    AND($G$73 = "RIGHT", $T68 &gt; IF($K$73="", 0, $K$73)), $U68,
    FALSE, N("Check if case is 'TWO' and both directions"),
    AND(
        $G$73 = "TWO",
        OR($T68 &lt; -ABS($K$73), $T68 &gt; ABS($K$73))
    ), $U68,
    FALSE, N("Default case: Return NA()"),
    TRUE, NA()
)</f>
        <v>#VALUE!</v>
      </c>
      <c r="Y68" s="42"/>
      <c r="Z68" s="110">
        <v>1.6666666666666652</v>
      </c>
      <c r="AA68" s="110">
        <v>6.2000000000000006E-2</v>
      </c>
      <c r="AB68" s="110">
        <f t="shared" si="1"/>
        <v>6.2000000000000006E-2</v>
      </c>
      <c r="AC68" s="110" t="str">
        <f t="shared" si="2"/>
        <v/>
      </c>
    </row>
    <row r="69" spans="2:29" ht="16" x14ac:dyDescent="0.2">
      <c r="B69"/>
      <c r="C69" s="42"/>
      <c r="D69" s="113">
        <f>D60</f>
        <v>0</v>
      </c>
      <c r="E69" s="122" t="str">
        <f t="shared" ref="E69:F70" si="15">IF(E60=0,"",E60)</f>
        <v/>
      </c>
      <c r="F69" s="122" t="str">
        <f t="shared" si="15"/>
        <v/>
      </c>
      <c r="G69" s="122" t="str" cm="1">
        <f t="array" ref="G69">_xlfn.IFS(
    G60=0, "",
    ISNUMBER(SEARCH("LEFT", G60)), "LEFT",
    ISNUMBER(SEARCH("RIGHT", G60)), "RIGHT",
    TRUE, G60
)</f>
        <v/>
      </c>
      <c r="H69" s="127" t="str">
        <f t="shared" ref="H69:K70" si="16">IF(H60=0,"",H60)</f>
        <v/>
      </c>
      <c r="I69" s="128" t="str">
        <f t="shared" si="16"/>
        <v/>
      </c>
      <c r="J69" s="127" t="str">
        <f t="shared" si="16"/>
        <v/>
      </c>
      <c r="K69" s="129" t="str">
        <f t="shared" si="16"/>
        <v/>
      </c>
      <c r="L69" s="130">
        <f>L60</f>
        <v>0</v>
      </c>
      <c r="M69" s="5"/>
      <c r="N69" s="5"/>
      <c r="O69" s="110" t="str">
        <f t="shared" si="9"/>
        <v>x</v>
      </c>
      <c r="P69" s="110" t="str">
        <f t="shared" si="9"/>
        <v>confidence interval</v>
      </c>
      <c r="Q69" s="42"/>
      <c r="R69" s="170" t="s">
        <v>104</v>
      </c>
      <c r="S69" s="42"/>
      <c r="T69" s="120">
        <f t="shared" si="6"/>
        <v>-2.2916666666666692</v>
      </c>
      <c r="U69" s="136">
        <f t="shared" si="7"/>
        <v>2.8874206565747223E-2</v>
      </c>
      <c r="V69" s="136" t="e" cm="1">
        <f t="array" ref="V69">_xlfn.IFS(
    FALSE, N("Check if X1 shading is ON"),
    $V$50&lt;&gt;"x", NA(),
    FALSE, N("Check if case is 'LEFT' and x axis value less than z score"),
    AND($G$69 = "LEFT", $T69 &lt; IF($K$69="", 0, $K$69)), $U69,
    FALSE, N("Check if case is 'RIGHT' and x axis value greater than z score"),
    AND($G$69 = "RIGHT", $T69 &gt; IF($K$69="", 0, $K$69)), $U69,
    FALSE, N("Check if case is 'TWO' and both directions"),
    AND(
        $G$69 = "TWO",
        OR($T69 &lt; -ABS($K$69), $T69 &gt; ABS($K$70))
    ), $U69,
    FALSE, N("Default case: Return NA()"),
    TRUE, NA()
)</f>
        <v>#VALUE!</v>
      </c>
      <c r="W69" s="136" t="e" cm="1">
        <f t="array" ref="W69">_xlfn.IFS(
    FALSE, N("Check if X1 shading is ON"),
    $V$50&lt;&gt;"x", NA(),
    FALSE, N("Check if case is 'LEFT' and x axis value less than z score"),
    AND($G$70 = "LEFT", $T69 &lt; IF($K$70="", 0, $K$70)), $U69,
    FALSE, N("Check if case is 'RIGHT' and x axis value greater than z score"),
    AND($G$70 = "RIGHT", $T69 &gt; IF($K$70="", 0, $K$70)), $U69,
    FALSE, N("Default case: Return NA()"),
    TRUE, NA()
)</f>
        <v>#N/A</v>
      </c>
      <c r="X69" s="136" t="e" cm="1">
        <f t="array" ref="X69">_xlfn.IFS(
    FALSE, N("Check if X1 shading is ON"),
    $X$50&lt;&gt;"x", NA(),
    FALSE, N("Check if case is 'LEFT' and x axis value less than z score"),
    AND($G$73 = "LEFT", $T69 &lt; IF($K$73="", 0, $K$73)), $U69,
    FALSE, N("Check if case is 'RIGHT' and x axis value greater than z score"),
    AND($G$73 = "RIGHT", $T69 &gt; IF($K$73="", 0, $K$73)), $U69,
    FALSE, N("Check if case is 'TWO' and both directions"),
    AND(
        $G$73 = "TWO",
        OR($T69 &lt; -ABS($K$73), $T69 &gt; ABS($K$73))
    ), $U69,
    FALSE, N("Default case: Return NA()"),
    TRUE, NA()
)</f>
        <v>#VALUE!</v>
      </c>
      <c r="Y69" s="42"/>
      <c r="Z69" s="110">
        <v>1.8333333333333321</v>
      </c>
      <c r="AA69" s="110">
        <v>6.2000000000000006E-2</v>
      </c>
      <c r="AB69" s="110">
        <f t="shared" si="1"/>
        <v>6.2000000000000006E-2</v>
      </c>
      <c r="AC69" s="110" t="str">
        <f t="shared" si="2"/>
        <v/>
      </c>
    </row>
    <row r="70" spans="2:29" ht="16" x14ac:dyDescent="0.2">
      <c r="B70"/>
      <c r="C70" s="42"/>
      <c r="D70" s="113">
        <f>D61</f>
        <v>0</v>
      </c>
      <c r="E70" s="122" t="str">
        <f t="shared" si="15"/>
        <v/>
      </c>
      <c r="F70" s="122" t="str">
        <f t="shared" si="15"/>
        <v/>
      </c>
      <c r="G70" s="122" t="str" cm="1">
        <f t="array" ref="G70">_xlfn.IFS(
    G61=0, "",
    ISNUMBER(SEARCH("LEFT", G61)), "LEFT",
    ISNUMBER(SEARCH("RIGHT", G61)), "RIGHT",
    TRUE, G61
)</f>
        <v/>
      </c>
      <c r="H70" s="127" t="str">
        <f t="shared" si="16"/>
        <v/>
      </c>
      <c r="I70" s="128" t="str">
        <f t="shared" si="16"/>
        <v/>
      </c>
      <c r="J70" s="127" t="str">
        <f>IF(J61=0,"",J61)</f>
        <v/>
      </c>
      <c r="K70" s="129" t="str">
        <f>IF(K61=0,"",K61)</f>
        <v/>
      </c>
      <c r="L70" s="130">
        <f>L61</f>
        <v>0</v>
      </c>
      <c r="M70" s="42"/>
      <c r="N70" s="5"/>
      <c r="O70" s="110">
        <f t="shared" si="9"/>
        <v>0</v>
      </c>
      <c r="P70" s="110" t="str">
        <f t="shared" si="9"/>
        <v>raw scale3</v>
      </c>
      <c r="Q70" s="42"/>
      <c r="R70" s="170" t="s">
        <v>105</v>
      </c>
      <c r="S70" s="42"/>
      <c r="T70" s="120">
        <f t="shared" si="6"/>
        <v>-2.2500000000000027</v>
      </c>
      <c r="U70" s="136">
        <f t="shared" si="7"/>
        <v>3.1739651835667224E-2</v>
      </c>
      <c r="V70" s="136" t="e" cm="1">
        <f t="array" ref="V70">_xlfn.IFS(
    FALSE, N("Check if X1 shading is ON"),
    $V$50&lt;&gt;"x", NA(),
    FALSE, N("Check if case is 'LEFT' and x axis value less than z score"),
    AND($G$69 = "LEFT", $T70 &lt; IF($K$69="", 0, $K$69)), $U70,
    FALSE, N("Check if case is 'RIGHT' and x axis value greater than z score"),
    AND($G$69 = "RIGHT", $T70 &gt; IF($K$69="", 0, $K$69)), $U70,
    FALSE, N("Check if case is 'TWO' and both directions"),
    AND(
        $G$69 = "TWO",
        OR($T70 &lt; -ABS($K$69), $T70 &gt; ABS($K$70))
    ), $U70,
    FALSE, N("Default case: Return NA()"),
    TRUE, NA()
)</f>
        <v>#VALUE!</v>
      </c>
      <c r="W70" s="136" t="e" cm="1">
        <f t="array" ref="W70">_xlfn.IFS(
    FALSE, N("Check if X1 shading is ON"),
    $V$50&lt;&gt;"x", NA(),
    FALSE, N("Check if case is 'LEFT' and x axis value less than z score"),
    AND($G$70 = "LEFT", $T70 &lt; IF($K$70="", 0, $K$70)), $U70,
    FALSE, N("Check if case is 'RIGHT' and x axis value greater than z score"),
    AND($G$70 = "RIGHT", $T70 &gt; IF($K$70="", 0, $K$70)), $U70,
    FALSE, N("Default case: Return NA()"),
    TRUE, NA()
)</f>
        <v>#N/A</v>
      </c>
      <c r="X70" s="136" t="e" cm="1">
        <f t="array" ref="X70">_xlfn.IFS(
    FALSE, N("Check if X1 shading is ON"),
    $X$50&lt;&gt;"x", NA(),
    FALSE, N("Check if case is 'LEFT' and x axis value less than z score"),
    AND($G$73 = "LEFT", $T70 &lt; IF($K$73="", 0, $K$73)), $U70,
    FALSE, N("Check if case is 'RIGHT' and x axis value greater than z score"),
    AND($G$73 = "RIGHT", $T70 &gt; IF($K$73="", 0, $K$73)), $U70,
    FALSE, N("Check if case is 'TWO' and both directions"),
    AND(
        $G$73 = "TWO",
        OR($T70 &lt; -ABS($K$73), $T70 &gt; ABS($K$73))
    ), $U70,
    FALSE, N("Default case: Return NA()"),
    TRUE, NA()
)</f>
        <v>#VALUE!</v>
      </c>
      <c r="Y70" s="42"/>
      <c r="Z70" s="110">
        <v>-1.6666666666666696</v>
      </c>
      <c r="AA70" s="110">
        <v>8.6000000000000007E-2</v>
      </c>
      <c r="AB70" s="110">
        <f t="shared" si="1"/>
        <v>8.6000000000000007E-2</v>
      </c>
      <c r="AC70" s="110" t="str">
        <f t="shared" si="2"/>
        <v/>
      </c>
    </row>
    <row r="71" spans="2:29" ht="16" x14ac:dyDescent="0.2">
      <c r="B71"/>
      <c r="C71" s="42"/>
      <c r="D71" s="44"/>
      <c r="E71" s="5"/>
      <c r="F71" s="5"/>
      <c r="G71" s="110" t="str">
        <f>IF(AND(G69="left",G70="right"),"TWO","")</f>
        <v/>
      </c>
      <c r="H71" s="5"/>
      <c r="I71" s="5"/>
      <c r="J71" s="5"/>
      <c r="K71" s="5"/>
      <c r="L71" s="5"/>
      <c r="M71" s="42"/>
      <c r="N71" s="5"/>
      <c r="O71" s="110">
        <f t="shared" si="9"/>
        <v>0</v>
      </c>
      <c r="P71" s="110" t="str">
        <f t="shared" si="9"/>
        <v>stdev3</v>
      </c>
      <c r="Q71" s="42"/>
      <c r="R71" s="170" t="s">
        <v>106</v>
      </c>
      <c r="S71" s="5"/>
      <c r="T71" s="120">
        <f t="shared" si="6"/>
        <v>-2.2083333333333361</v>
      </c>
      <c r="U71" s="136">
        <f t="shared" si="7"/>
        <v>3.482894138763417E-2</v>
      </c>
      <c r="V71" s="136" t="e" cm="1">
        <f t="array" ref="V71">_xlfn.IFS(
    FALSE, N("Check if X1 shading is ON"),
    $V$50&lt;&gt;"x", NA(),
    FALSE, N("Check if case is 'LEFT' and x axis value less than z score"),
    AND($G$69 = "LEFT", $T71 &lt; IF($K$69="", 0, $K$69)), $U71,
    FALSE, N("Check if case is 'RIGHT' and x axis value greater than z score"),
    AND($G$69 = "RIGHT", $T71 &gt; IF($K$69="", 0, $K$69)), $U71,
    FALSE, N("Check if case is 'TWO' and both directions"),
    AND(
        $G$69 = "TWO",
        OR($T71 &lt; -ABS($K$69), $T71 &gt; ABS($K$70))
    ), $U71,
    FALSE, N("Default case: Return NA()"),
    TRUE, NA()
)</f>
        <v>#VALUE!</v>
      </c>
      <c r="W71" s="136" t="e" cm="1">
        <f t="array" ref="W71">_xlfn.IFS(
    FALSE, N("Check if X1 shading is ON"),
    $V$50&lt;&gt;"x", NA(),
    FALSE, N("Check if case is 'LEFT' and x axis value less than z score"),
    AND($G$70 = "LEFT", $T71 &lt; IF($K$70="", 0, $K$70)), $U71,
    FALSE, N("Check if case is 'RIGHT' and x axis value greater than z score"),
    AND($G$70 = "RIGHT", $T71 &gt; IF($K$70="", 0, $K$70)), $U71,
    FALSE, N("Default case: Return NA()"),
    TRUE, NA()
)</f>
        <v>#N/A</v>
      </c>
      <c r="X71" s="136" t="e" cm="1">
        <f t="array" ref="X71">_xlfn.IFS(
    FALSE, N("Check if X1 shading is ON"),
    $X$50&lt;&gt;"x", NA(),
    FALSE, N("Check if case is 'LEFT' and x axis value less than z score"),
    AND($G$73 = "LEFT", $T71 &lt; IF($K$73="", 0, $K$73)), $U71,
    FALSE, N("Check if case is 'RIGHT' and x axis value greater than z score"),
    AND($G$73 = "RIGHT", $T71 &gt; IF($K$73="", 0, $K$73)), $U71,
    FALSE, N("Check if case is 'TWO' and both directions"),
    AND(
        $G$73 = "TWO",
        OR($T71 &lt; -ABS($K$73), $T71 &gt; ABS($K$73))
    ), $U71,
    FALSE, N("Default case: Return NA()"),
    TRUE, NA()
)</f>
        <v>#VALUE!</v>
      </c>
      <c r="Y71" s="42"/>
      <c r="Z71" s="110">
        <v>-1.5000000000000027</v>
      </c>
      <c r="AA71" s="110">
        <v>8.6000000000000007E-2</v>
      </c>
      <c r="AB71" s="110">
        <f t="shared" ref="AB71:AB134" si="17">IF($AB$4="x",AA71,NA())</f>
        <v>8.6000000000000007E-2</v>
      </c>
      <c r="AC71" s="110" t="str">
        <f t="shared" ref="AC71:AC134" si="18">IF($J$68="","",$J$68)</f>
        <v/>
      </c>
    </row>
    <row r="72" spans="2:29" ht="16" x14ac:dyDescent="0.2">
      <c r="B72"/>
      <c r="C72" s="42"/>
      <c r="D72" s="44"/>
      <c r="E72" s="5"/>
      <c r="F72" s="5"/>
      <c r="G72" s="122" t="str" cm="1">
        <f t="array" ref="G72">_xlfn.IFS(
    ISNUMBER(SEARCH("0", G63)), 0,
    G63="", 0,
    ISNUMBER(SEARCH("x", G63)), "x",
    TRUE, "x"
)</f>
        <v>x</v>
      </c>
      <c r="H72" s="122" t="str" cm="1">
        <f t="array" ref="H72">_xlfn.IFS(
    ISNUMBER(SEARCH("0", H63)), 0,
    H63="", 0,
    ISNUMBER(SEARCH("x", H63)), "x",
    TRUE, "x"
)</f>
        <v>x</v>
      </c>
      <c r="I72" s="122" t="str" cm="1">
        <f t="array" ref="I72">_xlfn.IFS(
    ISNUMBER(SEARCH("0", I63)), 0,
    I63="", 0,
    ISNUMBER(SEARCH("x", I63)), "x",
    TRUE, "x"
)</f>
        <v>x</v>
      </c>
      <c r="J72" s="122" t="str" cm="1">
        <f t="array" ref="J72">_xlfn.IFS(
    ISNUMBER(SEARCH("0", J63)), 0,
    J63="", 0,
    ISNUMBER(SEARCH("x", J63)), "x",
    TRUE, "x"
)</f>
        <v>x</v>
      </c>
      <c r="K72" s="122" t="str" cm="1">
        <f t="array" ref="K72">_xlfn.IFS(
    ISNUMBER(SEARCH("0", K63)), 0,
    K63="", 0,
    ISNUMBER(SEARCH("x", K63)), "x",
    TRUE, "x"
)</f>
        <v>x</v>
      </c>
      <c r="L72" s="122" t="str" cm="1">
        <f t="array" ref="L72">_xlfn.IFS(
    ISNUMBER(SEARCH("0", L63)), 0,
    L63="", 0,
    ISNUMBER(SEARCH("x", L63)), "x",
    TRUE, "x"
)</f>
        <v>x</v>
      </c>
      <c r="M72" s="42"/>
      <c r="N72" s="5"/>
      <c r="O72" s="110" t="str">
        <f t="shared" si="9"/>
        <v>x</v>
      </c>
      <c r="P72" s="110" t="str">
        <f t="shared" si="9"/>
        <v>kudos!</v>
      </c>
      <c r="Q72" s="42"/>
      <c r="R72" s="5"/>
      <c r="S72" s="5"/>
      <c r="T72" s="120">
        <f t="shared" si="6"/>
        <v>-2.1666666666666696</v>
      </c>
      <c r="U72" s="136">
        <f t="shared" si="7"/>
        <v>3.8152623506417724E-2</v>
      </c>
      <c r="V72" s="136" t="e" cm="1">
        <f t="array" ref="V72">_xlfn.IFS(
    FALSE, N("Check if X1 shading is ON"),
    $V$50&lt;&gt;"x", NA(),
    FALSE, N("Check if case is 'LEFT' and x axis value less than z score"),
    AND($G$69 = "LEFT", $T72 &lt; IF($K$69="", 0, $K$69)), $U72,
    FALSE, N("Check if case is 'RIGHT' and x axis value greater than z score"),
    AND($G$69 = "RIGHT", $T72 &gt; IF($K$69="", 0, $K$69)), $U72,
    FALSE, N("Check if case is 'TWO' and both directions"),
    AND(
        $G$69 = "TWO",
        OR($T72 &lt; -ABS($K$69), $T72 &gt; ABS($K$70))
    ), $U72,
    FALSE, N("Default case: Return NA()"),
    TRUE, NA()
)</f>
        <v>#VALUE!</v>
      </c>
      <c r="W72" s="136" t="e" cm="1">
        <f t="array" ref="W72">_xlfn.IFS(
    FALSE, N("Check if X1 shading is ON"),
    $V$50&lt;&gt;"x", NA(),
    FALSE, N("Check if case is 'LEFT' and x axis value less than z score"),
    AND($G$70 = "LEFT", $T72 &lt; IF($K$70="", 0, $K$70)), $U72,
    FALSE, N("Check if case is 'RIGHT' and x axis value greater than z score"),
    AND($G$70 = "RIGHT", $T72 &gt; IF($K$70="", 0, $K$70)), $U72,
    FALSE, N("Default case: Return NA()"),
    TRUE, NA()
)</f>
        <v>#N/A</v>
      </c>
      <c r="X72" s="136" t="e" cm="1">
        <f t="array" ref="X72">_xlfn.IFS(
    FALSE, N("Check if X1 shading is ON"),
    $X$50&lt;&gt;"x", NA(),
    FALSE, N("Check if case is 'LEFT' and x axis value less than z score"),
    AND($G$73 = "LEFT", $T72 &lt; IF($K$73="", 0, $K$73)), $U72,
    FALSE, N("Check if case is 'RIGHT' and x axis value greater than z score"),
    AND($G$73 = "RIGHT", $T72 &gt; IF($K$73="", 0, $K$73)), $U72,
    FALSE, N("Check if case is 'TWO' and both directions"),
    AND(
        $G$73 = "TWO",
        OR($T72 &lt; -ABS($K$73), $T72 &gt; ABS($K$73))
    ), $U72,
    FALSE, N("Default case: Return NA()"),
    TRUE, NA()
)</f>
        <v>#VALUE!</v>
      </c>
      <c r="Y72" s="42"/>
      <c r="Z72" s="110">
        <v>-1.3333333333333357</v>
      </c>
      <c r="AA72" s="110">
        <v>8.6000000000000007E-2</v>
      </c>
      <c r="AB72" s="110">
        <f t="shared" si="17"/>
        <v>8.6000000000000007E-2</v>
      </c>
      <c r="AC72" s="110" t="str">
        <f t="shared" si="18"/>
        <v/>
      </c>
    </row>
    <row r="73" spans="2:29" ht="16" x14ac:dyDescent="0.2">
      <c r="B73"/>
      <c r="C73" s="42"/>
      <c r="D73" s="113">
        <f>D64</f>
        <v>0</v>
      </c>
      <c r="E73" s="122" t="str">
        <f t="shared" ref="E73:F73" si="19">IF(E64=0,"",E64)</f>
        <v/>
      </c>
      <c r="F73" s="122" t="str">
        <f t="shared" si="19"/>
        <v>Snowville x̅</v>
      </c>
      <c r="G73" s="122" t="str" cm="1">
        <f t="array" ref="G73">_xlfn.IFS(
    G64=0, "",
    ISNUMBER(SEARCH("LEFT", G64)), "LEFT",
    ISNUMBER(SEARCH("RIGHT", G64)), "RIGHT",
    TRUE, G64
)</f>
        <v/>
      </c>
      <c r="H73" s="127" t="str">
        <f t="shared" ref="H73:L73" si="20">IF(H64=0,"",H64)</f>
        <v/>
      </c>
      <c r="I73" s="128" t="str">
        <f t="shared" si="20"/>
        <v/>
      </c>
      <c r="J73" s="127" t="str">
        <f t="shared" si="20"/>
        <v/>
      </c>
      <c r="K73" s="129" t="str">
        <f t="shared" si="20"/>
        <v/>
      </c>
      <c r="L73" s="130" t="str">
        <f t="shared" si="20"/>
        <v/>
      </c>
      <c r="M73" s="42"/>
      <c r="N73" s="5"/>
      <c r="O73" s="110">
        <f t="shared" ref="O73:P73" si="21">O24</f>
        <v>2</v>
      </c>
      <c r="P73" s="110" t="str">
        <f t="shared" si="21"/>
        <v># decimals raw</v>
      </c>
      <c r="Q73" s="42"/>
      <c r="R73" s="5"/>
      <c r="S73" s="5"/>
      <c r="T73" s="120">
        <f t="shared" si="6"/>
        <v>-2.1250000000000031</v>
      </c>
      <c r="U73" s="136">
        <f t="shared" si="7"/>
        <v>4.1720985256338335E-2</v>
      </c>
      <c r="V73" s="136" t="e" cm="1">
        <f t="array" ref="V73">_xlfn.IFS(
    FALSE, N("Check if X1 shading is ON"),
    $V$50&lt;&gt;"x", NA(),
    FALSE, N("Check if case is 'LEFT' and x axis value less than z score"),
    AND($G$69 = "LEFT", $T73 &lt; IF($K$69="", 0, $K$69)), $U73,
    FALSE, N("Check if case is 'RIGHT' and x axis value greater than z score"),
    AND($G$69 = "RIGHT", $T73 &gt; IF($K$69="", 0, $K$69)), $U73,
    FALSE, N("Check if case is 'TWO' and both directions"),
    AND(
        $G$69 = "TWO",
        OR($T73 &lt; -ABS($K$69), $T73 &gt; ABS($K$70))
    ), $U73,
    FALSE, N("Default case: Return NA()"),
    TRUE, NA()
)</f>
        <v>#VALUE!</v>
      </c>
      <c r="W73" s="136" t="e" cm="1">
        <f t="array" ref="W73">_xlfn.IFS(
    FALSE, N("Check if X1 shading is ON"),
    $V$50&lt;&gt;"x", NA(),
    FALSE, N("Check if case is 'LEFT' and x axis value less than z score"),
    AND($G$70 = "LEFT", $T73 &lt; IF($K$70="", 0, $K$70)), $U73,
    FALSE, N("Check if case is 'RIGHT' and x axis value greater than z score"),
    AND($G$70 = "RIGHT", $T73 &gt; IF($K$70="", 0, $K$70)), $U73,
    FALSE, N("Default case: Return NA()"),
    TRUE, NA()
)</f>
        <v>#N/A</v>
      </c>
      <c r="X73" s="136" t="e" cm="1">
        <f t="array" ref="X73">_xlfn.IFS(
    FALSE, N("Check if X1 shading is ON"),
    $X$50&lt;&gt;"x", NA(),
    FALSE, N("Check if case is 'LEFT' and x axis value less than z score"),
    AND($G$73 = "LEFT", $T73 &lt; IF($K$73="", 0, $K$73)), $U73,
    FALSE, N("Check if case is 'RIGHT' and x axis value greater than z score"),
    AND($G$73 = "RIGHT", $T73 &gt; IF($K$73="", 0, $K$73)), $U73,
    FALSE, N("Check if case is 'TWO' and both directions"),
    AND(
        $G$73 = "TWO",
        OR($T73 &lt; -ABS($K$73), $T73 &gt; ABS($K$73))
    ), $U73,
    FALSE, N("Default case: Return NA()"),
    TRUE, NA()
)</f>
        <v>#VALUE!</v>
      </c>
      <c r="Y73" s="42"/>
      <c r="Z73" s="110">
        <v>-1.1666666666666687</v>
      </c>
      <c r="AA73" s="110">
        <v>8.6000000000000007E-2</v>
      </c>
      <c r="AB73" s="110">
        <f t="shared" si="17"/>
        <v>8.6000000000000007E-2</v>
      </c>
      <c r="AC73" s="110" t="str">
        <f t="shared" si="18"/>
        <v/>
      </c>
    </row>
    <row r="74" spans="2:29" ht="16" x14ac:dyDescent="0.2">
      <c r="B74"/>
      <c r="C74" s="42"/>
      <c r="D74" s="44"/>
      <c r="E74" s="56"/>
      <c r="F74" s="56"/>
      <c r="G74" s="5"/>
      <c r="H74" s="5"/>
      <c r="I74" s="5"/>
      <c r="J74" s="5"/>
      <c r="K74" s="5"/>
      <c r="L74" s="5"/>
      <c r="M74" s="42"/>
      <c r="N74" s="5"/>
      <c r="O74" s="5"/>
      <c r="P74" s="42"/>
      <c r="Q74" s="42"/>
      <c r="R74" s="5"/>
      <c r="S74" s="5"/>
      <c r="T74" s="120">
        <f t="shared" si="6"/>
        <v>-2.0833333333333366</v>
      </c>
      <c r="U74" s="136">
        <f t="shared" si="7"/>
        <v>4.5543952872905295E-2</v>
      </c>
      <c r="V74" s="136" t="e" cm="1">
        <f t="array" ref="V74">_xlfn.IFS(
    FALSE, N("Check if X1 shading is ON"),
    $V$50&lt;&gt;"x", NA(),
    FALSE, N("Check if case is 'LEFT' and x axis value less than z score"),
    AND($G$69 = "LEFT", $T74 &lt; IF($K$69="", 0, $K$69)), $U74,
    FALSE, N("Check if case is 'RIGHT' and x axis value greater than z score"),
    AND($G$69 = "RIGHT", $T74 &gt; IF($K$69="", 0, $K$69)), $U74,
    FALSE, N("Check if case is 'TWO' and both directions"),
    AND(
        $G$69 = "TWO",
        OR($T74 &lt; -ABS($K$69), $T74 &gt; ABS($K$70))
    ), $U74,
    FALSE, N("Default case: Return NA()"),
    TRUE, NA()
)</f>
        <v>#VALUE!</v>
      </c>
      <c r="W74" s="136" t="e" cm="1">
        <f t="array" ref="W74">_xlfn.IFS(
    FALSE, N("Check if X1 shading is ON"),
    $V$50&lt;&gt;"x", NA(),
    FALSE, N("Check if case is 'LEFT' and x axis value less than z score"),
    AND($G$70 = "LEFT", $T74 &lt; IF($K$70="", 0, $K$70)), $U74,
    FALSE, N("Check if case is 'RIGHT' and x axis value greater than z score"),
    AND($G$70 = "RIGHT", $T74 &gt; IF($K$70="", 0, $K$70)), $U74,
    FALSE, N("Default case: Return NA()"),
    TRUE, NA()
)</f>
        <v>#N/A</v>
      </c>
      <c r="X74" s="136" t="e" cm="1">
        <f t="array" ref="X74">_xlfn.IFS(
    FALSE, N("Check if X1 shading is ON"),
    $X$50&lt;&gt;"x", NA(),
    FALSE, N("Check if case is 'LEFT' and x axis value less than z score"),
    AND($G$73 = "LEFT", $T74 &lt; IF($K$73="", 0, $K$73)), $U74,
    FALSE, N("Check if case is 'RIGHT' and x axis value greater than z score"),
    AND($G$73 = "RIGHT", $T74 &gt; IF($K$73="", 0, $K$73)), $U74,
    FALSE, N("Check if case is 'TWO' and both directions"),
    AND(
        $G$73 = "TWO",
        OR($T74 &lt; -ABS($K$73), $T74 &gt; ABS($K$73))
    ), $U74,
    FALSE, N("Default case: Return NA()"),
    TRUE, NA()
)</f>
        <v>#VALUE!</v>
      </c>
      <c r="Y74" s="42"/>
      <c r="Z74" s="110">
        <v>-0.83333333333333526</v>
      </c>
      <c r="AA74" s="110">
        <v>8.6000000000000007E-2</v>
      </c>
      <c r="AB74" s="110">
        <f t="shared" si="17"/>
        <v>8.6000000000000007E-2</v>
      </c>
      <c r="AC74" s="110" t="str">
        <f t="shared" si="18"/>
        <v/>
      </c>
    </row>
    <row r="75" spans="2:29" ht="16" x14ac:dyDescent="0.2">
      <c r="B75"/>
      <c r="C75" s="42"/>
      <c r="D75" s="44"/>
      <c r="E75" s="58"/>
      <c r="F75" s="171" t="s">
        <v>107</v>
      </c>
      <c r="G75" s="172" t="s">
        <v>108</v>
      </c>
      <c r="H75" s="59"/>
      <c r="I75" s="49"/>
      <c r="J75" s="5"/>
      <c r="K75" s="48"/>
      <c r="L75" s="55"/>
      <c r="M75" s="42"/>
      <c r="N75" s="5"/>
      <c r="O75" s="5"/>
      <c r="P75" s="42"/>
      <c r="Q75" s="42"/>
      <c r="R75" s="5"/>
      <c r="S75" s="5"/>
      <c r="T75" s="120">
        <f t="shared" si="6"/>
        <v>-2.0416666666666701</v>
      </c>
      <c r="U75" s="136">
        <f t="shared" si="7"/>
        <v>4.9630986023358713E-2</v>
      </c>
      <c r="V75" s="136" t="e" cm="1">
        <f t="array" ref="V75">_xlfn.IFS(
    FALSE, N("Check if X1 shading is ON"),
    $V$50&lt;&gt;"x", NA(),
    FALSE, N("Check if case is 'LEFT' and x axis value less than z score"),
    AND($G$69 = "LEFT", $T75 &lt; IF($K$69="", 0, $K$69)), $U75,
    FALSE, N("Check if case is 'RIGHT' and x axis value greater than z score"),
    AND($G$69 = "RIGHT", $T75 &gt; IF($K$69="", 0, $K$69)), $U75,
    FALSE, N("Check if case is 'TWO' and both directions"),
    AND(
        $G$69 = "TWO",
        OR($T75 &lt; -ABS($K$69), $T75 &gt; ABS($K$70))
    ), $U75,
    FALSE, N("Default case: Return NA()"),
    TRUE, NA()
)</f>
        <v>#VALUE!</v>
      </c>
      <c r="W75" s="136" t="e" cm="1">
        <f t="array" ref="W75">_xlfn.IFS(
    FALSE, N("Check if X1 shading is ON"),
    $V$50&lt;&gt;"x", NA(),
    FALSE, N("Check if case is 'LEFT' and x axis value less than z score"),
    AND($G$70 = "LEFT", $T75 &lt; IF($K$70="", 0, $K$70)), $U75,
    FALSE, N("Check if case is 'RIGHT' and x axis value greater than z score"),
    AND($G$70 = "RIGHT", $T75 &gt; IF($K$70="", 0, $K$70)), $U75,
    FALSE, N("Default case: Return NA()"),
    TRUE, NA()
)</f>
        <v>#N/A</v>
      </c>
      <c r="X75" s="136" t="e" cm="1">
        <f t="array" ref="X75">_xlfn.IFS(
    FALSE, N("Check if X1 shading is ON"),
    $X$50&lt;&gt;"x", NA(),
    FALSE, N("Check if case is 'LEFT' and x axis value less than z score"),
    AND($G$73 = "LEFT", $T75 &lt; IF($K$73="", 0, $K$73)), $U75,
    FALSE, N("Check if case is 'RIGHT' and x axis value greater than z score"),
    AND($G$73 = "RIGHT", $T75 &gt; IF($K$73="", 0, $K$73)), $U75,
    FALSE, N("Check if case is 'TWO' and both directions"),
    AND(
        $G$73 = "TWO",
        OR($T75 &lt; -ABS($K$73), $T75 &gt; ABS($K$73))
    ), $U75,
    FALSE, N("Default case: Return NA()"),
    TRUE, NA()
)</f>
        <v>#VALUE!</v>
      </c>
      <c r="Y75" s="42"/>
      <c r="Z75" s="110">
        <v>-0.66666666666666874</v>
      </c>
      <c r="AA75" s="110">
        <v>8.6000000000000007E-2</v>
      </c>
      <c r="AB75" s="110">
        <f t="shared" si="17"/>
        <v>8.6000000000000007E-2</v>
      </c>
      <c r="AC75" s="110" t="str">
        <f t="shared" si="18"/>
        <v/>
      </c>
    </row>
    <row r="76" spans="2:29" ht="40" x14ac:dyDescent="0.2">
      <c r="B76"/>
      <c r="C76" s="42"/>
      <c r="D76" s="140" t="s">
        <v>109</v>
      </c>
      <c r="E76" s="113" t="str">
        <f>L68</f>
        <v/>
      </c>
      <c r="F76" s="173" t="s">
        <v>110</v>
      </c>
      <c r="G76" s="174" t="s">
        <v>111</v>
      </c>
      <c r="H76" s="5"/>
      <c r="I76" s="5"/>
      <c r="J76" s="175" t="s">
        <v>112</v>
      </c>
      <c r="K76" s="113" t="s">
        <v>5</v>
      </c>
      <c r="L76" s="113" t="s">
        <v>113</v>
      </c>
      <c r="M76" s="121" t="s">
        <v>114</v>
      </c>
      <c r="N76" s="5"/>
      <c r="O76" s="5"/>
      <c r="P76" s="42"/>
      <c r="Q76" s="42"/>
      <c r="R76" s="5"/>
      <c r="S76" s="5"/>
      <c r="T76" s="120">
        <f t="shared" si="6"/>
        <v>-2.0000000000000036</v>
      </c>
      <c r="U76" s="136">
        <f t="shared" si="7"/>
        <v>5.3990966513187674E-2</v>
      </c>
      <c r="V76" s="136" t="e" cm="1">
        <f t="array" ref="V76">_xlfn.IFS(
    FALSE, N("Check if X1 shading is ON"),
    $V$50&lt;&gt;"x", NA(),
    FALSE, N("Check if case is 'LEFT' and x axis value less than z score"),
    AND($G$69 = "LEFT", $T76 &lt; IF($K$69="", 0, $K$69)), $U76,
    FALSE, N("Check if case is 'RIGHT' and x axis value greater than z score"),
    AND($G$69 = "RIGHT", $T76 &gt; IF($K$69="", 0, $K$69)), $U76,
    FALSE, N("Check if case is 'TWO' and both directions"),
    AND(
        $G$69 = "TWO",
        OR($T76 &lt; -ABS($K$69), $T76 &gt; ABS($K$70))
    ), $U76,
    FALSE, N("Default case: Return NA()"),
    TRUE, NA()
)</f>
        <v>#VALUE!</v>
      </c>
      <c r="W76" s="136" t="e" cm="1">
        <f t="array" ref="W76">_xlfn.IFS(
    FALSE, N("Check if X1 shading is ON"),
    $V$50&lt;&gt;"x", NA(),
    FALSE, N("Check if case is 'LEFT' and x axis value less than z score"),
    AND($G$70 = "LEFT", $T76 &lt; IF($K$70="", 0, $K$70)), $U76,
    FALSE, N("Check if case is 'RIGHT' and x axis value greater than z score"),
    AND($G$70 = "RIGHT", $T76 &gt; IF($K$70="", 0, $K$70)), $U76,
    FALSE, N("Default case: Return NA()"),
    TRUE, NA()
)</f>
        <v>#N/A</v>
      </c>
      <c r="X76" s="136" t="e" cm="1">
        <f t="array" ref="X76">_xlfn.IFS(
    FALSE, N("Check if X1 shading is ON"),
    $X$50&lt;&gt;"x", NA(),
    FALSE, N("Check if case is 'LEFT' and x axis value less than z score"),
    AND($G$73 = "LEFT", $T76 &lt; IF($K$73="", 0, $K$73)), $U76,
    FALSE, N("Check if case is 'RIGHT' and x axis value greater than z score"),
    AND($G$73 = "RIGHT", $T76 &gt; IF($K$73="", 0, $K$73)), $U76,
    FALSE, N("Check if case is 'TWO' and both directions"),
    AND(
        $G$73 = "TWO",
        OR($T76 &lt; -ABS($K$73), $T76 &gt; ABS($K$73))
    ), $U76,
    FALSE, N("Default case: Return NA()"),
    TRUE, NA()
)</f>
        <v>#VALUE!</v>
      </c>
      <c r="Y76" s="42"/>
      <c r="Z76" s="110">
        <v>-0.50000000000000222</v>
      </c>
      <c r="AA76" s="110">
        <v>8.6000000000000007E-2</v>
      </c>
      <c r="AB76" s="110">
        <f t="shared" si="17"/>
        <v>8.6000000000000007E-2</v>
      </c>
      <c r="AC76" s="110" t="str">
        <f t="shared" si="18"/>
        <v/>
      </c>
    </row>
    <row r="77" spans="2:29" ht="16" x14ac:dyDescent="0.2">
      <c r="B77"/>
      <c r="C77" s="42"/>
      <c r="D77" s="44"/>
      <c r="E77" s="113" t="str">
        <f>D68</f>
        <v>n</v>
      </c>
      <c r="F77" s="113">
        <f>D69</f>
        <v>0</v>
      </c>
      <c r="G77" s="131" t="str">
        <f>IF(
    AND(E76 &lt;&gt; "P(x)", F77 &lt;&gt; 0),
    " " &amp; E77 &amp; "=" &amp; F77,
    ""
)</f>
        <v/>
      </c>
      <c r="H77" s="132" t="str">
        <f>IF(L68="","",E76 &amp; G77 &amp;  G78)</f>
        <v/>
      </c>
      <c r="I77" s="5"/>
      <c r="J77" s="7"/>
      <c r="K77" s="110">
        <v>0</v>
      </c>
      <c r="L77" s="110">
        <v>0.09</v>
      </c>
      <c r="M77" s="110" t="str">
        <f>H27</f>
        <v>μAdvertised (μ0)</v>
      </c>
      <c r="N77" s="5"/>
      <c r="O77" s="5"/>
      <c r="P77" s="42"/>
      <c r="Q77" s="42"/>
      <c r="R77" s="5"/>
      <c r="S77" s="5"/>
      <c r="T77" s="120">
        <f t="shared" si="6"/>
        <v>-1.9583333333333368</v>
      </c>
      <c r="U77" s="136">
        <f t="shared" si="7"/>
        <v>5.8632082139484169E-2</v>
      </c>
      <c r="V77" s="136" t="e" cm="1">
        <f t="array" ref="V77">_xlfn.IFS(
    FALSE, N("Check if X1 shading is ON"),
    $V$50&lt;&gt;"x", NA(),
    FALSE, N("Check if case is 'LEFT' and x axis value less than z score"),
    AND($G$69 = "LEFT", $T77 &lt; IF($K$69="", 0, $K$69)), $U77,
    FALSE, N("Check if case is 'RIGHT' and x axis value greater than z score"),
    AND($G$69 = "RIGHT", $T77 &gt; IF($K$69="", 0, $K$69)), $U77,
    FALSE, N("Check if case is 'TWO' and both directions"),
    AND(
        $G$69 = "TWO",
        OR($T77 &lt; -ABS($K$69), $T77 &gt; ABS($K$70))
    ), $U77,
    FALSE, N("Default case: Return NA()"),
    TRUE, NA()
)</f>
        <v>#VALUE!</v>
      </c>
      <c r="W77" s="136" t="e" cm="1">
        <f t="array" ref="W77">_xlfn.IFS(
    FALSE, N("Check if X1 shading is ON"),
    $V$50&lt;&gt;"x", NA(),
    FALSE, N("Check if case is 'LEFT' and x axis value less than z score"),
    AND($G$70 = "LEFT", $T77 &lt; IF($K$70="", 0, $K$70)), $U77,
    FALSE, N("Check if case is 'RIGHT' and x axis value greater than z score"),
    AND($G$70 = "RIGHT", $T77 &gt; IF($K$70="", 0, $K$70)), $U77,
    FALSE, N("Default case: Return NA()"),
    TRUE, NA()
)</f>
        <v>#N/A</v>
      </c>
      <c r="X77" s="136" t="e" cm="1">
        <f t="array" ref="X77">_xlfn.IFS(
    FALSE, N("Check if X1 shading is ON"),
    $X$50&lt;&gt;"x", NA(),
    FALSE, N("Check if case is 'LEFT' and x axis value less than z score"),
    AND($G$73 = "LEFT", $T77 &lt; IF($K$73="", 0, $K$73)), $U77,
    FALSE, N("Check if case is 'RIGHT' and x axis value greater than z score"),
    AND($G$73 = "RIGHT", $T77 &gt; IF($K$73="", 0, $K$73)), $U77,
    FALSE, N("Check if case is 'TWO' and both directions"),
    AND(
        $G$73 = "TWO",
        OR($T77 &lt; -ABS($K$73), $T77 &gt; ABS($K$73))
    ), $U77,
    FALSE, N("Default case: Return NA()"),
    TRUE, NA()
)</f>
        <v>#VALUE!</v>
      </c>
      <c r="Y77" s="42"/>
      <c r="Z77" s="110">
        <v>-0.33333333333333548</v>
      </c>
      <c r="AA77" s="110">
        <v>8.6000000000000007E-2</v>
      </c>
      <c r="AB77" s="110">
        <f t="shared" si="17"/>
        <v>8.6000000000000007E-2</v>
      </c>
      <c r="AC77" s="110" t="str">
        <f t="shared" si="18"/>
        <v/>
      </c>
    </row>
    <row r="78" spans="2:29" ht="16" x14ac:dyDescent="0.2">
      <c r="B78"/>
      <c r="C78" s="42"/>
      <c r="D78" s="42"/>
      <c r="E78" s="113" t="s">
        <v>97</v>
      </c>
      <c r="F78" s="176">
        <f>IFERROR(L69+L70,0)</f>
        <v>0</v>
      </c>
      <c r="G78" s="131" t="str">
        <f>IF(
    AND(E76 &lt;&gt; "P(x)", F78 &lt;&gt; 0),
    " " &amp; E78 &amp; "=" &amp; TEXT(F78, "#,##0.0%"),
    ""
)</f>
        <v/>
      </c>
      <c r="H78" s="42"/>
      <c r="I78" s="5"/>
      <c r="J78" s="5"/>
      <c r="K78" s="5"/>
      <c r="L78" s="7"/>
      <c r="M78" s="5"/>
      <c r="N78" s="5"/>
      <c r="O78" s="5"/>
      <c r="P78" s="5"/>
      <c r="Q78" s="42"/>
      <c r="R78" s="5"/>
      <c r="S78" s="5"/>
      <c r="T78" s="120">
        <f t="shared" si="6"/>
        <v>-1.9166666666666701</v>
      </c>
      <c r="U78" s="136">
        <f t="shared" si="7"/>
        <v>6.3561706516961941E-2</v>
      </c>
      <c r="V78" s="136" t="e" cm="1">
        <f t="array" ref="V78">_xlfn.IFS(
    FALSE, N("Check if X1 shading is ON"),
    $V$50&lt;&gt;"x", NA(),
    FALSE, N("Check if case is 'LEFT' and x axis value less than z score"),
    AND($G$69 = "LEFT", $T78 &lt; IF($K$69="", 0, $K$69)), $U78,
    FALSE, N("Check if case is 'RIGHT' and x axis value greater than z score"),
    AND($G$69 = "RIGHT", $T78 &gt; IF($K$69="", 0, $K$69)), $U78,
    FALSE, N("Check if case is 'TWO' and both directions"),
    AND(
        $G$69 = "TWO",
        OR($T78 &lt; -ABS($K$69), $T78 &gt; ABS($K$70))
    ), $U78,
    FALSE, N("Default case: Return NA()"),
    TRUE, NA()
)</f>
        <v>#VALUE!</v>
      </c>
      <c r="W78" s="136" t="e" cm="1">
        <f t="array" ref="W78">_xlfn.IFS(
    FALSE, N("Check if X1 shading is ON"),
    $V$50&lt;&gt;"x", NA(),
    FALSE, N("Check if case is 'LEFT' and x axis value less than z score"),
    AND($G$70 = "LEFT", $T78 &lt; IF($K$70="", 0, $K$70)), $U78,
    FALSE, N("Check if case is 'RIGHT' and x axis value greater than z score"),
    AND($G$70 = "RIGHT", $T78 &gt; IF($K$70="", 0, $K$70)), $U78,
    FALSE, N("Default case: Return NA()"),
    TRUE, NA()
)</f>
        <v>#N/A</v>
      </c>
      <c r="X78" s="136" t="e" cm="1">
        <f t="array" ref="X78">_xlfn.IFS(
    FALSE, N("Check if X1 shading is ON"),
    $X$50&lt;&gt;"x", NA(),
    FALSE, N("Check if case is 'LEFT' and x axis value less than z score"),
    AND($G$73 = "LEFT", $T78 &lt; IF($K$73="", 0, $K$73)), $U78,
    FALSE, N("Check if case is 'RIGHT' and x axis value greater than z score"),
    AND($G$73 = "RIGHT", $T78 &gt; IF($K$73="", 0, $K$73)), $U78,
    FALSE, N("Check if case is 'TWO' and both directions"),
    AND(
        $G$73 = "TWO",
        OR($T78 &lt; -ABS($K$73), $T78 &gt; ABS($K$73))
    ), $U78,
    FALSE, N("Default case: Return NA()"),
    TRUE, NA()
)</f>
        <v>#VALUE!</v>
      </c>
      <c r="Y78" s="42"/>
      <c r="Z78" s="110">
        <v>-0.16666666666666879</v>
      </c>
      <c r="AA78" s="110">
        <v>8.6000000000000007E-2</v>
      </c>
      <c r="AB78" s="110">
        <f t="shared" si="17"/>
        <v>8.6000000000000007E-2</v>
      </c>
      <c r="AC78" s="110" t="str">
        <f t="shared" si="18"/>
        <v/>
      </c>
    </row>
    <row r="79" spans="2:29" ht="16" x14ac:dyDescent="0.2">
      <c r="B79"/>
      <c r="C79" s="42"/>
      <c r="D79" s="5"/>
      <c r="E79" s="5"/>
      <c r="F79" s="5"/>
      <c r="G79" s="5"/>
      <c r="H79" s="5"/>
      <c r="I79" s="5"/>
      <c r="J79" s="5"/>
      <c r="K79" s="5"/>
      <c r="L79" s="5"/>
      <c r="M79" s="5"/>
      <c r="N79" s="5"/>
      <c r="O79" s="5"/>
      <c r="P79" s="5"/>
      <c r="Q79" s="42"/>
      <c r="R79" s="5"/>
      <c r="S79" s="5"/>
      <c r="T79" s="120">
        <f t="shared" si="6"/>
        <v>-1.8750000000000033</v>
      </c>
      <c r="U79" s="136">
        <f t="shared" si="7"/>
        <v>6.8786275826691473E-2</v>
      </c>
      <c r="V79" s="136" t="e" cm="1">
        <f t="array" ref="V79">_xlfn.IFS(
    FALSE, N("Check if X1 shading is ON"),
    $V$50&lt;&gt;"x", NA(),
    FALSE, N("Check if case is 'LEFT' and x axis value less than z score"),
    AND($G$69 = "LEFT", $T79 &lt; IF($K$69="", 0, $K$69)), $U79,
    FALSE, N("Check if case is 'RIGHT' and x axis value greater than z score"),
    AND($G$69 = "RIGHT", $T79 &gt; IF($K$69="", 0, $K$69)), $U79,
    FALSE, N("Check if case is 'TWO' and both directions"),
    AND(
        $G$69 = "TWO",
        OR($T79 &lt; -ABS($K$69), $T79 &gt; ABS($K$70))
    ), $U79,
    FALSE, N("Default case: Return NA()"),
    TRUE, NA()
)</f>
        <v>#VALUE!</v>
      </c>
      <c r="W79" s="136" t="e" cm="1">
        <f t="array" ref="W79">_xlfn.IFS(
    FALSE, N("Check if X1 shading is ON"),
    $V$50&lt;&gt;"x", NA(),
    FALSE, N("Check if case is 'LEFT' and x axis value less than z score"),
    AND($G$70 = "LEFT", $T79 &lt; IF($K$70="", 0, $K$70)), $U79,
    FALSE, N("Check if case is 'RIGHT' and x axis value greater than z score"),
    AND($G$70 = "RIGHT", $T79 &gt; IF($K$70="", 0, $K$70)), $U79,
    FALSE, N("Default case: Return NA()"),
    TRUE, NA()
)</f>
        <v>#N/A</v>
      </c>
      <c r="X79" s="136" t="e" cm="1">
        <f t="array" ref="X79">_xlfn.IFS(
    FALSE, N("Check if X1 shading is ON"),
    $X$50&lt;&gt;"x", NA(),
    FALSE, N("Check if case is 'LEFT' and x axis value less than z score"),
    AND($G$73 = "LEFT", $T79 &lt; IF($K$73="", 0, $K$73)), $U79,
    FALSE, N("Check if case is 'RIGHT' and x axis value greater than z score"),
    AND($G$73 = "RIGHT", $T79 &gt; IF($K$73="", 0, $K$73)), $U79,
    FALSE, N("Check if case is 'TWO' and both directions"),
    AND(
        $G$73 = "TWO",
        OR($T79 &lt; -ABS($K$73), $T79 &gt; ABS($K$73))
    ), $U79,
    FALSE, N("Default case: Return NA()"),
    TRUE, NA()
)</f>
        <v>#VALUE!</v>
      </c>
      <c r="Y79" s="42"/>
      <c r="Z79" s="110">
        <v>0.16666666666666449</v>
      </c>
      <c r="AA79" s="110">
        <v>8.6000000000000007E-2</v>
      </c>
      <c r="AB79" s="110">
        <f t="shared" si="17"/>
        <v>8.6000000000000007E-2</v>
      </c>
      <c r="AC79" s="110" t="str">
        <f t="shared" si="18"/>
        <v/>
      </c>
    </row>
    <row r="80" spans="2:29" ht="16" x14ac:dyDescent="0.2">
      <c r="B80"/>
      <c r="C80" s="42"/>
      <c r="D80" s="5"/>
      <c r="E80" s="5"/>
      <c r="F80" s="5"/>
      <c r="G80" s="5"/>
      <c r="H80" s="5"/>
      <c r="I80" s="5"/>
      <c r="J80" s="5"/>
      <c r="K80" s="5"/>
      <c r="L80" s="5"/>
      <c r="M80" s="5"/>
      <c r="N80" s="5"/>
      <c r="O80" s="5"/>
      <c r="P80" s="5"/>
      <c r="Q80" s="42"/>
      <c r="R80" s="5"/>
      <c r="S80" s="5"/>
      <c r="T80" s="120">
        <f t="shared" si="6"/>
        <v>-1.8333333333333366</v>
      </c>
      <c r="U80" s="136">
        <f t="shared" si="7"/>
        <v>7.4311163558992643E-2</v>
      </c>
      <c r="V80" s="136" t="e" cm="1">
        <f t="array" ref="V80">_xlfn.IFS(
    FALSE, N("Check if X1 shading is ON"),
    $V$50&lt;&gt;"x", NA(),
    FALSE, N("Check if case is 'LEFT' and x axis value less than z score"),
    AND($G$69 = "LEFT", $T80 &lt; IF($K$69="", 0, $K$69)), $U80,
    FALSE, N("Check if case is 'RIGHT' and x axis value greater than z score"),
    AND($G$69 = "RIGHT", $T80 &gt; IF($K$69="", 0, $K$69)), $U80,
    FALSE, N("Check if case is 'TWO' and both directions"),
    AND(
        $G$69 = "TWO",
        OR($T80 &lt; -ABS($K$69), $T80 &gt; ABS($K$70))
    ), $U80,
    FALSE, N("Default case: Return NA()"),
    TRUE, NA()
)</f>
        <v>#VALUE!</v>
      </c>
      <c r="W80" s="136" t="e" cm="1">
        <f t="array" ref="W80">_xlfn.IFS(
    FALSE, N("Check if X1 shading is ON"),
    $V$50&lt;&gt;"x", NA(),
    FALSE, N("Check if case is 'LEFT' and x axis value less than z score"),
    AND($G$70 = "LEFT", $T80 &lt; IF($K$70="", 0, $K$70)), $U80,
    FALSE, N("Check if case is 'RIGHT' and x axis value greater than z score"),
    AND($G$70 = "RIGHT", $T80 &gt; IF($K$70="", 0, $K$70)), $U80,
    FALSE, N("Default case: Return NA()"),
    TRUE, NA()
)</f>
        <v>#N/A</v>
      </c>
      <c r="X80" s="136" t="e" cm="1">
        <f t="array" ref="X80">_xlfn.IFS(
    FALSE, N("Check if X1 shading is ON"),
    $X$50&lt;&gt;"x", NA(),
    FALSE, N("Check if case is 'LEFT' and x axis value less than z score"),
    AND($G$73 = "LEFT", $T80 &lt; IF($K$73="", 0, $K$73)), $U80,
    FALSE, N("Check if case is 'RIGHT' and x axis value greater than z score"),
    AND($G$73 = "RIGHT", $T80 &gt; IF($K$73="", 0, $K$73)), $U80,
    FALSE, N("Check if case is 'TWO' and both directions"),
    AND(
        $G$73 = "TWO",
        OR($T80 &lt; -ABS($K$73), $T80 &gt; ABS($K$73))
    ), $U80,
    FALSE, N("Default case: Return NA()"),
    TRUE, NA()
)</f>
        <v>#VALUE!</v>
      </c>
      <c r="Y80" s="42"/>
      <c r="Z80" s="110">
        <v>0.33333333333333115</v>
      </c>
      <c r="AA80" s="110">
        <v>8.6000000000000007E-2</v>
      </c>
      <c r="AB80" s="110">
        <f t="shared" si="17"/>
        <v>8.6000000000000007E-2</v>
      </c>
      <c r="AC80" s="110" t="str">
        <f t="shared" si="18"/>
        <v/>
      </c>
    </row>
    <row r="81" spans="2:29" ht="16" x14ac:dyDescent="0.2">
      <c r="B81"/>
      <c r="C81" s="42"/>
      <c r="D81" s="177" t="s">
        <v>115</v>
      </c>
      <c r="E81" s="7"/>
      <c r="F81" s="5"/>
      <c r="G81" s="5"/>
      <c r="H81" s="5"/>
      <c r="I81" s="44"/>
      <c r="J81" s="42"/>
      <c r="K81" s="42"/>
      <c r="L81" s="60"/>
      <c r="M81" s="5"/>
      <c r="N81" s="5"/>
      <c r="O81" s="5"/>
      <c r="P81" s="5"/>
      <c r="Q81" s="42"/>
      <c r="R81" s="5"/>
      <c r="S81" s="5"/>
      <c r="T81" s="120">
        <f t="shared" si="6"/>
        <v>-1.7916666666666698</v>
      </c>
      <c r="U81" s="136">
        <f t="shared" si="7"/>
        <v>8.0140554438265552E-2</v>
      </c>
      <c r="V81" s="136" t="e" cm="1">
        <f t="array" ref="V81">_xlfn.IFS(
    FALSE, N("Check if X1 shading is ON"),
    $V$50&lt;&gt;"x", NA(),
    FALSE, N("Check if case is 'LEFT' and x axis value less than z score"),
    AND($G$69 = "LEFT", $T81 &lt; IF($K$69="", 0, $K$69)), $U81,
    FALSE, N("Check if case is 'RIGHT' and x axis value greater than z score"),
    AND($G$69 = "RIGHT", $T81 &gt; IF($K$69="", 0, $K$69)), $U81,
    FALSE, N("Check if case is 'TWO' and both directions"),
    AND(
        $G$69 = "TWO",
        OR($T81 &lt; -ABS($K$69), $T81 &gt; ABS($K$70))
    ), $U81,
    FALSE, N("Default case: Return NA()"),
    TRUE, NA()
)</f>
        <v>#VALUE!</v>
      </c>
      <c r="W81" s="136" t="e" cm="1">
        <f t="array" ref="W81">_xlfn.IFS(
    FALSE, N("Check if X1 shading is ON"),
    $V$50&lt;&gt;"x", NA(),
    FALSE, N("Check if case is 'LEFT' and x axis value less than z score"),
    AND($G$70 = "LEFT", $T81 &lt; IF($K$70="", 0, $K$70)), $U81,
    FALSE, N("Check if case is 'RIGHT' and x axis value greater than z score"),
    AND($G$70 = "RIGHT", $T81 &gt; IF($K$70="", 0, $K$70)), $U81,
    FALSE, N("Default case: Return NA()"),
    TRUE, NA()
)</f>
        <v>#N/A</v>
      </c>
      <c r="X81" s="136" t="e" cm="1">
        <f t="array" ref="X81">_xlfn.IFS(
    FALSE, N("Check if X1 shading is ON"),
    $X$50&lt;&gt;"x", NA(),
    FALSE, N("Check if case is 'LEFT' and x axis value less than z score"),
    AND($G$73 = "LEFT", $T81 &lt; IF($K$73="", 0, $K$73)), $U81,
    FALSE, N("Check if case is 'RIGHT' and x axis value greater than z score"),
    AND($G$73 = "RIGHT", $T81 &gt; IF($K$73="", 0, $K$73)), $U81,
    FALSE, N("Check if case is 'TWO' and both directions"),
    AND(
        $G$73 = "TWO",
        OR($T81 &lt; -ABS($K$73), $T81 &gt; ABS($K$73))
    ), $U81,
    FALSE, N("Default case: Return NA()"),
    TRUE, NA()
)</f>
        <v>#VALUE!</v>
      </c>
      <c r="Y81" s="42"/>
      <c r="Z81" s="110">
        <v>0.49999999999999789</v>
      </c>
      <c r="AA81" s="110">
        <v>8.6000000000000007E-2</v>
      </c>
      <c r="AB81" s="110">
        <f t="shared" si="17"/>
        <v>8.6000000000000007E-2</v>
      </c>
      <c r="AC81" s="110" t="str">
        <f t="shared" si="18"/>
        <v/>
      </c>
    </row>
    <row r="82" spans="2:29" ht="16" x14ac:dyDescent="0.2">
      <c r="B82"/>
      <c r="C82" s="42"/>
      <c r="D82" s="114" t="s">
        <v>116</v>
      </c>
      <c r="E82" s="143" t="s">
        <v>117</v>
      </c>
      <c r="F82" s="143" t="s">
        <v>5</v>
      </c>
      <c r="G82" s="114" t="s">
        <v>113</v>
      </c>
      <c r="H82" s="114" t="s">
        <v>118</v>
      </c>
      <c r="I82" s="178" t="s">
        <v>117</v>
      </c>
      <c r="J82" s="178" t="s">
        <v>5</v>
      </c>
      <c r="K82" s="178" t="s">
        <v>113</v>
      </c>
      <c r="L82" s="178" t="s">
        <v>119</v>
      </c>
      <c r="M82" s="5"/>
      <c r="N82" s="5"/>
      <c r="O82" s="5"/>
      <c r="P82" s="5"/>
      <c r="Q82" s="42"/>
      <c r="R82" s="5"/>
      <c r="S82" s="5"/>
      <c r="T82" s="120">
        <f t="shared" si="6"/>
        <v>-1.7500000000000031</v>
      </c>
      <c r="U82" s="136">
        <f t="shared" si="7"/>
        <v>8.6277318826511032E-2</v>
      </c>
      <c r="V82" s="136" t="e" cm="1">
        <f t="array" ref="V82">_xlfn.IFS(
    FALSE, N("Check if X1 shading is ON"),
    $V$50&lt;&gt;"x", NA(),
    FALSE, N("Check if case is 'LEFT' and x axis value less than z score"),
    AND($G$69 = "LEFT", $T82 &lt; IF($K$69="", 0, $K$69)), $U82,
    FALSE, N("Check if case is 'RIGHT' and x axis value greater than z score"),
    AND($G$69 = "RIGHT", $T82 &gt; IF($K$69="", 0, $K$69)), $U82,
    FALSE, N("Check if case is 'TWO' and both directions"),
    AND(
        $G$69 = "TWO",
        OR($T82 &lt; -ABS($K$69), $T82 &gt; ABS($K$70))
    ), $U82,
    FALSE, N("Default case: Return NA()"),
    TRUE, NA()
)</f>
        <v>#VALUE!</v>
      </c>
      <c r="W82" s="136" t="e" cm="1">
        <f t="array" ref="W82">_xlfn.IFS(
    FALSE, N("Check if X1 shading is ON"),
    $V$50&lt;&gt;"x", NA(),
    FALSE, N("Check if case is 'LEFT' and x axis value less than z score"),
    AND($G$70 = "LEFT", $T82 &lt; IF($K$70="", 0, $K$70)), $U82,
    FALSE, N("Check if case is 'RIGHT' and x axis value greater than z score"),
    AND($G$70 = "RIGHT", $T82 &gt; IF($K$70="", 0, $K$70)), $U82,
    FALSE, N("Default case: Return NA()"),
    TRUE, NA()
)</f>
        <v>#N/A</v>
      </c>
      <c r="X82" s="136" t="e" cm="1">
        <f t="array" ref="X82">_xlfn.IFS(
    FALSE, N("Check if X1 shading is ON"),
    $X$50&lt;&gt;"x", NA(),
    FALSE, N("Check if case is 'LEFT' and x axis value less than z score"),
    AND($G$73 = "LEFT", $T82 &lt; IF($K$73="", 0, $K$73)), $U82,
    FALSE, N("Check if case is 'RIGHT' and x axis value greater than z score"),
    AND($G$73 = "RIGHT", $T82 &gt; IF($K$73="", 0, $K$73)), $U82,
    FALSE, N("Check if case is 'TWO' and both directions"),
    AND(
        $G$73 = "TWO",
        OR($T82 &lt; -ABS($K$73), $T82 &gt; ABS($K$73))
    ), $U82,
    FALSE, N("Default case: Return NA()"),
    TRUE, NA()
)</f>
        <v>#VALUE!</v>
      </c>
      <c r="Y82" s="42"/>
      <c r="Z82" s="110">
        <v>0.66666666666666441</v>
      </c>
      <c r="AA82" s="110">
        <v>8.6000000000000007E-2</v>
      </c>
      <c r="AB82" s="110">
        <f t="shared" si="17"/>
        <v>8.6000000000000007E-2</v>
      </c>
      <c r="AC82" s="110" t="str">
        <f t="shared" si="18"/>
        <v/>
      </c>
    </row>
    <row r="83" spans="2:29" ht="136" x14ac:dyDescent="0.2">
      <c r="B83"/>
      <c r="C83" s="42"/>
      <c r="D83" s="179" t="str">
        <f>O68</f>
        <v>x</v>
      </c>
      <c r="E83" s="180">
        <v>0.49</v>
      </c>
      <c r="F83" s="133">
        <v>-3.5</v>
      </c>
      <c r="G83" s="181">
        <f>IF(
    $D$83="x",
    E83,
    NA()
)</f>
        <v>0.49</v>
      </c>
      <c r="H83" s="182" t="str" cm="1">
        <f t="array" ref="H83">_xlfn.IFS($E$69="normal pop",H85,$E$69="normal μ0",H86,$E$69="T μ0",H87,TRUE,"")</f>
        <v/>
      </c>
      <c r="I83" s="180">
        <v>0.49</v>
      </c>
      <c r="J83" s="133">
        <v>3.5</v>
      </c>
      <c r="K83" s="133">
        <f>IF(
    $D$83="x",
    I83,
    NA()
)</f>
        <v>0.49</v>
      </c>
      <c r="L83" s="182" t="str" cm="1">
        <f t="array" ref="L83">_xlfn.IFS($E$69="normal pop",L85,$E$69="normal μ0",L86,$E$69="T μ0",L87,TRUE,"")</f>
        <v/>
      </c>
      <c r="M83" s="5"/>
      <c r="N83" s="42"/>
      <c r="O83" s="5"/>
      <c r="P83" s="5"/>
      <c r="Q83" s="42"/>
      <c r="R83" s="42"/>
      <c r="S83" s="42"/>
      <c r="T83" s="120">
        <f t="shared" si="6"/>
        <v>-1.7083333333333364</v>
      </c>
      <c r="U83" s="136">
        <f t="shared" si="7"/>
        <v>9.2722889001515207E-2</v>
      </c>
      <c r="V83" s="136" t="e" cm="1">
        <f t="array" ref="V83">_xlfn.IFS(
    FALSE, N("Check if X1 shading is ON"),
    $V$50&lt;&gt;"x", NA(),
    FALSE, N("Check if case is 'LEFT' and x axis value less than z score"),
    AND($G$69 = "LEFT", $T83 &lt; IF($K$69="", 0, $K$69)), $U83,
    FALSE, N("Check if case is 'RIGHT' and x axis value greater than z score"),
    AND($G$69 = "RIGHT", $T83 &gt; IF($K$69="", 0, $K$69)), $U83,
    FALSE, N("Check if case is 'TWO' and both directions"),
    AND(
        $G$69 = "TWO",
        OR($T83 &lt; -ABS($K$69), $T83 &gt; ABS($K$70))
    ), $U83,
    FALSE, N("Default case: Return NA()"),
    TRUE, NA()
)</f>
        <v>#VALUE!</v>
      </c>
      <c r="W83" s="136" t="e" cm="1">
        <f t="array" ref="W83">_xlfn.IFS(
    FALSE, N("Check if X1 shading is ON"),
    $V$50&lt;&gt;"x", NA(),
    FALSE, N("Check if case is 'LEFT' and x axis value less than z score"),
    AND($G$70 = "LEFT", $T83 &lt; IF($K$70="", 0, $K$70)), $U83,
    FALSE, N("Check if case is 'RIGHT' and x axis value greater than z score"),
    AND($G$70 = "RIGHT", $T83 &gt; IF($K$70="", 0, $K$70)), $U83,
    FALSE, N("Default case: Return NA()"),
    TRUE, NA()
)</f>
        <v>#N/A</v>
      </c>
      <c r="X83" s="136" t="e" cm="1">
        <f t="array" ref="X83">_xlfn.IFS(
    FALSE, N("Check if X1 shading is ON"),
    $X$50&lt;&gt;"x", NA(),
    FALSE, N("Check if case is 'LEFT' and x axis value less than z score"),
    AND($G$73 = "LEFT", $T83 &lt; IF($K$73="", 0, $K$73)), $U83,
    FALSE, N("Check if case is 'RIGHT' and x axis value greater than z score"),
    AND($G$73 = "RIGHT", $T83 &gt; IF($K$73="", 0, $K$73)), $U83,
    FALSE, N("Check if case is 'TWO' and both directions"),
    AND(
        $G$73 = "TWO",
        OR($T83 &lt; -ABS($K$73), $T83 &gt; ABS($K$73))
    ), $U83,
    FALSE, N("Default case: Return NA()"),
    TRUE, NA()
)</f>
        <v>#VALUE!</v>
      </c>
      <c r="Y83" s="42"/>
      <c r="Z83" s="110">
        <v>0.83333333333333093</v>
      </c>
      <c r="AA83" s="110">
        <v>8.6000000000000007E-2</v>
      </c>
      <c r="AB83" s="110">
        <f t="shared" si="17"/>
        <v>8.6000000000000007E-2</v>
      </c>
      <c r="AC83" s="110" t="str">
        <f t="shared" si="18"/>
        <v/>
      </c>
    </row>
    <row r="84" spans="2:29" ht="16" x14ac:dyDescent="0.2">
      <c r="B84"/>
      <c r="C84" s="42"/>
      <c r="D84" s="61"/>
      <c r="E84" s="42"/>
      <c r="F84" s="42"/>
      <c r="G84" s="42"/>
      <c r="H84" s="42"/>
      <c r="I84" s="44"/>
      <c r="J84" s="42"/>
      <c r="K84" s="42"/>
      <c r="L84" s="42"/>
      <c r="M84" s="5"/>
      <c r="N84" s="42"/>
      <c r="O84" s="42"/>
      <c r="P84" s="42"/>
      <c r="Q84" s="42"/>
      <c r="R84" s="42"/>
      <c r="S84" s="42"/>
      <c r="T84" s="120">
        <f t="shared" si="6"/>
        <v>-1.6666666666666696</v>
      </c>
      <c r="U84" s="136">
        <f t="shared" si="7"/>
        <v>9.9477138792748207E-2</v>
      </c>
      <c r="V84" s="136" t="e" cm="1">
        <f t="array" ref="V84">_xlfn.IFS(
    FALSE, N("Check if X1 shading is ON"),
    $V$50&lt;&gt;"x", NA(),
    FALSE, N("Check if case is 'LEFT' and x axis value less than z score"),
    AND($G$69 = "LEFT", $T84 &lt; IF($K$69="", 0, $K$69)), $U84,
    FALSE, N("Check if case is 'RIGHT' and x axis value greater than z score"),
    AND($G$69 = "RIGHT", $T84 &gt; IF($K$69="", 0, $K$69)), $U84,
    FALSE, N("Check if case is 'TWO' and both directions"),
    AND(
        $G$69 = "TWO",
        OR($T84 &lt; -ABS($K$69), $T84 &gt; ABS($K$70))
    ), $U84,
    FALSE, N("Default case: Return NA()"),
    TRUE, NA()
)</f>
        <v>#VALUE!</v>
      </c>
      <c r="W84" s="136" t="e" cm="1">
        <f t="array" ref="W84">_xlfn.IFS(
    FALSE, N("Check if X1 shading is ON"),
    $V$50&lt;&gt;"x", NA(),
    FALSE, N("Check if case is 'LEFT' and x axis value less than z score"),
    AND($G$70 = "LEFT", $T84 &lt; IF($K$70="", 0, $K$70)), $U84,
    FALSE, N("Check if case is 'RIGHT' and x axis value greater than z score"),
    AND($G$70 = "RIGHT", $T84 &gt; IF($K$70="", 0, $K$70)), $U84,
    FALSE, N("Default case: Return NA()"),
    TRUE, NA()
)</f>
        <v>#N/A</v>
      </c>
      <c r="X84" s="136" t="e" cm="1">
        <f t="array" ref="X84">_xlfn.IFS(
    FALSE, N("Check if X1 shading is ON"),
    $X$50&lt;&gt;"x", NA(),
    FALSE, N("Check if case is 'LEFT' and x axis value less than z score"),
    AND($G$73 = "LEFT", $T84 &lt; IF($K$73="", 0, $K$73)), $U84,
    FALSE, N("Check if case is 'RIGHT' and x axis value greater than z score"),
    AND($G$73 = "RIGHT", $T84 &gt; IF($K$73="", 0, $K$73)), $U84,
    FALSE, N("Check if case is 'TWO' and both directions"),
    AND(
        $G$73 = "TWO",
        OR($T84 &lt; -ABS($K$73), $T84 &gt; ABS($K$73))
    ), $U84,
    FALSE, N("Default case: Return NA()"),
    TRUE, NA()
)</f>
        <v>#VALUE!</v>
      </c>
      <c r="Y84" s="42"/>
      <c r="Z84" s="110">
        <v>1.1666666666666643</v>
      </c>
      <c r="AA84" s="110">
        <v>8.6000000000000007E-2</v>
      </c>
      <c r="AB84" s="110">
        <f t="shared" si="17"/>
        <v>8.6000000000000007E-2</v>
      </c>
      <c r="AC84" s="110" t="str">
        <f t="shared" si="18"/>
        <v/>
      </c>
    </row>
    <row r="85" spans="2:29" ht="153" x14ac:dyDescent="0.2">
      <c r="B85"/>
      <c r="C85" s="42"/>
      <c r="D85" s="44"/>
      <c r="E85" s="7"/>
      <c r="F85" s="7"/>
      <c r="G85" s="133" t="s">
        <v>0</v>
      </c>
      <c r="H85" s="182" t="s">
        <v>120</v>
      </c>
      <c r="I85" s="44"/>
      <c r="J85" s="42"/>
      <c r="K85" s="44"/>
      <c r="L85" s="182" t="s">
        <v>121</v>
      </c>
      <c r="M85" s="5"/>
      <c r="N85" s="42"/>
      <c r="O85" s="42"/>
      <c r="P85" s="42"/>
      <c r="Q85" s="42"/>
      <c r="R85" s="42"/>
      <c r="S85" s="42"/>
      <c r="T85" s="120">
        <f t="shared" si="6"/>
        <v>-1.6250000000000029</v>
      </c>
      <c r="U85" s="136">
        <f t="shared" si="7"/>
        <v>0.10653826813058456</v>
      </c>
      <c r="V85" s="136" t="e" cm="1">
        <f t="array" ref="V85">_xlfn.IFS(
    FALSE, N("Check if X1 shading is ON"),
    $V$50&lt;&gt;"x", NA(),
    FALSE, N("Check if case is 'LEFT' and x axis value less than z score"),
    AND($G$69 = "LEFT", $T85 &lt; IF($K$69="", 0, $K$69)), $U85,
    FALSE, N("Check if case is 'RIGHT' and x axis value greater than z score"),
    AND($G$69 = "RIGHT", $T85 &gt; IF($K$69="", 0, $K$69)), $U85,
    FALSE, N("Check if case is 'TWO' and both directions"),
    AND(
        $G$69 = "TWO",
        OR($T85 &lt; -ABS($K$69), $T85 &gt; ABS($K$70))
    ), $U85,
    FALSE, N("Default case: Return NA()"),
    TRUE, NA()
)</f>
        <v>#VALUE!</v>
      </c>
      <c r="W85" s="136" t="e" cm="1">
        <f t="array" ref="W85">_xlfn.IFS(
    FALSE, N("Check if X1 shading is ON"),
    $V$50&lt;&gt;"x", NA(),
    FALSE, N("Check if case is 'LEFT' and x axis value less than z score"),
    AND($G$70 = "LEFT", $T85 &lt; IF($K$70="", 0, $K$70)), $U85,
    FALSE, N("Check if case is 'RIGHT' and x axis value greater than z score"),
    AND($G$70 = "RIGHT", $T85 &gt; IF($K$70="", 0, $K$70)), $U85,
    FALSE, N("Default case: Return NA()"),
    TRUE, NA()
)</f>
        <v>#N/A</v>
      </c>
      <c r="X85" s="136" t="e" cm="1">
        <f t="array" ref="X85">_xlfn.IFS(
    FALSE, N("Check if X1 shading is ON"),
    $X$50&lt;&gt;"x", NA(),
    FALSE, N("Check if case is 'LEFT' and x axis value less than z score"),
    AND($G$73 = "LEFT", $T85 &lt; IF($K$73="", 0, $K$73)), $U85,
    FALSE, N("Check if case is 'RIGHT' and x axis value greater than z score"),
    AND($G$73 = "RIGHT", $T85 &gt; IF($K$73="", 0, $K$73)), $U85,
    FALSE, N("Check if case is 'TWO' and both directions"),
    AND(
        $G$73 = "TWO",
        OR($T85 &lt; -ABS($K$73), $T85 &gt; ABS($K$73))
    ), $U85,
    FALSE, N("Default case: Return NA()"),
    TRUE, NA()
)</f>
        <v>#VALUE!</v>
      </c>
      <c r="Y85" s="42"/>
      <c r="Z85" s="110">
        <v>1.3333333333333313</v>
      </c>
      <c r="AA85" s="110">
        <v>8.6000000000000007E-2</v>
      </c>
      <c r="AB85" s="110">
        <f t="shared" si="17"/>
        <v>8.6000000000000007E-2</v>
      </c>
      <c r="AC85" s="110" t="str">
        <f t="shared" si="18"/>
        <v/>
      </c>
    </row>
    <row r="86" spans="2:29" ht="153" x14ac:dyDescent="0.2">
      <c r="B86"/>
      <c r="C86" s="42"/>
      <c r="D86" s="44"/>
      <c r="E86" s="7"/>
      <c r="F86" s="7"/>
      <c r="G86" s="133" t="s">
        <v>122</v>
      </c>
      <c r="H86" s="182" t="s">
        <v>123</v>
      </c>
      <c r="I86" s="44"/>
      <c r="J86" s="42"/>
      <c r="K86" s="44"/>
      <c r="L86" s="182" t="s">
        <v>124</v>
      </c>
      <c r="M86" s="5"/>
      <c r="N86" s="42"/>
      <c r="O86" s="42"/>
      <c r="P86" s="42"/>
      <c r="Q86" s="42"/>
      <c r="R86" s="42"/>
      <c r="S86" s="42"/>
      <c r="T86" s="120">
        <f t="shared" si="6"/>
        <v>-1.5833333333333361</v>
      </c>
      <c r="U86" s="136">
        <f t="shared" si="7"/>
        <v>0.11390269412019136</v>
      </c>
      <c r="V86" s="136" t="e" cm="1">
        <f t="array" ref="V86">_xlfn.IFS(
    FALSE, N("Check if X1 shading is ON"),
    $V$50&lt;&gt;"x", NA(),
    FALSE, N("Check if case is 'LEFT' and x axis value less than z score"),
    AND($G$69 = "LEFT", $T86 &lt; IF($K$69="", 0, $K$69)), $U86,
    FALSE, N("Check if case is 'RIGHT' and x axis value greater than z score"),
    AND($G$69 = "RIGHT", $T86 &gt; IF($K$69="", 0, $K$69)), $U86,
    FALSE, N("Check if case is 'TWO' and both directions"),
    AND(
        $G$69 = "TWO",
        OR($T86 &lt; -ABS($K$69), $T86 &gt; ABS($K$70))
    ), $U86,
    FALSE, N("Default case: Return NA()"),
    TRUE, NA()
)</f>
        <v>#VALUE!</v>
      </c>
      <c r="W86" s="136" t="e" cm="1">
        <f t="array" ref="W86">_xlfn.IFS(
    FALSE, N("Check if X1 shading is ON"),
    $V$50&lt;&gt;"x", NA(),
    FALSE, N("Check if case is 'LEFT' and x axis value less than z score"),
    AND($G$70 = "LEFT", $T86 &lt; IF($K$70="", 0, $K$70)), $U86,
    FALSE, N("Check if case is 'RIGHT' and x axis value greater than z score"),
    AND($G$70 = "RIGHT", $T86 &gt; IF($K$70="", 0, $K$70)), $U86,
    FALSE, N("Default case: Return NA()"),
    TRUE, NA()
)</f>
        <v>#N/A</v>
      </c>
      <c r="X86" s="136" t="e" cm="1">
        <f t="array" ref="X86">_xlfn.IFS(
    FALSE, N("Check if X1 shading is ON"),
    $X$50&lt;&gt;"x", NA(),
    FALSE, N("Check if case is 'LEFT' and x axis value less than z score"),
    AND($G$73 = "LEFT", $T86 &lt; IF($K$73="", 0, $K$73)), $U86,
    FALSE, N("Check if case is 'RIGHT' and x axis value greater than z score"),
    AND($G$73 = "RIGHT", $T86 &gt; IF($K$73="", 0, $K$73)), $U86,
    FALSE, N("Check if case is 'TWO' and both directions"),
    AND(
        $G$73 = "TWO",
        OR($T86 &lt; -ABS($K$73), $T86 &gt; ABS($K$73))
    ), $U86,
    FALSE, N("Default case: Return NA()"),
    TRUE, NA()
)</f>
        <v>#VALUE!</v>
      </c>
      <c r="Y86" s="42"/>
      <c r="Z86" s="110">
        <v>1.4999999999999982</v>
      </c>
      <c r="AA86" s="110">
        <v>8.6000000000000007E-2</v>
      </c>
      <c r="AB86" s="110">
        <f t="shared" si="17"/>
        <v>8.6000000000000007E-2</v>
      </c>
      <c r="AC86" s="110" t="str">
        <f t="shared" si="18"/>
        <v/>
      </c>
    </row>
    <row r="87" spans="2:29" ht="136" x14ac:dyDescent="0.2">
      <c r="B87"/>
      <c r="C87" s="42"/>
      <c r="D87" s="42"/>
      <c r="E87" s="42"/>
      <c r="F87" s="42"/>
      <c r="G87" s="133" t="s">
        <v>125</v>
      </c>
      <c r="H87" s="182" t="s">
        <v>126</v>
      </c>
      <c r="I87" s="42"/>
      <c r="J87" s="42"/>
      <c r="K87" s="42"/>
      <c r="L87" s="182" t="s">
        <v>127</v>
      </c>
      <c r="M87" s="5"/>
      <c r="N87" s="42"/>
      <c r="O87" s="42"/>
      <c r="P87" s="42"/>
      <c r="Q87" s="42"/>
      <c r="R87" s="42"/>
      <c r="S87" s="42"/>
      <c r="T87" s="120">
        <f t="shared" si="6"/>
        <v>-1.5416666666666694</v>
      </c>
      <c r="U87" s="136">
        <f t="shared" si="7"/>
        <v>0.12156495028818042</v>
      </c>
      <c r="V87" s="136" t="e" cm="1">
        <f t="array" ref="V87">_xlfn.IFS(
    FALSE, N("Check if X1 shading is ON"),
    $V$50&lt;&gt;"x", NA(),
    FALSE, N("Check if case is 'LEFT' and x axis value less than z score"),
    AND($G$69 = "LEFT", $T87 &lt; IF($K$69="", 0, $K$69)), $U87,
    FALSE, N("Check if case is 'RIGHT' and x axis value greater than z score"),
    AND($G$69 = "RIGHT", $T87 &gt; IF($K$69="", 0, $K$69)), $U87,
    FALSE, N("Check if case is 'TWO' and both directions"),
    AND(
        $G$69 = "TWO",
        OR($T87 &lt; -ABS($K$69), $T87 &gt; ABS($K$70))
    ), $U87,
    FALSE, N("Default case: Return NA()"),
    TRUE, NA()
)</f>
        <v>#VALUE!</v>
      </c>
      <c r="W87" s="136" t="e" cm="1">
        <f t="array" ref="W87">_xlfn.IFS(
    FALSE, N("Check if X1 shading is ON"),
    $V$50&lt;&gt;"x", NA(),
    FALSE, N("Check if case is 'LEFT' and x axis value less than z score"),
    AND($G$70 = "LEFT", $T87 &lt; IF($K$70="", 0, $K$70)), $U87,
    FALSE, N("Check if case is 'RIGHT' and x axis value greater than z score"),
    AND($G$70 = "RIGHT", $T87 &gt; IF($K$70="", 0, $K$70)), $U87,
    FALSE, N("Default case: Return NA()"),
    TRUE, NA()
)</f>
        <v>#N/A</v>
      </c>
      <c r="X87" s="136" t="e" cm="1">
        <f t="array" ref="X87">_xlfn.IFS(
    FALSE, N("Check if X1 shading is ON"),
    $X$50&lt;&gt;"x", NA(),
    FALSE, N("Check if case is 'LEFT' and x axis value less than z score"),
    AND($G$73 = "LEFT", $T87 &lt; IF($K$73="", 0, $K$73)), $U87,
    FALSE, N("Check if case is 'RIGHT' and x axis value greater than z score"),
    AND($G$73 = "RIGHT", $T87 &gt; IF($K$73="", 0, $K$73)), $U87,
    FALSE, N("Check if case is 'TWO' and both directions"),
    AND(
        $G$73 = "TWO",
        OR($T87 &lt; -ABS($K$73), $T87 &gt; ABS($K$73))
    ), $U87,
    FALSE, N("Default case: Return NA()"),
    TRUE, NA()
)</f>
        <v>#VALUE!</v>
      </c>
      <c r="Y87" s="42"/>
      <c r="Z87" s="110">
        <v>1.6666666666666652</v>
      </c>
      <c r="AA87" s="110">
        <v>8.6000000000000007E-2</v>
      </c>
      <c r="AB87" s="110">
        <f t="shared" si="17"/>
        <v>8.6000000000000007E-2</v>
      </c>
      <c r="AC87" s="110" t="str">
        <f t="shared" si="18"/>
        <v/>
      </c>
    </row>
    <row r="88" spans="2:29" ht="16" x14ac:dyDescent="0.2">
      <c r="B88"/>
      <c r="C88" s="42"/>
      <c r="D88" s="5"/>
      <c r="E88" s="5"/>
      <c r="F88" s="5"/>
      <c r="G88" s="5"/>
      <c r="H88" s="5"/>
      <c r="I88" s="5"/>
      <c r="J88" s="5"/>
      <c r="K88" s="5"/>
      <c r="L88" s="5"/>
      <c r="M88" s="5"/>
      <c r="N88" s="42"/>
      <c r="O88" s="42"/>
      <c r="P88" s="42"/>
      <c r="Q88" s="42"/>
      <c r="R88" s="42"/>
      <c r="S88" s="42"/>
      <c r="T88" s="120">
        <f t="shared" si="6"/>
        <v>-1.5000000000000027</v>
      </c>
      <c r="U88" s="136">
        <f t="shared" si="7"/>
        <v>0.12951759566589122</v>
      </c>
      <c r="V88" s="136" t="e" cm="1">
        <f t="array" ref="V88">_xlfn.IFS(
    FALSE, N("Check if X1 shading is ON"),
    $V$50&lt;&gt;"x", NA(),
    FALSE, N("Check if case is 'LEFT' and x axis value less than z score"),
    AND($G$69 = "LEFT", $T88 &lt; IF($K$69="", 0, $K$69)), $U88,
    FALSE, N("Check if case is 'RIGHT' and x axis value greater than z score"),
    AND($G$69 = "RIGHT", $T88 &gt; IF($K$69="", 0, $K$69)), $U88,
    FALSE, N("Check if case is 'TWO' and both directions"),
    AND(
        $G$69 = "TWO",
        OR($T88 &lt; -ABS($K$69), $T88 &gt; ABS($K$70))
    ), $U88,
    FALSE, N("Default case: Return NA()"),
    TRUE, NA()
)</f>
        <v>#VALUE!</v>
      </c>
      <c r="W88" s="136" t="e" cm="1">
        <f t="array" ref="W88">_xlfn.IFS(
    FALSE, N("Check if X1 shading is ON"),
    $V$50&lt;&gt;"x", NA(),
    FALSE, N("Check if case is 'LEFT' and x axis value less than z score"),
    AND($G$70 = "LEFT", $T88 &lt; IF($K$70="", 0, $K$70)), $U88,
    FALSE, N("Check if case is 'RIGHT' and x axis value greater than z score"),
    AND($G$70 = "RIGHT", $T88 &gt; IF($K$70="", 0, $K$70)), $U88,
    FALSE, N("Default case: Return NA()"),
    TRUE, NA()
)</f>
        <v>#N/A</v>
      </c>
      <c r="X88" s="136" t="e" cm="1">
        <f t="array" ref="X88">_xlfn.IFS(
    FALSE, N("Check if X1 shading is ON"),
    $X$50&lt;&gt;"x", NA(),
    FALSE, N("Check if case is 'LEFT' and x axis value less than z score"),
    AND($G$73 = "LEFT", $T88 &lt; IF($K$73="", 0, $K$73)), $U88,
    FALSE, N("Check if case is 'RIGHT' and x axis value greater than z score"),
    AND($G$73 = "RIGHT", $T88 &gt; IF($K$73="", 0, $K$73)), $U88,
    FALSE, N("Check if case is 'TWO' and both directions"),
    AND(
        $G$73 = "TWO",
        OR($T88 &lt; -ABS($K$73), $T88 &gt; ABS($K$73))
    ), $U88,
    FALSE, N("Default case: Return NA()"),
    TRUE, NA()
)</f>
        <v>#VALUE!</v>
      </c>
      <c r="Y88" s="42"/>
      <c r="Z88" s="110">
        <v>-1.5000000000000027</v>
      </c>
      <c r="AA88" s="110">
        <v>0.11</v>
      </c>
      <c r="AB88" s="110">
        <f t="shared" si="17"/>
        <v>0.11</v>
      </c>
      <c r="AC88" s="110" t="str">
        <f t="shared" si="18"/>
        <v/>
      </c>
    </row>
    <row r="89" spans="2:29" ht="16" x14ac:dyDescent="0.2">
      <c r="B89"/>
      <c r="C89" s="42"/>
      <c r="D89" s="5"/>
      <c r="E89" s="5"/>
      <c r="F89" s="5"/>
      <c r="G89" s="5"/>
      <c r="H89" s="5"/>
      <c r="I89" s="5"/>
      <c r="J89" s="5"/>
      <c r="K89" s="5"/>
      <c r="L89" s="5"/>
      <c r="M89" s="5"/>
      <c r="N89" s="42"/>
      <c r="O89" s="42"/>
      <c r="P89" s="42"/>
      <c r="Q89" s="42"/>
      <c r="R89" s="42"/>
      <c r="S89" s="42"/>
      <c r="T89" s="120">
        <f t="shared" si="6"/>
        <v>-1.4583333333333359</v>
      </c>
      <c r="U89" s="136">
        <f t="shared" si="7"/>
        <v>0.13775113536619732</v>
      </c>
      <c r="V89" s="136" t="e" cm="1">
        <f t="array" ref="V89">_xlfn.IFS(
    FALSE, N("Check if X1 shading is ON"),
    $V$50&lt;&gt;"x", NA(),
    FALSE, N("Check if case is 'LEFT' and x axis value less than z score"),
    AND($G$69 = "LEFT", $T89 &lt; IF($K$69="", 0, $K$69)), $U89,
    FALSE, N("Check if case is 'RIGHT' and x axis value greater than z score"),
    AND($G$69 = "RIGHT", $T89 &gt; IF($K$69="", 0, $K$69)), $U89,
    FALSE, N("Check if case is 'TWO' and both directions"),
    AND(
        $G$69 = "TWO",
        OR($T89 &lt; -ABS($K$69), $T89 &gt; ABS($K$70))
    ), $U89,
    FALSE, N("Default case: Return NA()"),
    TRUE, NA()
)</f>
        <v>#VALUE!</v>
      </c>
      <c r="W89" s="136" t="e" cm="1">
        <f t="array" ref="W89">_xlfn.IFS(
    FALSE, N("Check if X1 shading is ON"),
    $V$50&lt;&gt;"x", NA(),
    FALSE, N("Check if case is 'LEFT' and x axis value less than z score"),
    AND($G$70 = "LEFT", $T89 &lt; IF($K$70="", 0, $K$70)), $U89,
    FALSE, N("Check if case is 'RIGHT' and x axis value greater than z score"),
    AND($G$70 = "RIGHT", $T89 &gt; IF($K$70="", 0, $K$70)), $U89,
    FALSE, N("Default case: Return NA()"),
    TRUE, NA()
)</f>
        <v>#N/A</v>
      </c>
      <c r="X89" s="136" t="e" cm="1">
        <f t="array" ref="X89">_xlfn.IFS(
    FALSE, N("Check if X1 shading is ON"),
    $X$50&lt;&gt;"x", NA(),
    FALSE, N("Check if case is 'LEFT' and x axis value less than z score"),
    AND($G$73 = "LEFT", $T89 &lt; IF($K$73="", 0, $K$73)), $U89,
    FALSE, N("Check if case is 'RIGHT' and x axis value greater than z score"),
    AND($G$73 = "RIGHT", $T89 &gt; IF($K$73="", 0, $K$73)), $U89,
    FALSE, N("Check if case is 'TWO' and both directions"),
    AND(
        $G$73 = "TWO",
        OR($T89 &lt; -ABS($K$73), $T89 &gt; ABS($K$73))
    ), $U89,
    FALSE, N("Default case: Return NA()"),
    TRUE, NA()
)</f>
        <v>#VALUE!</v>
      </c>
      <c r="Y89" s="42"/>
      <c r="Z89" s="110">
        <v>-1.3333333333333357</v>
      </c>
      <c r="AA89" s="110">
        <v>0.11</v>
      </c>
      <c r="AB89" s="110">
        <f t="shared" si="17"/>
        <v>0.11</v>
      </c>
      <c r="AC89" s="110" t="str">
        <f t="shared" si="18"/>
        <v/>
      </c>
    </row>
    <row r="90" spans="2:29" ht="16" x14ac:dyDescent="0.2">
      <c r="B90"/>
      <c r="C90" s="42"/>
      <c r="D90" s="177" t="s">
        <v>128</v>
      </c>
      <c r="E90" s="7"/>
      <c r="F90" s="5"/>
      <c r="G90" s="5"/>
      <c r="H90" s="5"/>
      <c r="I90" s="44"/>
      <c r="J90" s="42"/>
      <c r="K90" s="48"/>
      <c r="L90" s="55"/>
      <c r="M90" s="42"/>
      <c r="N90" s="42"/>
      <c r="O90" s="42"/>
      <c r="P90" s="42"/>
      <c r="Q90" s="42"/>
      <c r="R90" s="42"/>
      <c r="S90" s="42"/>
      <c r="T90" s="120">
        <f t="shared" si="6"/>
        <v>-1.4166666666666692</v>
      </c>
      <c r="U90" s="136">
        <f t="shared" si="7"/>
        <v>0.14625395427953519</v>
      </c>
      <c r="V90" s="136" t="e" cm="1">
        <f t="array" ref="V90">_xlfn.IFS(
    FALSE, N("Check if X1 shading is ON"),
    $V$50&lt;&gt;"x", NA(),
    FALSE, N("Check if case is 'LEFT' and x axis value less than z score"),
    AND($G$69 = "LEFT", $T90 &lt; IF($K$69="", 0, $K$69)), $U90,
    FALSE, N("Check if case is 'RIGHT' and x axis value greater than z score"),
    AND($G$69 = "RIGHT", $T90 &gt; IF($K$69="", 0, $K$69)), $U90,
    FALSE, N("Check if case is 'TWO' and both directions"),
    AND(
        $G$69 = "TWO",
        OR($T90 &lt; -ABS($K$69), $T90 &gt; ABS($K$70))
    ), $U90,
    FALSE, N("Default case: Return NA()"),
    TRUE, NA()
)</f>
        <v>#VALUE!</v>
      </c>
      <c r="W90" s="136" t="e" cm="1">
        <f t="array" ref="W90">_xlfn.IFS(
    FALSE, N("Check if X1 shading is ON"),
    $V$50&lt;&gt;"x", NA(),
    FALSE, N("Check if case is 'LEFT' and x axis value less than z score"),
    AND($G$70 = "LEFT", $T90 &lt; IF($K$70="", 0, $K$70)), $U90,
    FALSE, N("Check if case is 'RIGHT' and x axis value greater than z score"),
    AND($G$70 = "RIGHT", $T90 &gt; IF($K$70="", 0, $K$70)), $U90,
    FALSE, N("Default case: Return NA()"),
    TRUE, NA()
)</f>
        <v>#N/A</v>
      </c>
      <c r="X90" s="136" t="e" cm="1">
        <f t="array" ref="X90">_xlfn.IFS(
    FALSE, N("Check if X1 shading is ON"),
    $X$50&lt;&gt;"x", NA(),
    FALSE, N("Check if case is 'LEFT' and x axis value less than z score"),
    AND($G$73 = "LEFT", $T90 &lt; IF($K$73="", 0, $K$73)), $U90,
    FALSE, N("Check if case is 'RIGHT' and x axis value greater than z score"),
    AND($G$73 = "RIGHT", $T90 &gt; IF($K$73="", 0, $K$73)), $U90,
    FALSE, N("Check if case is 'TWO' and both directions"),
    AND(
        $G$73 = "TWO",
        OR($T90 &lt; -ABS($K$73), $T90 &gt; ABS($K$73))
    ), $U90,
    FALSE, N("Default case: Return NA()"),
    TRUE, NA()
)</f>
        <v>#VALUE!</v>
      </c>
      <c r="Y90" s="42"/>
      <c r="Z90" s="110">
        <v>-1.1666666666666687</v>
      </c>
      <c r="AA90" s="110">
        <v>0.11</v>
      </c>
      <c r="AB90" s="110">
        <f t="shared" si="17"/>
        <v>0.11</v>
      </c>
      <c r="AC90" s="110" t="str">
        <f t="shared" si="18"/>
        <v/>
      </c>
    </row>
    <row r="91" spans="2:29" ht="16" x14ac:dyDescent="0.2">
      <c r="B91"/>
      <c r="C91" s="42"/>
      <c r="D91" s="114" t="s">
        <v>116</v>
      </c>
      <c r="E91" s="143" t="s">
        <v>117</v>
      </c>
      <c r="F91" s="143" t="s">
        <v>5</v>
      </c>
      <c r="G91" s="114" t="s">
        <v>113</v>
      </c>
      <c r="H91" s="178" t="s">
        <v>129</v>
      </c>
      <c r="I91" s="178" t="s">
        <v>130</v>
      </c>
      <c r="J91" s="114" t="s">
        <v>114</v>
      </c>
      <c r="K91" s="48"/>
      <c r="L91" s="55"/>
      <c r="M91" s="42"/>
      <c r="N91" s="42"/>
      <c r="O91" s="42"/>
      <c r="P91" s="42"/>
      <c r="Q91" s="42"/>
      <c r="R91" s="42"/>
      <c r="S91" s="42"/>
      <c r="T91" s="120">
        <f t="shared" si="6"/>
        <v>-1.3750000000000024</v>
      </c>
      <c r="U91" s="136">
        <f t="shared" si="7"/>
        <v>0.15501226545829269</v>
      </c>
      <c r="V91" s="136" t="e" cm="1">
        <f t="array" ref="V91">_xlfn.IFS(
    FALSE, N("Check if X1 shading is ON"),
    $V$50&lt;&gt;"x", NA(),
    FALSE, N("Check if case is 'LEFT' and x axis value less than z score"),
    AND($G$69 = "LEFT", $T91 &lt; IF($K$69="", 0, $K$69)), $U91,
    FALSE, N("Check if case is 'RIGHT' and x axis value greater than z score"),
    AND($G$69 = "RIGHT", $T91 &gt; IF($K$69="", 0, $K$69)), $U91,
    FALSE, N("Check if case is 'TWO' and both directions"),
    AND(
        $G$69 = "TWO",
        OR($T91 &lt; -ABS($K$69), $T91 &gt; ABS($K$70))
    ), $U91,
    FALSE, N("Default case: Return NA()"),
    TRUE, NA()
)</f>
        <v>#VALUE!</v>
      </c>
      <c r="W91" s="136" t="e" cm="1">
        <f t="array" ref="W91">_xlfn.IFS(
    FALSE, N("Check if X1 shading is ON"),
    $V$50&lt;&gt;"x", NA(),
    FALSE, N("Check if case is 'LEFT' and x axis value less than z score"),
    AND($G$70 = "LEFT", $T91 &lt; IF($K$70="", 0, $K$70)), $U91,
    FALSE, N("Check if case is 'RIGHT' and x axis value greater than z score"),
    AND($G$70 = "RIGHT", $T91 &gt; IF($K$70="", 0, $K$70)), $U91,
    FALSE, N("Default case: Return NA()"),
    TRUE, NA()
)</f>
        <v>#N/A</v>
      </c>
      <c r="X91" s="136" t="e" cm="1">
        <f t="array" ref="X91">_xlfn.IFS(
    FALSE, N("Check if X1 shading is ON"),
    $X$50&lt;&gt;"x", NA(),
    FALSE, N("Check if case is 'LEFT' and x axis value less than z score"),
    AND($G$73 = "LEFT", $T91 &lt; IF($K$73="", 0, $K$73)), $U91,
    FALSE, N("Check if case is 'RIGHT' and x axis value greater than z score"),
    AND($G$73 = "RIGHT", $T91 &gt; IF($K$73="", 0, $K$73)), $U91,
    FALSE, N("Check if case is 'TWO' and both directions"),
    AND(
        $G$73 = "TWO",
        OR($T91 &lt; -ABS($K$73), $T91 &gt; ABS($K$73))
    ), $U91,
    FALSE, N("Default case: Return NA()"),
    TRUE, NA()
)</f>
        <v>#VALUE!</v>
      </c>
      <c r="Y91" s="42"/>
      <c r="Z91" s="110">
        <v>-0.83333333333333526</v>
      </c>
      <c r="AA91" s="110">
        <v>0.11</v>
      </c>
      <c r="AB91" s="110">
        <f t="shared" si="17"/>
        <v>0.11</v>
      </c>
      <c r="AC91" s="110" t="str">
        <f t="shared" si="18"/>
        <v/>
      </c>
    </row>
    <row r="92" spans="2:29" ht="17" x14ac:dyDescent="0.2">
      <c r="B92"/>
      <c r="C92" s="42"/>
      <c r="D92" s="113" t="str" cm="1">
        <f t="array" aca="1" ref="D92" ca="1">IFERROR(
    IF(
        OR(
            AND(ISNUMBER(INDIRECT("A2")), ISNUMBER(INDIRECT("B2")), INDIRECT("A2") &gt; 0, INDIRECT("B2") &gt; 0, INDIRECT("A2") = INDIRECT("B2")),
            AND(ISNUMBER(INDIRECT("B2")), ISNUMBER(INDIRECT("C2")), INDIRECT("B2") &gt; 0, INDIRECT("C2") &gt; 0, INDIRECT("B2") = INDIRECT("C2")),
            AND(ISNUMBER(INDIRECT("C2")), ISNUMBER(INDIRECT("D2")), INDIRECT("C2") &gt; 0, INDIRECT("D2") &gt; 0, INDIRECT("C2") = INDIRECT("D2")),
            AND(ISNUMBER(INDIRECT("D2")), ISNUMBER(INDIRECT("E2")), INDIRECT("D2") &gt; 0, INDIRECT("E2") &gt; 0, INDIRECT("D2") = INDIRECT("E2"))
        ),
        O72,
        "0"
    ),
    ""
)</f>
        <v>0</v>
      </c>
      <c r="E92" s="110">
        <v>0.17</v>
      </c>
      <c r="F92" s="113">
        <v>0</v>
      </c>
      <c r="G92" s="113" t="e">
        <f ca="1">IF(D92="x",E92,NA())</f>
        <v>#N/A</v>
      </c>
      <c r="H92" s="113">
        <f ca="1">RANDBETWEEN(1,10)</f>
        <v>4</v>
      </c>
      <c r="I92" s="182" t="s">
        <v>131</v>
      </c>
      <c r="J92" s="183" t="str" cm="1">
        <f t="array" aca="1" ref="J92" ca="1">INDEX(I92:I101,H92,1)</f>
        <v>HYPE!</v>
      </c>
      <c r="K92" s="5"/>
      <c r="L92" s="5"/>
      <c r="M92" s="5"/>
      <c r="N92" s="42"/>
      <c r="O92" s="42"/>
      <c r="P92" s="42"/>
      <c r="Q92" s="42"/>
      <c r="R92" s="42"/>
      <c r="S92" s="42"/>
      <c r="T92" s="120">
        <f t="shared" si="6"/>
        <v>-1.3333333333333357</v>
      </c>
      <c r="U92" s="136">
        <f t="shared" si="7"/>
        <v>0.1640100746759931</v>
      </c>
      <c r="V92" s="136" t="e" cm="1">
        <f t="array" ref="V92">_xlfn.IFS(
    FALSE, N("Check if X1 shading is ON"),
    $V$50&lt;&gt;"x", NA(),
    FALSE, N("Check if case is 'LEFT' and x axis value less than z score"),
    AND($G$69 = "LEFT", $T92 &lt; IF($K$69="", 0, $K$69)), $U92,
    FALSE, N("Check if case is 'RIGHT' and x axis value greater than z score"),
    AND($G$69 = "RIGHT", $T92 &gt; IF($K$69="", 0, $K$69)), $U92,
    FALSE, N("Check if case is 'TWO' and both directions"),
    AND(
        $G$69 = "TWO",
        OR($T92 &lt; -ABS($K$69), $T92 &gt; ABS($K$70))
    ), $U92,
    FALSE, N("Default case: Return NA()"),
    TRUE, NA()
)</f>
        <v>#VALUE!</v>
      </c>
      <c r="W92" s="136" t="e" cm="1">
        <f t="array" ref="W92">_xlfn.IFS(
    FALSE, N("Check if X1 shading is ON"),
    $V$50&lt;&gt;"x", NA(),
    FALSE, N("Check if case is 'LEFT' and x axis value less than z score"),
    AND($G$70 = "LEFT", $T92 &lt; IF($K$70="", 0, $K$70)), $U92,
    FALSE, N("Check if case is 'RIGHT' and x axis value greater than z score"),
    AND($G$70 = "RIGHT", $T92 &gt; IF($K$70="", 0, $K$70)), $U92,
    FALSE, N("Default case: Return NA()"),
    TRUE, NA()
)</f>
        <v>#N/A</v>
      </c>
      <c r="X92" s="136" t="e" cm="1">
        <f t="array" ref="X92">_xlfn.IFS(
    FALSE, N("Check if X1 shading is ON"),
    $X$50&lt;&gt;"x", NA(),
    FALSE, N("Check if case is 'LEFT' and x axis value less than z score"),
    AND($G$73 = "LEFT", $T92 &lt; IF($K$73="", 0, $K$73)), $U92,
    FALSE, N("Check if case is 'RIGHT' and x axis value greater than z score"),
    AND($G$73 = "RIGHT", $T92 &gt; IF($K$73="", 0, $K$73)), $U92,
    FALSE, N("Check if case is 'TWO' and both directions"),
    AND(
        $G$73 = "TWO",
        OR($T92 &lt; -ABS($K$73), $T92 &gt; ABS($K$73))
    ), $U92,
    FALSE, N("Default case: Return NA()"),
    TRUE, NA()
)</f>
        <v>#VALUE!</v>
      </c>
      <c r="Y92" s="42"/>
      <c r="Z92" s="110">
        <v>-0.66666666666666874</v>
      </c>
      <c r="AA92" s="110">
        <v>0.11</v>
      </c>
      <c r="AB92" s="110">
        <f t="shared" si="17"/>
        <v>0.11</v>
      </c>
      <c r="AC92" s="110" t="str">
        <f t="shared" si="18"/>
        <v/>
      </c>
    </row>
    <row r="93" spans="2:29" ht="16" x14ac:dyDescent="0.2">
      <c r="B93"/>
      <c r="C93" s="42"/>
      <c r="D93" s="44"/>
      <c r="E93" s="7"/>
      <c r="F93" s="44"/>
      <c r="G93" s="44"/>
      <c r="H93" s="42"/>
      <c r="I93" s="133" t="s">
        <v>132</v>
      </c>
      <c r="J93" s="42"/>
      <c r="K93" s="5"/>
      <c r="L93" s="5"/>
      <c r="M93" s="5"/>
      <c r="N93" s="42"/>
      <c r="O93" s="42"/>
      <c r="P93" s="42"/>
      <c r="Q93" s="42"/>
      <c r="R93" s="42"/>
      <c r="S93" s="42"/>
      <c r="T93" s="120">
        <f t="shared" si="6"/>
        <v>-1.291666666666669</v>
      </c>
      <c r="U93" s="136">
        <f t="shared" si="7"/>
        <v>0.17322916253851786</v>
      </c>
      <c r="V93" s="136" t="e" cm="1">
        <f t="array" ref="V93">_xlfn.IFS(
    FALSE, N("Check if X1 shading is ON"),
    $V$50&lt;&gt;"x", NA(),
    FALSE, N("Check if case is 'LEFT' and x axis value less than z score"),
    AND($G$69 = "LEFT", $T93 &lt; IF($K$69="", 0, $K$69)), $U93,
    FALSE, N("Check if case is 'RIGHT' and x axis value greater than z score"),
    AND($G$69 = "RIGHT", $T93 &gt; IF($K$69="", 0, $K$69)), $U93,
    FALSE, N("Check if case is 'TWO' and both directions"),
    AND(
        $G$69 = "TWO",
        OR($T93 &lt; -ABS($K$69), $T93 &gt; ABS($K$70))
    ), $U93,
    FALSE, N("Default case: Return NA()"),
    TRUE, NA()
)</f>
        <v>#VALUE!</v>
      </c>
      <c r="W93" s="136" t="e" cm="1">
        <f t="array" ref="W93">_xlfn.IFS(
    FALSE, N("Check if X1 shading is ON"),
    $V$50&lt;&gt;"x", NA(),
    FALSE, N("Check if case is 'LEFT' and x axis value less than z score"),
    AND($G$70 = "LEFT", $T93 &lt; IF($K$70="", 0, $K$70)), $U93,
    FALSE, N("Check if case is 'RIGHT' and x axis value greater than z score"),
    AND($G$70 = "RIGHT", $T93 &gt; IF($K$70="", 0, $K$70)), $U93,
    FALSE, N("Default case: Return NA()"),
    TRUE, NA()
)</f>
        <v>#N/A</v>
      </c>
      <c r="X93" s="136" t="e" cm="1">
        <f t="array" ref="X93">_xlfn.IFS(
    FALSE, N("Check if X1 shading is ON"),
    $X$50&lt;&gt;"x", NA(),
    FALSE, N("Check if case is 'LEFT' and x axis value less than z score"),
    AND($G$73 = "LEFT", $T93 &lt; IF($K$73="", 0, $K$73)), $U93,
    FALSE, N("Check if case is 'RIGHT' and x axis value greater than z score"),
    AND($G$73 = "RIGHT", $T93 &gt; IF($K$73="", 0, $K$73)), $U93,
    FALSE, N("Check if case is 'TWO' and both directions"),
    AND(
        $G$73 = "TWO",
        OR($T93 &lt; -ABS($K$73), $T93 &gt; ABS($K$73))
    ), $U93,
    FALSE, N("Default case: Return NA()"),
    TRUE, NA()
)</f>
        <v>#VALUE!</v>
      </c>
      <c r="Y93" s="42"/>
      <c r="Z93" s="110">
        <v>-0.50000000000000222</v>
      </c>
      <c r="AA93" s="110">
        <v>0.11</v>
      </c>
      <c r="AB93" s="110">
        <f t="shared" si="17"/>
        <v>0.11</v>
      </c>
      <c r="AC93" s="110" t="str">
        <f t="shared" si="18"/>
        <v/>
      </c>
    </row>
    <row r="94" spans="2:29" ht="16" x14ac:dyDescent="0.2">
      <c r="B94"/>
      <c r="C94" s="42"/>
      <c r="D94" s="44"/>
      <c r="E94" s="5"/>
      <c r="F94" s="7"/>
      <c r="G94" s="44"/>
      <c r="H94" s="42"/>
      <c r="I94" s="133" t="s">
        <v>133</v>
      </c>
      <c r="J94" s="42"/>
      <c r="K94" s="5"/>
      <c r="L94" s="5"/>
      <c r="M94" s="5"/>
      <c r="N94" s="42"/>
      <c r="O94" s="42"/>
      <c r="P94" s="42"/>
      <c r="Q94" s="42"/>
      <c r="R94" s="42"/>
      <c r="S94" s="42"/>
      <c r="T94" s="120">
        <f t="shared" si="6"/>
        <v>-1.2500000000000022</v>
      </c>
      <c r="U94" s="136">
        <f t="shared" si="7"/>
        <v>0.18264908538902141</v>
      </c>
      <c r="V94" s="136" t="e" cm="1">
        <f t="array" ref="V94">_xlfn.IFS(
    FALSE, N("Check if X1 shading is ON"),
    $V$50&lt;&gt;"x", NA(),
    FALSE, N("Check if case is 'LEFT' and x axis value less than z score"),
    AND($G$69 = "LEFT", $T94 &lt; IF($K$69="", 0, $K$69)), $U94,
    FALSE, N("Check if case is 'RIGHT' and x axis value greater than z score"),
    AND($G$69 = "RIGHT", $T94 &gt; IF($K$69="", 0, $K$69)), $U94,
    FALSE, N("Check if case is 'TWO' and both directions"),
    AND(
        $G$69 = "TWO",
        OR($T94 &lt; -ABS($K$69), $T94 &gt; ABS($K$70))
    ), $U94,
    FALSE, N("Default case: Return NA()"),
    TRUE, NA()
)</f>
        <v>#VALUE!</v>
      </c>
      <c r="W94" s="136" t="e" cm="1">
        <f t="array" ref="W94">_xlfn.IFS(
    FALSE, N("Check if X1 shading is ON"),
    $V$50&lt;&gt;"x", NA(),
    FALSE, N("Check if case is 'LEFT' and x axis value less than z score"),
    AND($G$70 = "LEFT", $T94 &lt; IF($K$70="", 0, $K$70)), $U94,
    FALSE, N("Check if case is 'RIGHT' and x axis value greater than z score"),
    AND($G$70 = "RIGHT", $T94 &gt; IF($K$70="", 0, $K$70)), $U94,
    FALSE, N("Default case: Return NA()"),
    TRUE, NA()
)</f>
        <v>#N/A</v>
      </c>
      <c r="X94" s="136" t="e" cm="1">
        <f t="array" ref="X94">_xlfn.IFS(
    FALSE, N("Check if X1 shading is ON"),
    $X$50&lt;&gt;"x", NA(),
    FALSE, N("Check if case is 'LEFT' and x axis value less than z score"),
    AND($G$73 = "LEFT", $T94 &lt; IF($K$73="", 0, $K$73)), $U94,
    FALSE, N("Check if case is 'RIGHT' and x axis value greater than z score"),
    AND($G$73 = "RIGHT", $T94 &gt; IF($K$73="", 0, $K$73)), $U94,
    FALSE, N("Check if case is 'TWO' and both directions"),
    AND(
        $G$73 = "TWO",
        OR($T94 &lt; -ABS($K$73), $T94 &gt; ABS($K$73))
    ), $U94,
    FALSE, N("Default case: Return NA()"),
    TRUE, NA()
)</f>
        <v>#VALUE!</v>
      </c>
      <c r="Y94" s="42"/>
      <c r="Z94" s="110">
        <v>-0.33333333333333548</v>
      </c>
      <c r="AA94" s="110">
        <v>0.11</v>
      </c>
      <c r="AB94" s="110">
        <f t="shared" si="17"/>
        <v>0.11</v>
      </c>
      <c r="AC94" s="110" t="str">
        <f t="shared" si="18"/>
        <v/>
      </c>
    </row>
    <row r="95" spans="2:29" ht="16" x14ac:dyDescent="0.2">
      <c r="B95"/>
      <c r="C95" s="42"/>
      <c r="D95" s="44"/>
      <c r="E95" s="5"/>
      <c r="F95" s="7"/>
      <c r="G95" s="44"/>
      <c r="H95" s="42"/>
      <c r="I95" s="133" t="s">
        <v>134</v>
      </c>
      <c r="J95" s="42"/>
      <c r="K95" s="5"/>
      <c r="L95" s="5"/>
      <c r="M95" s="5"/>
      <c r="N95" s="42"/>
      <c r="O95" s="42"/>
      <c r="P95" s="42"/>
      <c r="Q95" s="42"/>
      <c r="R95" s="42"/>
      <c r="S95" s="42"/>
      <c r="T95" s="120">
        <f t="shared" si="6"/>
        <v>-1.2083333333333355</v>
      </c>
      <c r="U95" s="136">
        <f t="shared" si="7"/>
        <v>0.19224719608678109</v>
      </c>
      <c r="V95" s="136" t="e" cm="1">
        <f t="array" ref="V95">_xlfn.IFS(
    FALSE, N("Check if X1 shading is ON"),
    $V$50&lt;&gt;"x", NA(),
    FALSE, N("Check if case is 'LEFT' and x axis value less than z score"),
    AND($G$69 = "LEFT", $T95 &lt; IF($K$69="", 0, $K$69)), $U95,
    FALSE, N("Check if case is 'RIGHT' and x axis value greater than z score"),
    AND($G$69 = "RIGHT", $T95 &gt; IF($K$69="", 0, $K$69)), $U95,
    FALSE, N("Check if case is 'TWO' and both directions"),
    AND(
        $G$69 = "TWO",
        OR($T95 &lt; -ABS($K$69), $T95 &gt; ABS($K$70))
    ), $U95,
    FALSE, N("Default case: Return NA()"),
    TRUE, NA()
)</f>
        <v>#VALUE!</v>
      </c>
      <c r="W95" s="136" t="e" cm="1">
        <f t="array" ref="W95">_xlfn.IFS(
    FALSE, N("Check if X1 shading is ON"),
    $V$50&lt;&gt;"x", NA(),
    FALSE, N("Check if case is 'LEFT' and x axis value less than z score"),
    AND($G$70 = "LEFT", $T95 &lt; IF($K$70="", 0, $K$70)), $U95,
    FALSE, N("Check if case is 'RIGHT' and x axis value greater than z score"),
    AND($G$70 = "RIGHT", $T95 &gt; IF($K$70="", 0, $K$70)), $U95,
    FALSE, N("Default case: Return NA()"),
    TRUE, NA()
)</f>
        <v>#N/A</v>
      </c>
      <c r="X95" s="136" t="e" cm="1">
        <f t="array" ref="X95">_xlfn.IFS(
    FALSE, N("Check if X1 shading is ON"),
    $X$50&lt;&gt;"x", NA(),
    FALSE, N("Check if case is 'LEFT' and x axis value less than z score"),
    AND($G$73 = "LEFT", $T95 &lt; IF($K$73="", 0, $K$73)), $U95,
    FALSE, N("Check if case is 'RIGHT' and x axis value greater than z score"),
    AND($G$73 = "RIGHT", $T95 &gt; IF($K$73="", 0, $K$73)), $U95,
    FALSE, N("Check if case is 'TWO' and both directions"),
    AND(
        $G$73 = "TWO",
        OR($T95 &lt; -ABS($K$73), $T95 &gt; ABS($K$73))
    ), $U95,
    FALSE, N("Default case: Return NA()"),
    TRUE, NA()
)</f>
        <v>#VALUE!</v>
      </c>
      <c r="Y95" s="42"/>
      <c r="Z95" s="110">
        <v>-0.16666666666666879</v>
      </c>
      <c r="AA95" s="110">
        <v>0.11</v>
      </c>
      <c r="AB95" s="110">
        <f t="shared" si="17"/>
        <v>0.11</v>
      </c>
      <c r="AC95" s="110" t="str">
        <f t="shared" si="18"/>
        <v/>
      </c>
    </row>
    <row r="96" spans="2:29" ht="16" x14ac:dyDescent="0.2">
      <c r="B96"/>
      <c r="C96" s="42"/>
      <c r="D96" s="44"/>
      <c r="E96" s="5"/>
      <c r="F96" s="7"/>
      <c r="G96" s="44"/>
      <c r="H96" s="42"/>
      <c r="I96" s="133" t="s">
        <v>135</v>
      </c>
      <c r="J96" s="42"/>
      <c r="K96" s="5"/>
      <c r="L96" s="5"/>
      <c r="M96" s="5"/>
      <c r="N96" s="42"/>
      <c r="O96" s="42"/>
      <c r="P96" s="42"/>
      <c r="Q96" s="42"/>
      <c r="R96" s="42"/>
      <c r="S96" s="42"/>
      <c r="T96" s="120">
        <f t="shared" si="6"/>
        <v>-1.1666666666666687</v>
      </c>
      <c r="U96" s="136">
        <f t="shared" si="7"/>
        <v>0.20199868555405839</v>
      </c>
      <c r="V96" s="136" t="e" cm="1">
        <f t="array" ref="V96">_xlfn.IFS(
    FALSE, N("Check if X1 shading is ON"),
    $V$50&lt;&gt;"x", NA(),
    FALSE, N("Check if case is 'LEFT' and x axis value less than z score"),
    AND($G$69 = "LEFT", $T96 &lt; IF($K$69="", 0, $K$69)), $U96,
    FALSE, N("Check if case is 'RIGHT' and x axis value greater than z score"),
    AND($G$69 = "RIGHT", $T96 &gt; IF($K$69="", 0, $K$69)), $U96,
    FALSE, N("Check if case is 'TWO' and both directions"),
    AND(
        $G$69 = "TWO",
        OR($T96 &lt; -ABS($K$69), $T96 &gt; ABS($K$70))
    ), $U96,
    FALSE, N("Default case: Return NA()"),
    TRUE, NA()
)</f>
        <v>#VALUE!</v>
      </c>
      <c r="W96" s="136" t="e" cm="1">
        <f t="array" ref="W96">_xlfn.IFS(
    FALSE, N("Check if X1 shading is ON"),
    $V$50&lt;&gt;"x", NA(),
    FALSE, N("Check if case is 'LEFT' and x axis value less than z score"),
    AND($G$70 = "LEFT", $T96 &lt; IF($K$70="", 0, $K$70)), $U96,
    FALSE, N("Check if case is 'RIGHT' and x axis value greater than z score"),
    AND($G$70 = "RIGHT", $T96 &gt; IF($K$70="", 0, $K$70)), $U96,
    FALSE, N("Default case: Return NA()"),
    TRUE, NA()
)</f>
        <v>#N/A</v>
      </c>
      <c r="X96" s="136" t="e" cm="1">
        <f t="array" ref="X96">_xlfn.IFS(
    FALSE, N("Check if X1 shading is ON"),
    $X$50&lt;&gt;"x", NA(),
    FALSE, N("Check if case is 'LEFT' and x axis value less than z score"),
    AND($G$73 = "LEFT", $T96 &lt; IF($K$73="", 0, $K$73)), $U96,
    FALSE, N("Check if case is 'RIGHT' and x axis value greater than z score"),
    AND($G$73 = "RIGHT", $T96 &gt; IF($K$73="", 0, $K$73)), $U96,
    FALSE, N("Check if case is 'TWO' and both directions"),
    AND(
        $G$73 = "TWO",
        OR($T96 &lt; -ABS($K$73), $T96 &gt; ABS($K$73))
    ), $U96,
    FALSE, N("Default case: Return NA()"),
    TRUE, NA()
)</f>
        <v>#VALUE!</v>
      </c>
      <c r="Y96" s="42"/>
      <c r="Z96" s="110">
        <v>0.16666666666666449</v>
      </c>
      <c r="AA96" s="110">
        <v>0.11</v>
      </c>
      <c r="AB96" s="110">
        <f t="shared" si="17"/>
        <v>0.11</v>
      </c>
      <c r="AC96" s="110" t="str">
        <f t="shared" si="18"/>
        <v/>
      </c>
    </row>
    <row r="97" spans="2:29" ht="16" x14ac:dyDescent="0.2">
      <c r="B97"/>
      <c r="C97" s="42"/>
      <c r="D97" s="44"/>
      <c r="E97" s="5"/>
      <c r="F97" s="7"/>
      <c r="G97" s="44"/>
      <c r="H97" s="42"/>
      <c r="I97" s="133" t="s">
        <v>136</v>
      </c>
      <c r="J97" s="42"/>
      <c r="K97" s="5"/>
      <c r="L97" s="5"/>
      <c r="M97" s="5"/>
      <c r="N97" s="42"/>
      <c r="O97" s="42"/>
      <c r="P97" s="42"/>
      <c r="Q97" s="42"/>
      <c r="R97" s="42"/>
      <c r="S97" s="42"/>
      <c r="T97" s="120">
        <f t="shared" si="6"/>
        <v>-1.125000000000002</v>
      </c>
      <c r="U97" s="136">
        <f t="shared" si="7"/>
        <v>0.21187664577569898</v>
      </c>
      <c r="V97" s="136" t="e" cm="1">
        <f t="array" ref="V97">_xlfn.IFS(
    FALSE, N("Check if X1 shading is ON"),
    $V$50&lt;&gt;"x", NA(),
    FALSE, N("Check if case is 'LEFT' and x axis value less than z score"),
    AND($G$69 = "LEFT", $T97 &lt; IF($K$69="", 0, $K$69)), $U97,
    FALSE, N("Check if case is 'RIGHT' and x axis value greater than z score"),
    AND($G$69 = "RIGHT", $T97 &gt; IF($K$69="", 0, $K$69)), $U97,
    FALSE, N("Check if case is 'TWO' and both directions"),
    AND(
        $G$69 = "TWO",
        OR($T97 &lt; -ABS($K$69), $T97 &gt; ABS($K$70))
    ), $U97,
    FALSE, N("Default case: Return NA()"),
    TRUE, NA()
)</f>
        <v>#VALUE!</v>
      </c>
      <c r="W97" s="136" t="e" cm="1">
        <f t="array" ref="W97">_xlfn.IFS(
    FALSE, N("Check if X1 shading is ON"),
    $V$50&lt;&gt;"x", NA(),
    FALSE, N("Check if case is 'LEFT' and x axis value less than z score"),
    AND($G$70 = "LEFT", $T97 &lt; IF($K$70="", 0, $K$70)), $U97,
    FALSE, N("Check if case is 'RIGHT' and x axis value greater than z score"),
    AND($G$70 = "RIGHT", $T97 &gt; IF($K$70="", 0, $K$70)), $U97,
    FALSE, N("Default case: Return NA()"),
    TRUE, NA()
)</f>
        <v>#N/A</v>
      </c>
      <c r="X97" s="136" t="e" cm="1">
        <f t="array" ref="X97">_xlfn.IFS(
    FALSE, N("Check if X1 shading is ON"),
    $X$50&lt;&gt;"x", NA(),
    FALSE, N("Check if case is 'LEFT' and x axis value less than z score"),
    AND($G$73 = "LEFT", $T97 &lt; IF($K$73="", 0, $K$73)), $U97,
    FALSE, N("Check if case is 'RIGHT' and x axis value greater than z score"),
    AND($G$73 = "RIGHT", $T97 &gt; IF($K$73="", 0, $K$73)), $U97,
    FALSE, N("Check if case is 'TWO' and both directions"),
    AND(
        $G$73 = "TWO",
        OR($T97 &lt; -ABS($K$73), $T97 &gt; ABS($K$73))
    ), $U97,
    FALSE, N("Default case: Return NA()"),
    TRUE, NA()
)</f>
        <v>#VALUE!</v>
      </c>
      <c r="Y97" s="42"/>
      <c r="Z97" s="110">
        <v>0.33333333333333115</v>
      </c>
      <c r="AA97" s="110">
        <v>0.11</v>
      </c>
      <c r="AB97" s="110">
        <f t="shared" si="17"/>
        <v>0.11</v>
      </c>
      <c r="AC97" s="110" t="str">
        <f t="shared" si="18"/>
        <v/>
      </c>
    </row>
    <row r="98" spans="2:29" ht="16" x14ac:dyDescent="0.2">
      <c r="B98"/>
      <c r="C98" s="42"/>
      <c r="D98" s="44"/>
      <c r="E98" s="7"/>
      <c r="F98" s="7"/>
      <c r="G98" s="44"/>
      <c r="H98" s="42"/>
      <c r="I98" s="133" t="s">
        <v>137</v>
      </c>
      <c r="J98" s="42"/>
      <c r="K98" s="5"/>
      <c r="L98" s="5"/>
      <c r="M98" s="5"/>
      <c r="N98" s="42"/>
      <c r="O98" s="42"/>
      <c r="P98" s="42"/>
      <c r="Q98" s="42"/>
      <c r="R98" s="42"/>
      <c r="S98" s="42"/>
      <c r="T98" s="120">
        <f t="shared" si="6"/>
        <v>-1.0833333333333353</v>
      </c>
      <c r="U98" s="136">
        <f t="shared" si="7"/>
        <v>0.22185215470573549</v>
      </c>
      <c r="V98" s="136" t="e" cm="1">
        <f t="array" ref="V98">_xlfn.IFS(
    FALSE, N("Check if X1 shading is ON"),
    $V$50&lt;&gt;"x", NA(),
    FALSE, N("Check if case is 'LEFT' and x axis value less than z score"),
    AND($G$69 = "LEFT", $T98 &lt; IF($K$69="", 0, $K$69)), $U98,
    FALSE, N("Check if case is 'RIGHT' and x axis value greater than z score"),
    AND($G$69 = "RIGHT", $T98 &gt; IF($K$69="", 0, $K$69)), $U98,
    FALSE, N("Check if case is 'TWO' and both directions"),
    AND(
        $G$69 = "TWO",
        OR($T98 &lt; -ABS($K$69), $T98 &gt; ABS($K$70))
    ), $U98,
    FALSE, N("Default case: Return NA()"),
    TRUE, NA()
)</f>
        <v>#VALUE!</v>
      </c>
      <c r="W98" s="136" t="e" cm="1">
        <f t="array" ref="W98">_xlfn.IFS(
    FALSE, N("Check if X1 shading is ON"),
    $V$50&lt;&gt;"x", NA(),
    FALSE, N("Check if case is 'LEFT' and x axis value less than z score"),
    AND($G$70 = "LEFT", $T98 &lt; IF($K$70="", 0, $K$70)), $U98,
    FALSE, N("Check if case is 'RIGHT' and x axis value greater than z score"),
    AND($G$70 = "RIGHT", $T98 &gt; IF($K$70="", 0, $K$70)), $U98,
    FALSE, N("Default case: Return NA()"),
    TRUE, NA()
)</f>
        <v>#N/A</v>
      </c>
      <c r="X98" s="136" t="e" cm="1">
        <f t="array" ref="X98">_xlfn.IFS(
    FALSE, N("Check if X1 shading is ON"),
    $X$50&lt;&gt;"x", NA(),
    FALSE, N("Check if case is 'LEFT' and x axis value less than z score"),
    AND($G$73 = "LEFT", $T98 &lt; IF($K$73="", 0, $K$73)), $U98,
    FALSE, N("Check if case is 'RIGHT' and x axis value greater than z score"),
    AND($G$73 = "RIGHT", $T98 &gt; IF($K$73="", 0, $K$73)), $U98,
    FALSE, N("Check if case is 'TWO' and both directions"),
    AND(
        $G$73 = "TWO",
        OR($T98 &lt; -ABS($K$73), $T98 &gt; ABS($K$73))
    ), $U98,
    FALSE, N("Default case: Return NA()"),
    TRUE, NA()
)</f>
        <v>#VALUE!</v>
      </c>
      <c r="Y98" s="42"/>
      <c r="Z98" s="110">
        <v>0.49999999999999789</v>
      </c>
      <c r="AA98" s="110">
        <v>0.11</v>
      </c>
      <c r="AB98" s="110">
        <f t="shared" si="17"/>
        <v>0.11</v>
      </c>
      <c r="AC98" s="110" t="str">
        <f t="shared" si="18"/>
        <v/>
      </c>
    </row>
    <row r="99" spans="2:29" ht="16" x14ac:dyDescent="0.2">
      <c r="B99"/>
      <c r="C99" s="42"/>
      <c r="D99" s="44"/>
      <c r="E99" s="7"/>
      <c r="F99" s="7"/>
      <c r="G99" s="44"/>
      <c r="H99" s="42"/>
      <c r="I99" s="133" t="s">
        <v>138</v>
      </c>
      <c r="J99" s="42"/>
      <c r="K99" s="5"/>
      <c r="L99" s="5"/>
      <c r="M99" s="5"/>
      <c r="N99" s="42"/>
      <c r="O99" s="42"/>
      <c r="P99" s="42"/>
      <c r="Q99" s="42"/>
      <c r="R99" s="42"/>
      <c r="S99" s="42"/>
      <c r="T99" s="120">
        <f t="shared" si="6"/>
        <v>-1.0416666666666685</v>
      </c>
      <c r="U99" s="136">
        <f t="shared" si="7"/>
        <v>0.23189438328624226</v>
      </c>
      <c r="V99" s="136" t="e" cm="1">
        <f t="array" ref="V99">_xlfn.IFS(
    FALSE, N("Check if X1 shading is ON"),
    $V$50&lt;&gt;"x", NA(),
    FALSE, N("Check if case is 'LEFT' and x axis value less than z score"),
    AND($G$69 = "LEFT", $T99 &lt; IF($K$69="", 0, $K$69)), $U99,
    FALSE, N("Check if case is 'RIGHT' and x axis value greater than z score"),
    AND($G$69 = "RIGHT", $T99 &gt; IF($K$69="", 0, $K$69)), $U99,
    FALSE, N("Check if case is 'TWO' and both directions"),
    AND(
        $G$69 = "TWO",
        OR($T99 &lt; -ABS($K$69), $T99 &gt; ABS($K$70))
    ), $U99,
    FALSE, N("Default case: Return NA()"),
    TRUE, NA()
)</f>
        <v>#VALUE!</v>
      </c>
      <c r="W99" s="136" t="e" cm="1">
        <f t="array" ref="W99">_xlfn.IFS(
    FALSE, N("Check if X1 shading is ON"),
    $V$50&lt;&gt;"x", NA(),
    FALSE, N("Check if case is 'LEFT' and x axis value less than z score"),
    AND($G$70 = "LEFT", $T99 &lt; IF($K$70="", 0, $K$70)), $U99,
    FALSE, N("Check if case is 'RIGHT' and x axis value greater than z score"),
    AND($G$70 = "RIGHT", $T99 &gt; IF($K$70="", 0, $K$70)), $U99,
    FALSE, N("Default case: Return NA()"),
    TRUE, NA()
)</f>
        <v>#N/A</v>
      </c>
      <c r="X99" s="136" t="e" cm="1">
        <f t="array" ref="X99">_xlfn.IFS(
    FALSE, N("Check if X1 shading is ON"),
    $X$50&lt;&gt;"x", NA(),
    FALSE, N("Check if case is 'LEFT' and x axis value less than z score"),
    AND($G$73 = "LEFT", $T99 &lt; IF($K$73="", 0, $K$73)), $U99,
    FALSE, N("Check if case is 'RIGHT' and x axis value greater than z score"),
    AND($G$73 = "RIGHT", $T99 &gt; IF($K$73="", 0, $K$73)), $U99,
    FALSE, N("Check if case is 'TWO' and both directions"),
    AND(
        $G$73 = "TWO",
        OR($T99 &lt; -ABS($K$73), $T99 &gt; ABS($K$73))
    ), $U99,
    FALSE, N("Default case: Return NA()"),
    TRUE, NA()
)</f>
        <v>#VALUE!</v>
      </c>
      <c r="Y99" s="42"/>
      <c r="Z99" s="110">
        <v>0.66666666666666441</v>
      </c>
      <c r="AA99" s="110">
        <v>0.11</v>
      </c>
      <c r="AB99" s="110">
        <f t="shared" si="17"/>
        <v>0.11</v>
      </c>
      <c r="AC99" s="110" t="str">
        <f t="shared" si="18"/>
        <v/>
      </c>
    </row>
    <row r="100" spans="2:29" ht="16" x14ac:dyDescent="0.2">
      <c r="B100"/>
      <c r="C100" s="42"/>
      <c r="D100" s="44"/>
      <c r="E100" s="7"/>
      <c r="F100" s="7"/>
      <c r="G100" s="44"/>
      <c r="H100" s="42"/>
      <c r="I100" s="133" t="s">
        <v>139</v>
      </c>
      <c r="J100" s="42"/>
      <c r="K100" s="5"/>
      <c r="L100" s="5"/>
      <c r="M100" s="5"/>
      <c r="N100" s="42"/>
      <c r="O100" s="42"/>
      <c r="P100" s="42"/>
      <c r="Q100" s="42"/>
      <c r="R100" s="42"/>
      <c r="S100" s="42"/>
      <c r="T100" s="120">
        <f t="shared" si="6"/>
        <v>-1.0000000000000018</v>
      </c>
      <c r="U100" s="136">
        <f t="shared" si="7"/>
        <v>0.24197072451914292</v>
      </c>
      <c r="V100" s="136" t="e" cm="1">
        <f t="array" ref="V100">_xlfn.IFS(
    FALSE, N("Check if X1 shading is ON"),
    $V$50&lt;&gt;"x", NA(),
    FALSE, N("Check if case is 'LEFT' and x axis value less than z score"),
    AND($G$69 = "LEFT", $T100 &lt; IF($K$69="", 0, $K$69)), $U100,
    FALSE, N("Check if case is 'RIGHT' and x axis value greater than z score"),
    AND($G$69 = "RIGHT", $T100 &gt; IF($K$69="", 0, $K$69)), $U100,
    FALSE, N("Check if case is 'TWO' and both directions"),
    AND(
        $G$69 = "TWO",
        OR($T100 &lt; -ABS($K$69), $T100 &gt; ABS($K$70))
    ), $U100,
    FALSE, N("Default case: Return NA()"),
    TRUE, NA()
)</f>
        <v>#VALUE!</v>
      </c>
      <c r="W100" s="136" t="e" cm="1">
        <f t="array" ref="W100">_xlfn.IFS(
    FALSE, N("Check if X1 shading is ON"),
    $V$50&lt;&gt;"x", NA(),
    FALSE, N("Check if case is 'LEFT' and x axis value less than z score"),
    AND($G$70 = "LEFT", $T100 &lt; IF($K$70="", 0, $K$70)), $U100,
    FALSE, N("Check if case is 'RIGHT' and x axis value greater than z score"),
    AND($G$70 = "RIGHT", $T100 &gt; IF($K$70="", 0, $K$70)), $U100,
    FALSE, N("Default case: Return NA()"),
    TRUE, NA()
)</f>
        <v>#N/A</v>
      </c>
      <c r="X100" s="136" t="e" cm="1">
        <f t="array" ref="X100">_xlfn.IFS(
    FALSE, N("Check if X1 shading is ON"),
    $X$50&lt;&gt;"x", NA(),
    FALSE, N("Check if case is 'LEFT' and x axis value less than z score"),
    AND($G$73 = "LEFT", $T100 &lt; IF($K$73="", 0, $K$73)), $U100,
    FALSE, N("Check if case is 'RIGHT' and x axis value greater than z score"),
    AND($G$73 = "RIGHT", $T100 &gt; IF($K$73="", 0, $K$73)), $U100,
    FALSE, N("Check if case is 'TWO' and both directions"),
    AND(
        $G$73 = "TWO",
        OR($T100 &lt; -ABS($K$73), $T100 &gt; ABS($K$73))
    ), $U100,
    FALSE, N("Default case: Return NA()"),
    TRUE, NA()
)</f>
        <v>#VALUE!</v>
      </c>
      <c r="Y100" s="42"/>
      <c r="Z100" s="110">
        <v>0.83333333333333093</v>
      </c>
      <c r="AA100" s="110">
        <v>0.11</v>
      </c>
      <c r="AB100" s="110">
        <f t="shared" si="17"/>
        <v>0.11</v>
      </c>
      <c r="AC100" s="110" t="str">
        <f t="shared" si="18"/>
        <v/>
      </c>
    </row>
    <row r="101" spans="2:29" ht="16" x14ac:dyDescent="0.2">
      <c r="B101"/>
      <c r="C101" s="42"/>
      <c r="D101" s="44"/>
      <c r="E101" s="7"/>
      <c r="F101" s="7"/>
      <c r="G101" s="44"/>
      <c r="H101" s="42"/>
      <c r="I101" s="133" t="s">
        <v>140</v>
      </c>
      <c r="J101" s="42"/>
      <c r="K101" s="5"/>
      <c r="L101" s="5"/>
      <c r="M101" s="5"/>
      <c r="N101" s="42"/>
      <c r="O101" s="42"/>
      <c r="P101" s="42"/>
      <c r="Q101" s="42"/>
      <c r="R101" s="42"/>
      <c r="S101" s="42"/>
      <c r="T101" s="120">
        <f t="shared" si="6"/>
        <v>-0.95833333333333515</v>
      </c>
      <c r="U101" s="136">
        <f t="shared" si="7"/>
        <v>0.25204694425504476</v>
      </c>
      <c r="V101" s="136" t="e" cm="1">
        <f t="array" ref="V101">_xlfn.IFS(
    FALSE, N("Check if X1 shading is ON"),
    $V$50&lt;&gt;"x", NA(),
    FALSE, N("Check if case is 'LEFT' and x axis value less than z score"),
    AND($G$69 = "LEFT", $T101 &lt; IF($K$69="", 0, $K$69)), $U101,
    FALSE, N("Check if case is 'RIGHT' and x axis value greater than z score"),
    AND($G$69 = "RIGHT", $T101 &gt; IF($K$69="", 0, $K$69)), $U101,
    FALSE, N("Check if case is 'TWO' and both directions"),
    AND(
        $G$69 = "TWO",
        OR($T101 &lt; -ABS($K$69), $T101 &gt; ABS($K$70))
    ), $U101,
    FALSE, N("Default case: Return NA()"),
    TRUE, NA()
)</f>
        <v>#VALUE!</v>
      </c>
      <c r="W101" s="136" t="e" cm="1">
        <f t="array" ref="W101">_xlfn.IFS(
    FALSE, N("Check if X1 shading is ON"),
    $V$50&lt;&gt;"x", NA(),
    FALSE, N("Check if case is 'LEFT' and x axis value less than z score"),
    AND($G$70 = "LEFT", $T101 &lt; IF($K$70="", 0, $K$70)), $U101,
    FALSE, N("Check if case is 'RIGHT' and x axis value greater than z score"),
    AND($G$70 = "RIGHT", $T101 &gt; IF($K$70="", 0, $K$70)), $U101,
    FALSE, N("Default case: Return NA()"),
    TRUE, NA()
)</f>
        <v>#N/A</v>
      </c>
      <c r="X101" s="136" t="e" cm="1">
        <f t="array" ref="X101">_xlfn.IFS(
    FALSE, N("Check if X1 shading is ON"),
    $X$50&lt;&gt;"x", NA(),
    FALSE, N("Check if case is 'LEFT' and x axis value less than z score"),
    AND($G$73 = "LEFT", $T101 &lt; IF($K$73="", 0, $K$73)), $U101,
    FALSE, N("Check if case is 'RIGHT' and x axis value greater than z score"),
    AND($G$73 = "RIGHT", $T101 &gt; IF($K$73="", 0, $K$73)), $U101,
    FALSE, N("Check if case is 'TWO' and both directions"),
    AND(
        $G$73 = "TWO",
        OR($T101 &lt; -ABS($K$73), $T101 &gt; ABS($K$73))
    ), $U101,
    FALSE, N("Default case: Return NA()"),
    TRUE, NA()
)</f>
        <v>#VALUE!</v>
      </c>
      <c r="Y101" s="42"/>
      <c r="Z101" s="110">
        <v>1.1666666666666643</v>
      </c>
      <c r="AA101" s="110">
        <v>0.11</v>
      </c>
      <c r="AB101" s="110">
        <f t="shared" si="17"/>
        <v>0.11</v>
      </c>
      <c r="AC101" s="110" t="str">
        <f t="shared" si="18"/>
        <v/>
      </c>
    </row>
    <row r="102" spans="2:29" ht="16" x14ac:dyDescent="0.2">
      <c r="B102"/>
      <c r="C102" s="42"/>
      <c r="D102" s="5"/>
      <c r="E102" s="5"/>
      <c r="F102" s="5"/>
      <c r="G102" s="5"/>
      <c r="H102" s="5"/>
      <c r="I102" s="5"/>
      <c r="J102" s="5"/>
      <c r="K102" s="5"/>
      <c r="L102" s="5"/>
      <c r="M102" s="42"/>
      <c r="N102" s="42"/>
      <c r="O102" s="42"/>
      <c r="P102" s="42"/>
      <c r="Q102" s="42"/>
      <c r="R102" s="42"/>
      <c r="S102" s="42"/>
      <c r="T102" s="120">
        <f t="shared" si="6"/>
        <v>-0.91666666666666852</v>
      </c>
      <c r="U102" s="136">
        <f t="shared" si="7"/>
        <v>0.262087353078301</v>
      </c>
      <c r="V102" s="136" t="e" cm="1">
        <f t="array" ref="V102">_xlfn.IFS(
    FALSE, N("Check if X1 shading is ON"),
    $V$50&lt;&gt;"x", NA(),
    FALSE, N("Check if case is 'LEFT' and x axis value less than z score"),
    AND($G$69 = "LEFT", $T102 &lt; IF($K$69="", 0, $K$69)), $U102,
    FALSE, N("Check if case is 'RIGHT' and x axis value greater than z score"),
    AND($G$69 = "RIGHT", $T102 &gt; IF($K$69="", 0, $K$69)), $U102,
    FALSE, N("Check if case is 'TWO' and both directions"),
    AND(
        $G$69 = "TWO",
        OR($T102 &lt; -ABS($K$69), $T102 &gt; ABS($K$70))
    ), $U102,
    FALSE, N("Default case: Return NA()"),
    TRUE, NA()
)</f>
        <v>#VALUE!</v>
      </c>
      <c r="W102" s="136" t="e" cm="1">
        <f t="array" ref="W102">_xlfn.IFS(
    FALSE, N("Check if X1 shading is ON"),
    $V$50&lt;&gt;"x", NA(),
    FALSE, N("Check if case is 'LEFT' and x axis value less than z score"),
    AND($G$70 = "LEFT", $T102 &lt; IF($K$70="", 0, $K$70)), $U102,
    FALSE, N("Check if case is 'RIGHT' and x axis value greater than z score"),
    AND($G$70 = "RIGHT", $T102 &gt; IF($K$70="", 0, $K$70)), $U102,
    FALSE, N("Default case: Return NA()"),
    TRUE, NA()
)</f>
        <v>#N/A</v>
      </c>
      <c r="X102" s="136" t="e" cm="1">
        <f t="array" ref="X102">_xlfn.IFS(
    FALSE, N("Check if X1 shading is ON"),
    $X$50&lt;&gt;"x", NA(),
    FALSE, N("Check if case is 'LEFT' and x axis value less than z score"),
    AND($G$73 = "LEFT", $T102 &lt; IF($K$73="", 0, $K$73)), $U102,
    FALSE, N("Check if case is 'RIGHT' and x axis value greater than z score"),
    AND($G$73 = "RIGHT", $T102 &gt; IF($K$73="", 0, $K$73)), $U102,
    FALSE, N("Check if case is 'TWO' and both directions"),
    AND(
        $G$73 = "TWO",
        OR($T102 &lt; -ABS($K$73), $T102 &gt; ABS($K$73))
    ), $U102,
    FALSE, N("Default case: Return NA()"),
    TRUE, NA()
)</f>
        <v>#VALUE!</v>
      </c>
      <c r="Y102" s="42"/>
      <c r="Z102" s="110">
        <v>1.3333333333333313</v>
      </c>
      <c r="AA102" s="110">
        <v>0.11</v>
      </c>
      <c r="AB102" s="110">
        <f t="shared" si="17"/>
        <v>0.11</v>
      </c>
      <c r="AC102" s="110" t="str">
        <f t="shared" si="18"/>
        <v/>
      </c>
    </row>
    <row r="103" spans="2:29" ht="16" x14ac:dyDescent="0.2">
      <c r="B103"/>
      <c r="C103" s="42"/>
      <c r="D103" s="5"/>
      <c r="E103" s="5"/>
      <c r="F103" s="5"/>
      <c r="G103" s="5"/>
      <c r="H103" s="5"/>
      <c r="I103" s="5"/>
      <c r="J103" s="5"/>
      <c r="K103" s="5"/>
      <c r="L103" s="5"/>
      <c r="M103" s="42"/>
      <c r="N103" s="42"/>
      <c r="O103" s="42"/>
      <c r="P103" s="42"/>
      <c r="Q103" s="42"/>
      <c r="R103" s="42"/>
      <c r="S103" s="42"/>
      <c r="T103" s="120">
        <f t="shared" si="6"/>
        <v>-0.87500000000000189</v>
      </c>
      <c r="U103" s="136">
        <f t="shared" si="7"/>
        <v>0.27205499837854308</v>
      </c>
      <c r="V103" s="136" t="e" cm="1">
        <f t="array" ref="V103">_xlfn.IFS(
    FALSE, N("Check if X1 shading is ON"),
    $V$50&lt;&gt;"x", NA(),
    FALSE, N("Check if case is 'LEFT' and x axis value less than z score"),
    AND($G$69 = "LEFT", $T103 &lt; IF($K$69="", 0, $K$69)), $U103,
    FALSE, N("Check if case is 'RIGHT' and x axis value greater than z score"),
    AND($G$69 = "RIGHT", $T103 &gt; IF($K$69="", 0, $K$69)), $U103,
    FALSE, N("Check if case is 'TWO' and both directions"),
    AND(
        $G$69 = "TWO",
        OR($T103 &lt; -ABS($K$69), $T103 &gt; ABS($K$70))
    ), $U103,
    FALSE, N("Default case: Return NA()"),
    TRUE, NA()
)</f>
        <v>#VALUE!</v>
      </c>
      <c r="W103" s="136" t="e" cm="1">
        <f t="array" ref="W103">_xlfn.IFS(
    FALSE, N("Check if X1 shading is ON"),
    $V$50&lt;&gt;"x", NA(),
    FALSE, N("Check if case is 'LEFT' and x axis value less than z score"),
    AND($G$70 = "LEFT", $T103 &lt; IF($K$70="", 0, $K$70)), $U103,
    FALSE, N("Check if case is 'RIGHT' and x axis value greater than z score"),
    AND($G$70 = "RIGHT", $T103 &gt; IF($K$70="", 0, $K$70)), $U103,
    FALSE, N("Default case: Return NA()"),
    TRUE, NA()
)</f>
        <v>#N/A</v>
      </c>
      <c r="X103" s="136" t="e" cm="1">
        <f t="array" ref="X103">_xlfn.IFS(
    FALSE, N("Check if X1 shading is ON"),
    $X$50&lt;&gt;"x", NA(),
    FALSE, N("Check if case is 'LEFT' and x axis value less than z score"),
    AND($G$73 = "LEFT", $T103 &lt; IF($K$73="", 0, $K$73)), $U103,
    FALSE, N("Check if case is 'RIGHT' and x axis value greater than z score"),
    AND($G$73 = "RIGHT", $T103 &gt; IF($K$73="", 0, $K$73)), $U103,
    FALSE, N("Check if case is 'TWO' and both directions"),
    AND(
        $G$73 = "TWO",
        OR($T103 &lt; -ABS($K$73), $T103 &gt; ABS($K$73))
    ), $U103,
    FALSE, N("Default case: Return NA()"),
    TRUE, NA()
)</f>
        <v>#VALUE!</v>
      </c>
      <c r="Y103" s="42"/>
      <c r="Z103" s="110">
        <v>1.4999999999999982</v>
      </c>
      <c r="AA103" s="110">
        <v>0.11</v>
      </c>
      <c r="AB103" s="110">
        <f t="shared" si="17"/>
        <v>0.11</v>
      </c>
      <c r="AC103" s="110" t="str">
        <f t="shared" si="18"/>
        <v/>
      </c>
    </row>
    <row r="104" spans="2:29" ht="16" x14ac:dyDescent="0.2">
      <c r="B104"/>
      <c r="C104" s="42"/>
      <c r="D104" s="184" t="s">
        <v>141</v>
      </c>
      <c r="E104" s="61"/>
      <c r="F104" s="61"/>
      <c r="G104" s="133" t="str">
        <f>IF(
    AND(
        $G$69 &lt;&gt; "TWO",
        O63 = "x"
    ),
    "x",
    0
)</f>
        <v>x</v>
      </c>
      <c r="H104" s="62"/>
      <c r="I104" s="61"/>
      <c r="J104" s="133" t="str">
        <f>O66</f>
        <v>x</v>
      </c>
      <c r="K104" s="133" t="str">
        <f>O67</f>
        <v>x</v>
      </c>
      <c r="L104" s="133" t="str">
        <f>O64</f>
        <v>x</v>
      </c>
      <c r="M104" s="63"/>
      <c r="N104" s="42"/>
      <c r="O104" s="42"/>
      <c r="P104" s="42"/>
      <c r="Q104" s="42"/>
      <c r="R104" s="42"/>
      <c r="S104" s="42"/>
      <c r="T104" s="120">
        <f t="shared" si="6"/>
        <v>-0.83333333333333526</v>
      </c>
      <c r="U104" s="136">
        <f t="shared" si="7"/>
        <v>0.2819118754103021</v>
      </c>
      <c r="V104" s="136" t="e" cm="1">
        <f t="array" ref="V104">_xlfn.IFS(
    FALSE, N("Check if X1 shading is ON"),
    $V$50&lt;&gt;"x", NA(),
    FALSE, N("Check if case is 'LEFT' and x axis value less than z score"),
    AND($G$69 = "LEFT", $T104 &lt; IF($K$69="", 0, $K$69)), $U104,
    FALSE, N("Check if case is 'RIGHT' and x axis value greater than z score"),
    AND($G$69 = "RIGHT", $T104 &gt; IF($K$69="", 0, $K$69)), $U104,
    FALSE, N("Check if case is 'TWO' and both directions"),
    AND(
        $G$69 = "TWO",
        OR($T104 &lt; -ABS($K$69), $T104 &gt; ABS($K$70))
    ), $U104,
    FALSE, N("Default case: Return NA()"),
    TRUE, NA()
)</f>
        <v>#VALUE!</v>
      </c>
      <c r="W104" s="136" t="e" cm="1">
        <f t="array" ref="W104">_xlfn.IFS(
    FALSE, N("Check if X1 shading is ON"),
    $V$50&lt;&gt;"x", NA(),
    FALSE, N("Check if case is 'LEFT' and x axis value less than z score"),
    AND($G$70 = "LEFT", $T104 &lt; IF($K$70="", 0, $K$70)), $U104,
    FALSE, N("Check if case is 'RIGHT' and x axis value greater than z score"),
    AND($G$70 = "RIGHT", $T104 &gt; IF($K$70="", 0, $K$70)), $U104,
    FALSE, N("Default case: Return NA()"),
    TRUE, NA()
)</f>
        <v>#N/A</v>
      </c>
      <c r="X104" s="136" t="e" cm="1">
        <f t="array" ref="X104">_xlfn.IFS(
    FALSE, N("Check if X1 shading is ON"),
    $X$50&lt;&gt;"x", NA(),
    FALSE, N("Check if case is 'LEFT' and x axis value less than z score"),
    AND($G$73 = "LEFT", $T104 &lt; IF($K$73="", 0, $K$73)), $U104,
    FALSE, N("Check if case is 'RIGHT' and x axis value greater than z score"),
    AND($G$73 = "RIGHT", $T104 &gt; IF($K$73="", 0, $K$73)), $U104,
    FALSE, N("Check if case is 'TWO' and both directions"),
    AND(
        $G$73 = "TWO",
        OR($T104 &lt; -ABS($K$73), $T104 &gt; ABS($K$73))
    ), $U104,
    FALSE, N("Default case: Return NA()"),
    TRUE, NA()
)</f>
        <v>#VALUE!</v>
      </c>
      <c r="Y104" s="42"/>
      <c r="Z104" s="110">
        <v>-1.3333333333333357</v>
      </c>
      <c r="AA104" s="110">
        <v>0.13400000000000001</v>
      </c>
      <c r="AB104" s="110">
        <f t="shared" si="17"/>
        <v>0.13400000000000001</v>
      </c>
      <c r="AC104" s="110" t="str">
        <f t="shared" si="18"/>
        <v/>
      </c>
    </row>
    <row r="105" spans="2:29" ht="24" customHeight="1" x14ac:dyDescent="0.2">
      <c r="B105"/>
      <c r="C105" s="42"/>
      <c r="D105" s="61"/>
      <c r="E105" s="64"/>
      <c r="F105" s="185" t="s">
        <v>5</v>
      </c>
      <c r="G105" s="178" t="s">
        <v>113</v>
      </c>
      <c r="H105" s="133" t="s">
        <v>142</v>
      </c>
      <c r="I105" s="186" t="s">
        <v>143</v>
      </c>
      <c r="J105" s="134" t="s">
        <v>5</v>
      </c>
      <c r="K105" s="134" t="str">
        <f>K68</f>
        <v/>
      </c>
      <c r="L105" s="179" t="s">
        <v>144</v>
      </c>
      <c r="M105" s="178" t="s">
        <v>114</v>
      </c>
      <c r="N105" s="42"/>
      <c r="O105" s="42"/>
      <c r="P105" s="42"/>
      <c r="Q105" s="42"/>
      <c r="R105" s="42"/>
      <c r="S105" s="42"/>
      <c r="T105" s="120">
        <f t="shared" si="6"/>
        <v>-0.79166666666666863</v>
      </c>
      <c r="U105" s="136">
        <f t="shared" si="7"/>
        <v>0.29161915585865517</v>
      </c>
      <c r="V105" s="136" t="e" cm="1">
        <f t="array" ref="V105">_xlfn.IFS(
    FALSE, N("Check if X1 shading is ON"),
    $V$50&lt;&gt;"x", NA(),
    FALSE, N("Check if case is 'LEFT' and x axis value less than z score"),
    AND($G$69 = "LEFT", $T105 &lt; IF($K$69="", 0, $K$69)), $U105,
    FALSE, N("Check if case is 'RIGHT' and x axis value greater than z score"),
    AND($G$69 = "RIGHT", $T105 &gt; IF($K$69="", 0, $K$69)), $U105,
    FALSE, N("Check if case is 'TWO' and both directions"),
    AND(
        $G$69 = "TWO",
        OR($T105 &lt; -ABS($K$69), $T105 &gt; ABS($K$70))
    ), $U105,
    FALSE, N("Default case: Return NA()"),
    TRUE, NA()
)</f>
        <v>#VALUE!</v>
      </c>
      <c r="W105" s="136" t="e" cm="1">
        <f t="array" ref="W105">_xlfn.IFS(
    FALSE, N("Check if X1 shading is ON"),
    $V$50&lt;&gt;"x", NA(),
    FALSE, N("Check if case is 'LEFT' and x axis value less than z score"),
    AND($G$70 = "LEFT", $T105 &lt; IF($K$70="", 0, $K$70)), $U105,
    FALSE, N("Check if case is 'RIGHT' and x axis value greater than z score"),
    AND($G$70 = "RIGHT", $T105 &gt; IF($K$70="", 0, $K$70)), $U105,
    FALSE, N("Default case: Return NA()"),
    TRUE, NA()
)</f>
        <v>#N/A</v>
      </c>
      <c r="X105" s="136" t="e" cm="1">
        <f t="array" ref="X105">_xlfn.IFS(
    FALSE, N("Check if X1 shading is ON"),
    $X$50&lt;&gt;"x", NA(),
    FALSE, N("Check if case is 'LEFT' and x axis value less than z score"),
    AND($G$73 = "LEFT", $T105 &lt; IF($K$73="", 0, $K$73)), $U105,
    FALSE, N("Check if case is 'RIGHT' and x axis value greater than z score"),
    AND($G$73 = "RIGHT", $T105 &gt; IF($K$73="", 0, $K$73)), $U105,
    FALSE, N("Check if case is 'TWO' and both directions"),
    AND(
        $G$73 = "TWO",
        OR($T105 &lt; -ABS($K$73), $T105 &gt; ABS($K$73))
    ), $U105,
    FALSE, N("Default case: Return NA()"),
    TRUE, NA()
)</f>
        <v>#VALUE!</v>
      </c>
      <c r="Y105" s="42"/>
      <c r="Z105" s="110">
        <v>-1.1666666666666687</v>
      </c>
      <c r="AA105" s="110">
        <v>0.13400000000000001</v>
      </c>
      <c r="AB105" s="110">
        <f t="shared" si="17"/>
        <v>0.13400000000000001</v>
      </c>
      <c r="AC105" s="110" t="str">
        <f t="shared" si="18"/>
        <v/>
      </c>
    </row>
    <row r="106" spans="2:29" ht="24" customHeight="1" x14ac:dyDescent="0.2">
      <c r="B106"/>
      <c r="C106" s="42"/>
      <c r="D106" s="187" t="s">
        <v>145</v>
      </c>
      <c r="E106" s="181" t="str">
        <f>$F69</f>
        <v/>
      </c>
      <c r="F106" s="188" cm="1">
        <f t="array" ref="F106">IFERROR(
   _xlfn.IFS(
       FALSE, N("Use the value of z if it is not empty"),
       $K69&lt;&gt;"", $K69,
       FALSE, N("Calculate (x - μ) / σ if μ, σ, and x are numbers"),
       AND(ISNUMBER($H69), ISNUMBER($I69), ISNUMBER($J69)), ($J69 - $H69) / $I69,
       FALSE, N("Fallback to 0 if no conditions are met"),
       TRUE, 0
   ),
   NA()
)</f>
        <v>0</v>
      </c>
      <c r="G106" s="188" t="e" cm="1">
        <f t="array" ref="G106">IFERROR(
   _xlfn.IFS(
       $G$104&lt;&gt;"x", NA(),
       $K69&lt;&gt;"", MAX(1.1*_xlfn.NORM.S.DIST($K69, FALSE), 0.2)
   ),
   NA()
)</f>
        <v>#N/A</v>
      </c>
      <c r="H106" s="189" t="e" cm="1">
        <f t="array" ref="H106">_xlfn.IFS(
            $G69="RIGHT", " &gt; ",
            $G69="LEFT", " &lt; "
        )</f>
        <v>#N/A</v>
      </c>
      <c r="I106" s="189" t="str" cm="1">
        <f t="array" ref="I106">_xlfn.IFS(
            $G69="RIGHT", "⟶",
            $G69="LEFT", "⟵",
             $G69="TWO", "⟵  ⟶",
            TRUE, "⟵ ? ⟶"
        )</f>
        <v>⟵ ? ⟶</v>
      </c>
      <c r="J106" s="190" t="str">
        <f>IF(
    AND($J$104="x", $J69&lt;&gt;""),
    $J$59 &amp; H106 &amp;
    TEXT(
        $J69,
        IF(
            O73 = 0,
            "#,##0",
            "#,##0." &amp; REPT("0", O73)
        )
    ),
   ""
)</f>
        <v/>
      </c>
      <c r="K106" s="189" t="str">
        <f>IF(
    AND($K$104="x", $K69&lt;&gt;""),
    "  "&amp;$K$105 &amp; H106 &amp; TEXT($K69, "0.00"),
   ""
)</f>
        <v/>
      </c>
      <c r="L106" s="189" t="str">
        <f>IF(
       AND($L$104="x",$L69&lt;&gt;""),
        " = "&amp;TEXT($L69,"#0.0%"),
        ""
)</f>
        <v xml:space="preserve"> = 0.0%</v>
      </c>
      <c r="M106" s="191" t="str">
        <f>IF($G69="LEFT",I106&amp;" "&amp;E106,E106&amp;" "&amp;I106) &amp; CHAR(10) &amp;
"P( " &amp; J106 &amp; K106 &amp; " )" &amp; L106</f>
        <v xml:space="preserve"> ⟵ ? ⟶
P(  ) = 0.0%</v>
      </c>
      <c r="N106" s="42"/>
      <c r="O106" s="42"/>
      <c r="P106" s="42"/>
      <c r="Q106" s="42"/>
      <c r="R106" s="42"/>
      <c r="S106" s="42"/>
      <c r="T106" s="120">
        <f t="shared" si="6"/>
        <v>-0.750000000000002</v>
      </c>
      <c r="U106" s="136">
        <f t="shared" si="7"/>
        <v>0.30113743215480399</v>
      </c>
      <c r="V106" s="136" t="e" cm="1">
        <f t="array" ref="V106">_xlfn.IFS(
    FALSE, N("Check if X1 shading is ON"),
    $V$50&lt;&gt;"x", NA(),
    FALSE, N("Check if case is 'LEFT' and x axis value less than z score"),
    AND($G$69 = "LEFT", $T106 &lt; IF($K$69="", 0, $K$69)), $U106,
    FALSE, N("Check if case is 'RIGHT' and x axis value greater than z score"),
    AND($G$69 = "RIGHT", $T106 &gt; IF($K$69="", 0, $K$69)), $U106,
    FALSE, N("Check if case is 'TWO' and both directions"),
    AND(
        $G$69 = "TWO",
        OR($T106 &lt; -ABS($K$69), $T106 &gt; ABS($K$70))
    ), $U106,
    FALSE, N("Default case: Return NA()"),
    TRUE, NA()
)</f>
        <v>#VALUE!</v>
      </c>
      <c r="W106" s="136" t="e" cm="1">
        <f t="array" ref="W106">_xlfn.IFS(
    FALSE, N("Check if X1 shading is ON"),
    $V$50&lt;&gt;"x", NA(),
    FALSE, N("Check if case is 'LEFT' and x axis value less than z score"),
    AND($G$70 = "LEFT", $T106 &lt; IF($K$70="", 0, $K$70)), $U106,
    FALSE, N("Check if case is 'RIGHT' and x axis value greater than z score"),
    AND($G$70 = "RIGHT", $T106 &gt; IF($K$70="", 0, $K$70)), $U106,
    FALSE, N("Default case: Return NA()"),
    TRUE, NA()
)</f>
        <v>#N/A</v>
      </c>
      <c r="X106" s="136" t="e" cm="1">
        <f t="array" ref="X106">_xlfn.IFS(
    FALSE, N("Check if X1 shading is ON"),
    $X$50&lt;&gt;"x", NA(),
    FALSE, N("Check if case is 'LEFT' and x axis value less than z score"),
    AND($G$73 = "LEFT", $T106 &lt; IF($K$73="", 0, $K$73)), $U106,
    FALSE, N("Check if case is 'RIGHT' and x axis value greater than z score"),
    AND($G$73 = "RIGHT", $T106 &gt; IF($K$73="", 0, $K$73)), $U106,
    FALSE, N("Check if case is 'TWO' and both directions"),
    AND(
        $G$73 = "TWO",
        OR($T106 &lt; -ABS($K$73), $T106 &gt; ABS($K$73))
    ), $U106,
    FALSE, N("Default case: Return NA()"),
    TRUE, NA()
)</f>
        <v>#VALUE!</v>
      </c>
      <c r="Y106" s="42"/>
      <c r="Z106" s="110">
        <v>-0.83333333333333526</v>
      </c>
      <c r="AA106" s="110">
        <v>0.13400000000000001</v>
      </c>
      <c r="AB106" s="110">
        <f t="shared" si="17"/>
        <v>0.13400000000000001</v>
      </c>
      <c r="AC106" s="110" t="str">
        <f t="shared" si="18"/>
        <v/>
      </c>
    </row>
    <row r="107" spans="2:29" ht="24" customHeight="1" x14ac:dyDescent="0.2">
      <c r="B107"/>
      <c r="C107" s="42"/>
      <c r="D107" s="187" t="s">
        <v>146</v>
      </c>
      <c r="E107" s="181" t="str">
        <f>$F70</f>
        <v/>
      </c>
      <c r="F107" s="188" cm="1">
        <f t="array" ref="F107">IFERROR(
   _xlfn.IFS(
       FALSE, N("Use the value of z if it is not empty"),
       $K70&lt;&gt;"", $K70,
       FALSE, N("Calculate (x - μ) / σ if μ, σ, and x are numbers"),
       AND(ISNUMBER($H70), ISNUMBER($I70), ISNUMBER($J70)), ($J70 - $H70) / $I70,
       FALSE, N("Fallback to 0 if no conditions are met"),
       TRUE, 0
   ),
   NA()
)</f>
        <v>0</v>
      </c>
      <c r="G107" s="188" t="e" cm="1">
        <f t="array" ref="G107">IFERROR(
   _xlfn.IFS(
       $G$104&lt;&gt;"x", NA(),
       $K70&lt;&gt;"", MAX(1.1*_xlfn.NORM.S.DIST($K70, FALSE), 0.2)
   ),
   NA()
)</f>
        <v>#N/A</v>
      </c>
      <c r="H107" s="189" t="e" cm="1">
        <f t="array" ref="H107">_xlfn.IFS(
            $G70="RIGHT", " &gt; ",
            $G70="LEFT", " &lt; "
        )</f>
        <v>#N/A</v>
      </c>
      <c r="I107" s="189" t="str" cm="1">
        <f t="array" ref="I107">_xlfn.IFS(
            $G70="RIGHT", "⟶",
            $G70="LEFT", "⟵",
             $G70="TWO", "⟵  ⟶",
            TRUE, "⟵ ? ⟶"
        )</f>
        <v>⟵ ? ⟶</v>
      </c>
      <c r="J107" s="190" t="str">
        <f>IF(
    AND($J$104="x", $J70&lt;&gt;""),
    $J$59 &amp; H107 &amp;
    TEXT(
        $J70,
        IF(
            O73 = 0,
            "#,##0",
            "#,##0." &amp; REPT("0", O73)
        )
    ),
   ""
)</f>
        <v/>
      </c>
      <c r="K107" s="189" t="str">
        <f>IF(
    AND($K$104="x", $K70&lt;&gt;""),
    "  "&amp;$K$105 &amp; H107 &amp; TEXT($K70, "0.00"),
   ""
)</f>
        <v/>
      </c>
      <c r="L107" s="189" t="str">
        <f>IF(
       AND($L$104="x",$L70&lt;&gt;""),
        " = "&amp;TEXT($L70,"#0.0%"),
        ""
)</f>
        <v xml:space="preserve"> = 0.0%</v>
      </c>
      <c r="M107" s="191" t="str">
        <f>IF($G70="LEFT",I107&amp;" "&amp;E107,E107&amp;" "&amp;I107) &amp; CHAR(10) &amp;
"P( " &amp; J107 &amp; K107 &amp; " )" &amp; L107</f>
        <v xml:space="preserve"> ⟵ ? ⟶
P(  ) = 0.0%</v>
      </c>
      <c r="N107" s="42"/>
      <c r="O107" s="42"/>
      <c r="P107" s="42"/>
      <c r="Q107" s="42"/>
      <c r="R107" s="42"/>
      <c r="S107" s="42"/>
      <c r="T107" s="120">
        <f t="shared" si="6"/>
        <v>-0.70833333333333537</v>
      </c>
      <c r="U107" s="136">
        <f t="shared" si="7"/>
        <v>0.31042697552584209</v>
      </c>
      <c r="V107" s="136" t="e" cm="1">
        <f t="array" ref="V107">_xlfn.IFS(
    FALSE, N("Check if X1 shading is ON"),
    $V$50&lt;&gt;"x", NA(),
    FALSE, N("Check if case is 'LEFT' and x axis value less than z score"),
    AND($G$69 = "LEFT", $T107 &lt; IF($K$69="", 0, $K$69)), $U107,
    FALSE, N("Check if case is 'RIGHT' and x axis value greater than z score"),
    AND($G$69 = "RIGHT", $T107 &gt; IF($K$69="", 0, $K$69)), $U107,
    FALSE, N("Check if case is 'TWO' and both directions"),
    AND(
        $G$69 = "TWO",
        OR($T107 &lt; -ABS($K$69), $T107 &gt; ABS($K$70))
    ), $U107,
    FALSE, N("Default case: Return NA()"),
    TRUE, NA()
)</f>
        <v>#VALUE!</v>
      </c>
      <c r="W107" s="136" t="e" cm="1">
        <f t="array" ref="W107">_xlfn.IFS(
    FALSE, N("Check if X1 shading is ON"),
    $V$50&lt;&gt;"x", NA(),
    FALSE, N("Check if case is 'LEFT' and x axis value less than z score"),
    AND($G$70 = "LEFT", $T107 &lt; IF($K$70="", 0, $K$70)), $U107,
    FALSE, N("Check if case is 'RIGHT' and x axis value greater than z score"),
    AND($G$70 = "RIGHT", $T107 &gt; IF($K$70="", 0, $K$70)), $U107,
    FALSE, N("Default case: Return NA()"),
    TRUE, NA()
)</f>
        <v>#N/A</v>
      </c>
      <c r="X107" s="136" t="e" cm="1">
        <f t="array" ref="X107">_xlfn.IFS(
    FALSE, N("Check if X1 shading is ON"),
    $X$50&lt;&gt;"x", NA(),
    FALSE, N("Check if case is 'LEFT' and x axis value less than z score"),
    AND($G$73 = "LEFT", $T107 &lt; IF($K$73="", 0, $K$73)), $U107,
    FALSE, N("Check if case is 'RIGHT' and x axis value greater than z score"),
    AND($G$73 = "RIGHT", $T107 &gt; IF($K$73="", 0, $K$73)), $U107,
    FALSE, N("Check if case is 'TWO' and both directions"),
    AND(
        $G$73 = "TWO",
        OR($T107 &lt; -ABS($K$73), $T107 &gt; ABS($K$73))
    ), $U107,
    FALSE, N("Default case: Return NA()"),
    TRUE, NA()
)</f>
        <v>#VALUE!</v>
      </c>
      <c r="Y107" s="42"/>
      <c r="Z107" s="110">
        <v>-0.66666666666666874</v>
      </c>
      <c r="AA107" s="110">
        <v>0.13400000000000001</v>
      </c>
      <c r="AB107" s="110">
        <f t="shared" si="17"/>
        <v>0.13400000000000001</v>
      </c>
      <c r="AC107" s="110" t="str">
        <f t="shared" si="18"/>
        <v/>
      </c>
    </row>
    <row r="108" spans="2:29" ht="16" x14ac:dyDescent="0.2">
      <c r="B108"/>
      <c r="C108" s="42"/>
      <c r="D108" s="44"/>
      <c r="E108" s="44"/>
      <c r="F108" s="44"/>
      <c r="G108" s="44"/>
      <c r="H108" s="49"/>
      <c r="I108" s="49"/>
      <c r="J108" s="49"/>
      <c r="K108" s="48"/>
      <c r="L108" s="55"/>
      <c r="M108" s="42"/>
      <c r="N108" s="42"/>
      <c r="O108" s="42"/>
      <c r="P108" s="42"/>
      <c r="Q108" s="42"/>
      <c r="R108" s="42"/>
      <c r="S108" s="42"/>
      <c r="T108" s="120">
        <f t="shared" si="6"/>
        <v>-0.66666666666666874</v>
      </c>
      <c r="U108" s="136">
        <f t="shared" si="7"/>
        <v>0.31944800552235181</v>
      </c>
      <c r="V108" s="136" t="e" cm="1">
        <f t="array" ref="V108">_xlfn.IFS(
    FALSE, N("Check if X1 shading is ON"),
    $V$50&lt;&gt;"x", NA(),
    FALSE, N("Check if case is 'LEFT' and x axis value less than z score"),
    AND($G$69 = "LEFT", $T108 &lt; IF($K$69="", 0, $K$69)), $U108,
    FALSE, N("Check if case is 'RIGHT' and x axis value greater than z score"),
    AND($G$69 = "RIGHT", $T108 &gt; IF($K$69="", 0, $K$69)), $U108,
    FALSE, N("Check if case is 'TWO' and both directions"),
    AND(
        $G$69 = "TWO",
        OR($T108 &lt; -ABS($K$69), $T108 &gt; ABS($K$70))
    ), $U108,
    FALSE, N("Default case: Return NA()"),
    TRUE, NA()
)</f>
        <v>#VALUE!</v>
      </c>
      <c r="W108" s="136" t="e" cm="1">
        <f t="array" ref="W108">_xlfn.IFS(
    FALSE, N("Check if X1 shading is ON"),
    $V$50&lt;&gt;"x", NA(),
    FALSE, N("Check if case is 'LEFT' and x axis value less than z score"),
    AND($G$70 = "LEFT", $T108 &lt; IF($K$70="", 0, $K$70)), $U108,
    FALSE, N("Check if case is 'RIGHT' and x axis value greater than z score"),
    AND($G$70 = "RIGHT", $T108 &gt; IF($K$70="", 0, $K$70)), $U108,
    FALSE, N("Default case: Return NA()"),
    TRUE, NA()
)</f>
        <v>#N/A</v>
      </c>
      <c r="X108" s="136" t="e" cm="1">
        <f t="array" ref="X108">_xlfn.IFS(
    FALSE, N("Check if X1 shading is ON"),
    $X$50&lt;&gt;"x", NA(),
    FALSE, N("Check if case is 'LEFT' and x axis value less than z score"),
    AND($G$73 = "LEFT", $T108 &lt; IF($K$73="", 0, $K$73)), $U108,
    FALSE, N("Check if case is 'RIGHT' and x axis value greater than z score"),
    AND($G$73 = "RIGHT", $T108 &gt; IF($K$73="", 0, $K$73)), $U108,
    FALSE, N("Check if case is 'TWO' and both directions"),
    AND(
        $G$73 = "TWO",
        OR($T108 &lt; -ABS($K$73), $T108 &gt; ABS($K$73))
    ), $U108,
    FALSE, N("Default case: Return NA()"),
    TRUE, NA()
)</f>
        <v>#VALUE!</v>
      </c>
      <c r="Y108" s="42"/>
      <c r="Z108" s="110">
        <v>-0.50000000000000222</v>
      </c>
      <c r="AA108" s="110">
        <v>0.13400000000000001</v>
      </c>
      <c r="AB108" s="110">
        <f t="shared" si="17"/>
        <v>0.13400000000000001</v>
      </c>
      <c r="AC108" s="110" t="str">
        <f t="shared" si="18"/>
        <v/>
      </c>
    </row>
    <row r="109" spans="2:29" ht="16" x14ac:dyDescent="0.2">
      <c r="B109"/>
      <c r="C109" s="42"/>
      <c r="D109" s="177" t="s">
        <v>147</v>
      </c>
      <c r="E109" s="44"/>
      <c r="F109" s="44"/>
      <c r="G109" s="113" t="str">
        <f>O63</f>
        <v>x</v>
      </c>
      <c r="H109" s="49"/>
      <c r="I109" s="49"/>
      <c r="J109" s="113" t="str">
        <f>O66</f>
        <v>x</v>
      </c>
      <c r="K109" s="113" t="str">
        <f>O67</f>
        <v>x</v>
      </c>
      <c r="L109" s="113" t="str">
        <f>O64</f>
        <v>x</v>
      </c>
      <c r="M109" s="42"/>
      <c r="N109" s="42"/>
      <c r="O109" s="42"/>
      <c r="P109" s="42"/>
      <c r="Q109" s="42"/>
      <c r="R109" s="42"/>
      <c r="S109" s="42"/>
      <c r="T109" s="120">
        <f t="shared" si="6"/>
        <v>-0.62500000000000211</v>
      </c>
      <c r="U109" s="136">
        <f t="shared" si="7"/>
        <v>0.32816096855037463</v>
      </c>
      <c r="V109" s="136" t="e" cm="1">
        <f t="array" ref="V109">_xlfn.IFS(
    FALSE, N("Check if X1 shading is ON"),
    $V$50&lt;&gt;"x", NA(),
    FALSE, N("Check if case is 'LEFT' and x axis value less than z score"),
    AND($G$69 = "LEFT", $T109 &lt; IF($K$69="", 0, $K$69)), $U109,
    FALSE, N("Check if case is 'RIGHT' and x axis value greater than z score"),
    AND($G$69 = "RIGHT", $T109 &gt; IF($K$69="", 0, $K$69)), $U109,
    FALSE, N("Check if case is 'TWO' and both directions"),
    AND(
        $G$69 = "TWO",
        OR($T109 &lt; -ABS($K$69), $T109 &gt; ABS($K$70))
    ), $U109,
    FALSE, N("Default case: Return NA()"),
    TRUE, NA()
)</f>
        <v>#VALUE!</v>
      </c>
      <c r="W109" s="136" t="e" cm="1">
        <f t="array" ref="W109">_xlfn.IFS(
    FALSE, N("Check if X1 shading is ON"),
    $V$50&lt;&gt;"x", NA(),
    FALSE, N("Check if case is 'LEFT' and x axis value less than z score"),
    AND($G$70 = "LEFT", $T109 &lt; IF($K$70="", 0, $K$70)), $U109,
    FALSE, N("Check if case is 'RIGHT' and x axis value greater than z score"),
    AND($G$70 = "RIGHT", $T109 &gt; IF($K$70="", 0, $K$70)), $U109,
    FALSE, N("Default case: Return NA()"),
    TRUE, NA()
)</f>
        <v>#N/A</v>
      </c>
      <c r="X109" s="136" t="e" cm="1">
        <f t="array" ref="X109">_xlfn.IFS(
    FALSE, N("Check if X1 shading is ON"),
    $X$50&lt;&gt;"x", NA(),
    FALSE, N("Check if case is 'LEFT' and x axis value less than z score"),
    AND($G$73 = "LEFT", $T109 &lt; IF($K$73="", 0, $K$73)), $U109,
    FALSE, N("Check if case is 'RIGHT' and x axis value greater than z score"),
    AND($G$73 = "RIGHT", $T109 &gt; IF($K$73="", 0, $K$73)), $U109,
    FALSE, N("Check if case is 'TWO' and both directions"),
    AND(
        $G$73 = "TWO",
        OR($T109 &lt; -ABS($K$73), $T109 &gt; ABS($K$73))
    ), $U109,
    FALSE, N("Default case: Return NA()"),
    TRUE, NA()
)</f>
        <v>#VALUE!</v>
      </c>
      <c r="Y109" s="42"/>
      <c r="Z109" s="110">
        <v>-0.33333333333333548</v>
      </c>
      <c r="AA109" s="110">
        <v>0.13400000000000001</v>
      </c>
      <c r="AB109" s="110">
        <f t="shared" si="17"/>
        <v>0.13400000000000001</v>
      </c>
      <c r="AC109" s="110" t="str">
        <f t="shared" si="18"/>
        <v/>
      </c>
    </row>
    <row r="110" spans="2:29" ht="16" x14ac:dyDescent="0.2">
      <c r="B110"/>
      <c r="C110" s="42"/>
      <c r="D110" s="44"/>
      <c r="E110" s="44"/>
      <c r="F110" s="185" t="s">
        <v>5</v>
      </c>
      <c r="G110" s="178" t="s">
        <v>113</v>
      </c>
      <c r="H110" s="133" t="s">
        <v>142</v>
      </c>
      <c r="I110" s="186" t="s">
        <v>143</v>
      </c>
      <c r="J110" s="134" t="s">
        <v>5</v>
      </c>
      <c r="K110" s="134" t="str">
        <f>K105</f>
        <v/>
      </c>
      <c r="L110" s="179" t="s">
        <v>144</v>
      </c>
      <c r="M110" s="114" t="s">
        <v>114</v>
      </c>
      <c r="N110" s="42"/>
      <c r="O110" s="42"/>
      <c r="P110" s="42"/>
      <c r="Q110" s="42"/>
      <c r="R110" s="42"/>
      <c r="S110" s="42"/>
      <c r="T110" s="120">
        <f t="shared" si="6"/>
        <v>-0.58333333333333548</v>
      </c>
      <c r="U110" s="136">
        <f t="shared" si="7"/>
        <v>0.33652682274495277</v>
      </c>
      <c r="V110" s="136" t="e" cm="1">
        <f t="array" ref="V110">_xlfn.IFS(
    FALSE, N("Check if X1 shading is ON"),
    $V$50&lt;&gt;"x", NA(),
    FALSE, N("Check if case is 'LEFT' and x axis value less than z score"),
    AND($G$69 = "LEFT", $T110 &lt; IF($K$69="", 0, $K$69)), $U110,
    FALSE, N("Check if case is 'RIGHT' and x axis value greater than z score"),
    AND($G$69 = "RIGHT", $T110 &gt; IF($K$69="", 0, $K$69)), $U110,
    FALSE, N("Check if case is 'TWO' and both directions"),
    AND(
        $G$69 = "TWO",
        OR($T110 &lt; -ABS($K$69), $T110 &gt; ABS($K$70))
    ), $U110,
    FALSE, N("Default case: Return NA()"),
    TRUE, NA()
)</f>
        <v>#VALUE!</v>
      </c>
      <c r="W110" s="136" t="e" cm="1">
        <f t="array" ref="W110">_xlfn.IFS(
    FALSE, N("Check if X1 shading is ON"),
    $V$50&lt;&gt;"x", NA(),
    FALSE, N("Check if case is 'LEFT' and x axis value less than z score"),
    AND($G$70 = "LEFT", $T110 &lt; IF($K$70="", 0, $K$70)), $U110,
    FALSE, N("Check if case is 'RIGHT' and x axis value greater than z score"),
    AND($G$70 = "RIGHT", $T110 &gt; IF($K$70="", 0, $K$70)), $U110,
    FALSE, N("Default case: Return NA()"),
    TRUE, NA()
)</f>
        <v>#N/A</v>
      </c>
      <c r="X110" s="136" t="e" cm="1">
        <f t="array" ref="X110">_xlfn.IFS(
    FALSE, N("Check if X1 shading is ON"),
    $X$50&lt;&gt;"x", NA(),
    FALSE, N("Check if case is 'LEFT' and x axis value less than z score"),
    AND($G$73 = "LEFT", $T110 &lt; IF($K$73="", 0, $K$73)), $U110,
    FALSE, N("Check if case is 'RIGHT' and x axis value greater than z score"),
    AND($G$73 = "RIGHT", $T110 &gt; IF($K$73="", 0, $K$73)), $U110,
    FALSE, N("Check if case is 'TWO' and both directions"),
    AND(
        $G$73 = "TWO",
        OR($T110 &lt; -ABS($K$73), $T110 &gt; ABS($K$73))
    ), $U110,
    FALSE, N("Default case: Return NA()"),
    TRUE, NA()
)</f>
        <v>#VALUE!</v>
      </c>
      <c r="Y110" s="42"/>
      <c r="Z110" s="110">
        <v>-0.16666666666666879</v>
      </c>
      <c r="AA110" s="110">
        <v>0.13400000000000001</v>
      </c>
      <c r="AB110" s="110">
        <f t="shared" si="17"/>
        <v>0.13400000000000001</v>
      </c>
      <c r="AC110" s="110" t="str">
        <f t="shared" si="18"/>
        <v/>
      </c>
    </row>
    <row r="111" spans="2:29" ht="51" x14ac:dyDescent="0.2">
      <c r="B111"/>
      <c r="C111" s="42"/>
      <c r="D111" s="187" t="s">
        <v>148</v>
      </c>
      <c r="E111" s="132" t="str">
        <f>F73</f>
        <v>Snowville x̅</v>
      </c>
      <c r="F111" s="188">
        <f>IFERROR(
   MAX(-3.9, MIN(3.9,
       _xlfn.IFS(
           FALSE, N("Check if the Case display is ON"),
           G72&lt;&gt;"x", NA(),
           FALSE, N("Use the value of z if it is not empty"),
           K73&lt;&gt;"", K73,
           FALSE, N("Calculate (x - μ) / σ if μ, σ, and x are numbers"),
           AND(ISNUMBER(H73), ISNUMBER(I73), ISNUMBER(J73)), (J73 - H73) / I73,
           FALSE, N("Fallback to 0 if no conditions are met"),
           TRUE, 0
       )
   )),
   NA()
)</f>
        <v>0</v>
      </c>
      <c r="G111" s="188" t="e" cm="1">
        <f t="array" ref="G111">IFERROR(
   _xlfn.IFS(
       G109&lt;&gt;"x", NA(),
       K73&lt;&gt;"", MAX(1.1*_xlfn.NORM.S.DIST(K73, FALSE), 0.1)
   ),
   NA()
)</f>
        <v>#N/A</v>
      </c>
      <c r="H111" s="189" t="e" cm="1">
        <f t="array" ref="H111">_xlfn.IFS(
            $G73="RIGHT", " &gt; ",
            $G73="LEFT", " &lt; "
        )</f>
        <v>#N/A</v>
      </c>
      <c r="I111" s="189" t="str" cm="1">
        <f t="array" ref="I111">_xlfn.IFS(
            G73="RIGHT", "⟶",
            G73="LEFT", "⟵",
            TRUE, "⟵ ? ⟶"
        )</f>
        <v>⟵ ? ⟶</v>
      </c>
      <c r="J111" s="190" t="str">
        <f>IF(
    AND(J109="x", J73&lt;&gt;""),
    $J$68 &amp; H111 &amp;
    TEXT(
        J73,
        IF(
            O73 = 0,
            "#,##0",
            "#,##0." &amp; REPT("0", O73)
        )
    ),
 ""
)</f>
        <v/>
      </c>
      <c r="K111" s="189" t="str">
        <f>IF(
    AND(K109="x", K73&lt;&gt;""),
    " "&amp; K110 &amp; H111 &amp; TEXT(K73, "0.00"),
   ""
)</f>
        <v/>
      </c>
      <c r="L111" s="189" t="str">
        <f>IF(
       AND($L109="x",L73&lt;&gt;""),
        " = "&amp;TEXT(L73,"#0.0%"),
       ""
)</f>
        <v/>
      </c>
      <c r="M111" s="191" t="str">
        <f>IF(G73="LEFT",I111&amp;" "&amp;E111,E111&amp;" "&amp;I111) &amp; CHAR(10) &amp;
"P( " &amp; J111 &amp; K111 &amp; " )" &amp; L111</f>
        <v>Snowville x̅ ⟵ ? ⟶
P(  )</v>
      </c>
      <c r="N111" s="42"/>
      <c r="O111" s="42"/>
      <c r="P111" s="42"/>
      <c r="Q111" s="42"/>
      <c r="R111" s="42"/>
      <c r="S111" s="42"/>
      <c r="T111" s="120">
        <f t="shared" si="6"/>
        <v>-0.54166666666666885</v>
      </c>
      <c r="U111" s="136">
        <f t="shared" si="7"/>
        <v>0.34450732636471215</v>
      </c>
      <c r="V111" s="136" t="e" cm="1">
        <f t="array" ref="V111">_xlfn.IFS(
    FALSE, N("Check if X1 shading is ON"),
    $V$50&lt;&gt;"x", NA(),
    FALSE, N("Check if case is 'LEFT' and x axis value less than z score"),
    AND($G$69 = "LEFT", $T111 &lt; IF($K$69="", 0, $K$69)), $U111,
    FALSE, N("Check if case is 'RIGHT' and x axis value greater than z score"),
    AND($G$69 = "RIGHT", $T111 &gt; IF($K$69="", 0, $K$69)), $U111,
    FALSE, N("Check if case is 'TWO' and both directions"),
    AND(
        $G$69 = "TWO",
        OR($T111 &lt; -ABS($K$69), $T111 &gt; ABS($K$70))
    ), $U111,
    FALSE, N("Default case: Return NA()"),
    TRUE, NA()
)</f>
        <v>#VALUE!</v>
      </c>
      <c r="W111" s="136" t="e" cm="1">
        <f t="array" ref="W111">_xlfn.IFS(
    FALSE, N("Check if X1 shading is ON"),
    $V$50&lt;&gt;"x", NA(),
    FALSE, N("Check if case is 'LEFT' and x axis value less than z score"),
    AND($G$70 = "LEFT", $T111 &lt; IF($K$70="", 0, $K$70)), $U111,
    FALSE, N("Check if case is 'RIGHT' and x axis value greater than z score"),
    AND($G$70 = "RIGHT", $T111 &gt; IF($K$70="", 0, $K$70)), $U111,
    FALSE, N("Default case: Return NA()"),
    TRUE, NA()
)</f>
        <v>#N/A</v>
      </c>
      <c r="X111" s="136" t="e" cm="1">
        <f t="array" ref="X111">_xlfn.IFS(
    FALSE, N("Check if X1 shading is ON"),
    $X$50&lt;&gt;"x", NA(),
    FALSE, N("Check if case is 'LEFT' and x axis value less than z score"),
    AND($G$73 = "LEFT", $T111 &lt; IF($K$73="", 0, $K$73)), $U111,
    FALSE, N("Check if case is 'RIGHT' and x axis value greater than z score"),
    AND($G$73 = "RIGHT", $T111 &gt; IF($K$73="", 0, $K$73)), $U111,
    FALSE, N("Check if case is 'TWO' and both directions"),
    AND(
        $G$73 = "TWO",
        OR($T111 &lt; -ABS($K$73), $T111 &gt; ABS($K$73))
    ), $U111,
    FALSE, N("Default case: Return NA()"),
    TRUE, NA()
)</f>
        <v>#VALUE!</v>
      </c>
      <c r="Y111" s="42"/>
      <c r="Z111" s="110">
        <v>0.16666666666666449</v>
      </c>
      <c r="AA111" s="110">
        <v>0.13400000000000001</v>
      </c>
      <c r="AB111" s="110">
        <f t="shared" si="17"/>
        <v>0.13400000000000001</v>
      </c>
      <c r="AC111" s="110" t="str">
        <f t="shared" si="18"/>
        <v/>
      </c>
    </row>
    <row r="112" spans="2:29" ht="16" x14ac:dyDescent="0.2">
      <c r="B112"/>
      <c r="C112" s="42"/>
      <c r="D112" s="44"/>
      <c r="E112" s="7"/>
      <c r="F112" s="7"/>
      <c r="G112" s="44"/>
      <c r="H112" s="44"/>
      <c r="I112" s="44"/>
      <c r="J112" s="42"/>
      <c r="K112" s="42"/>
      <c r="L112" s="42"/>
      <c r="M112" s="42"/>
      <c r="N112" s="42"/>
      <c r="O112" s="42"/>
      <c r="P112" s="42"/>
      <c r="Q112" s="42"/>
      <c r="R112" s="42"/>
      <c r="S112" s="42"/>
      <c r="T112" s="120">
        <f t="shared" si="6"/>
        <v>-0.50000000000000222</v>
      </c>
      <c r="U112" s="136">
        <f t="shared" si="7"/>
        <v>0.35206532676429914</v>
      </c>
      <c r="V112" s="136" t="e" cm="1">
        <f t="array" ref="V112">_xlfn.IFS(
    FALSE, N("Check if X1 shading is ON"),
    $V$50&lt;&gt;"x", NA(),
    FALSE, N("Check if case is 'LEFT' and x axis value less than z score"),
    AND($G$69 = "LEFT", $T112 &lt; IF($K$69="", 0, $K$69)), $U112,
    FALSE, N("Check if case is 'RIGHT' and x axis value greater than z score"),
    AND($G$69 = "RIGHT", $T112 &gt; IF($K$69="", 0, $K$69)), $U112,
    FALSE, N("Check if case is 'TWO' and both directions"),
    AND(
        $G$69 = "TWO",
        OR($T112 &lt; -ABS($K$69), $T112 &gt; ABS($K$70))
    ), $U112,
    FALSE, N("Default case: Return NA()"),
    TRUE, NA()
)</f>
        <v>#VALUE!</v>
      </c>
      <c r="W112" s="136" t="e" cm="1">
        <f t="array" ref="W112">_xlfn.IFS(
    FALSE, N("Check if X1 shading is ON"),
    $V$50&lt;&gt;"x", NA(),
    FALSE, N("Check if case is 'LEFT' and x axis value less than z score"),
    AND($G$70 = "LEFT", $T112 &lt; IF($K$70="", 0, $K$70)), $U112,
    FALSE, N("Check if case is 'RIGHT' and x axis value greater than z score"),
    AND($G$70 = "RIGHT", $T112 &gt; IF($K$70="", 0, $K$70)), $U112,
    FALSE, N("Default case: Return NA()"),
    TRUE, NA()
)</f>
        <v>#N/A</v>
      </c>
      <c r="X112" s="136" t="e" cm="1">
        <f t="array" ref="X112">_xlfn.IFS(
    FALSE, N("Check if X1 shading is ON"),
    $X$50&lt;&gt;"x", NA(),
    FALSE, N("Check if case is 'LEFT' and x axis value less than z score"),
    AND($G$73 = "LEFT", $T112 &lt; IF($K$73="", 0, $K$73)), $U112,
    FALSE, N("Check if case is 'RIGHT' and x axis value greater than z score"),
    AND($G$73 = "RIGHT", $T112 &gt; IF($K$73="", 0, $K$73)), $U112,
    FALSE, N("Check if case is 'TWO' and both directions"),
    AND(
        $G$73 = "TWO",
        OR($T112 &lt; -ABS($K$73), $T112 &gt; ABS($K$73))
    ), $U112,
    FALSE, N("Default case: Return NA()"),
    TRUE, NA()
)</f>
        <v>#VALUE!</v>
      </c>
      <c r="Y112" s="42"/>
      <c r="Z112" s="110">
        <v>0.33333333333333115</v>
      </c>
      <c r="AA112" s="110">
        <v>0.13400000000000001</v>
      </c>
      <c r="AB112" s="110">
        <f t="shared" si="17"/>
        <v>0.13400000000000001</v>
      </c>
      <c r="AC112" s="110" t="str">
        <f t="shared" si="18"/>
        <v/>
      </c>
    </row>
    <row r="113" spans="2:29" ht="16" x14ac:dyDescent="0.2">
      <c r="B113"/>
      <c r="C113" s="42"/>
      <c r="D113" s="44"/>
      <c r="E113" s="7"/>
      <c r="F113" s="7"/>
      <c r="G113" s="44"/>
      <c r="H113" s="44"/>
      <c r="I113" s="44"/>
      <c r="J113" s="42"/>
      <c r="K113" s="42"/>
      <c r="L113" s="42"/>
      <c r="M113" s="42"/>
      <c r="N113" s="42"/>
      <c r="O113" s="42"/>
      <c r="P113" s="42"/>
      <c r="Q113" s="42"/>
      <c r="R113" s="42"/>
      <c r="S113" s="42"/>
      <c r="T113" s="120">
        <f t="shared" si="6"/>
        <v>-0.45833333333333554</v>
      </c>
      <c r="U113" s="136">
        <f t="shared" si="7"/>
        <v>0.35916504691680912</v>
      </c>
      <c r="V113" s="136" t="e" cm="1">
        <f t="array" ref="V113">_xlfn.IFS(
    FALSE, N("Check if X1 shading is ON"),
    $V$50&lt;&gt;"x", NA(),
    FALSE, N("Check if case is 'LEFT' and x axis value less than z score"),
    AND($G$69 = "LEFT", $T113 &lt; IF($K$69="", 0, $K$69)), $U113,
    FALSE, N("Check if case is 'RIGHT' and x axis value greater than z score"),
    AND($G$69 = "RIGHT", $T113 &gt; IF($K$69="", 0, $K$69)), $U113,
    FALSE, N("Check if case is 'TWO' and both directions"),
    AND(
        $G$69 = "TWO",
        OR($T113 &lt; -ABS($K$69), $T113 &gt; ABS($K$70))
    ), $U113,
    FALSE, N("Default case: Return NA()"),
    TRUE, NA()
)</f>
        <v>#VALUE!</v>
      </c>
      <c r="W113" s="136" t="e" cm="1">
        <f t="array" ref="W113">_xlfn.IFS(
    FALSE, N("Check if X1 shading is ON"),
    $V$50&lt;&gt;"x", NA(),
    FALSE, N("Check if case is 'LEFT' and x axis value less than z score"),
    AND($G$70 = "LEFT", $T113 &lt; IF($K$70="", 0, $K$70)), $U113,
    FALSE, N("Check if case is 'RIGHT' and x axis value greater than z score"),
    AND($G$70 = "RIGHT", $T113 &gt; IF($K$70="", 0, $K$70)), $U113,
    FALSE, N("Default case: Return NA()"),
    TRUE, NA()
)</f>
        <v>#N/A</v>
      </c>
      <c r="X113" s="136" t="e" cm="1">
        <f t="array" ref="X113">_xlfn.IFS(
    FALSE, N("Check if X1 shading is ON"),
    $X$50&lt;&gt;"x", NA(),
    FALSE, N("Check if case is 'LEFT' and x axis value less than z score"),
    AND($G$73 = "LEFT", $T113 &lt; IF($K$73="", 0, $K$73)), $U113,
    FALSE, N("Check if case is 'RIGHT' and x axis value greater than z score"),
    AND($G$73 = "RIGHT", $T113 &gt; IF($K$73="", 0, $K$73)), $U113,
    FALSE, N("Check if case is 'TWO' and both directions"),
    AND(
        $G$73 = "TWO",
        OR($T113 &lt; -ABS($K$73), $T113 &gt; ABS($K$73))
    ), $U113,
    FALSE, N("Default case: Return NA()"),
    TRUE, NA()
)</f>
        <v>#VALUE!</v>
      </c>
      <c r="Y113" s="42"/>
      <c r="Z113" s="110">
        <v>0.49999999999999789</v>
      </c>
      <c r="AA113" s="110">
        <v>0.13400000000000001</v>
      </c>
      <c r="AB113" s="110">
        <f t="shared" si="17"/>
        <v>0.13400000000000001</v>
      </c>
      <c r="AC113" s="110" t="str">
        <f t="shared" si="18"/>
        <v/>
      </c>
    </row>
    <row r="114" spans="2:29" ht="19" x14ac:dyDescent="0.25">
      <c r="B114"/>
      <c r="C114" s="42"/>
      <c r="D114" s="192" t="s">
        <v>149</v>
      </c>
      <c r="E114" s="7"/>
      <c r="F114" s="7"/>
      <c r="G114" s="44"/>
      <c r="H114" s="44"/>
      <c r="I114" s="44"/>
      <c r="J114" s="42"/>
      <c r="K114" s="193" t="s">
        <v>150</v>
      </c>
      <c r="L114" s="5"/>
      <c r="M114" s="5"/>
      <c r="N114" s="5"/>
      <c r="O114" s="5"/>
      <c r="P114" s="5"/>
      <c r="Q114" s="42"/>
      <c r="R114" s="5"/>
      <c r="S114" s="42"/>
      <c r="T114" s="120">
        <f t="shared" si="6"/>
        <v>-0.41666666666666885</v>
      </c>
      <c r="U114" s="136">
        <f t="shared" si="7"/>
        <v>0.36577236641400213</v>
      </c>
      <c r="V114" s="136" t="e" cm="1">
        <f t="array" ref="V114">_xlfn.IFS(
    FALSE, N("Check if X1 shading is ON"),
    $V$50&lt;&gt;"x", NA(),
    FALSE, N("Check if case is 'LEFT' and x axis value less than z score"),
    AND($G$69 = "LEFT", $T114 &lt; IF($K$69="", 0, $K$69)), $U114,
    FALSE, N("Check if case is 'RIGHT' and x axis value greater than z score"),
    AND($G$69 = "RIGHT", $T114 &gt; IF($K$69="", 0, $K$69)), $U114,
    FALSE, N("Check if case is 'TWO' and both directions"),
    AND(
        $G$69 = "TWO",
        OR($T114 &lt; -ABS($K$69), $T114 &gt; ABS($K$70))
    ), $U114,
    FALSE, N("Default case: Return NA()"),
    TRUE, NA()
)</f>
        <v>#VALUE!</v>
      </c>
      <c r="W114" s="136" t="e" cm="1">
        <f t="array" ref="W114">_xlfn.IFS(
    FALSE, N("Check if X1 shading is ON"),
    $V$50&lt;&gt;"x", NA(),
    FALSE, N("Check if case is 'LEFT' and x axis value less than z score"),
    AND($G$70 = "LEFT", $T114 &lt; IF($K$70="", 0, $K$70)), $U114,
    FALSE, N("Check if case is 'RIGHT' and x axis value greater than z score"),
    AND($G$70 = "RIGHT", $T114 &gt; IF($K$70="", 0, $K$70)), $U114,
    FALSE, N("Default case: Return NA()"),
    TRUE, NA()
)</f>
        <v>#N/A</v>
      </c>
      <c r="X114" s="136" t="e" cm="1">
        <f t="array" ref="X114">_xlfn.IFS(
    FALSE, N("Check if X1 shading is ON"),
    $X$50&lt;&gt;"x", NA(),
    FALSE, N("Check if case is 'LEFT' and x axis value less than z score"),
    AND($G$73 = "LEFT", $T114 &lt; IF($K$73="", 0, $K$73)), $U114,
    FALSE, N("Check if case is 'RIGHT' and x axis value greater than z score"),
    AND($G$73 = "RIGHT", $T114 &gt; IF($K$73="", 0, $K$73)), $U114,
    FALSE, N("Check if case is 'TWO' and both directions"),
    AND(
        $G$73 = "TWO",
        OR($T114 &lt; -ABS($K$73), $T114 &gt; ABS($K$73))
    ), $U114,
    FALSE, N("Default case: Return NA()"),
    TRUE, NA()
)</f>
        <v>#VALUE!</v>
      </c>
      <c r="Y114" s="42"/>
      <c r="Z114" s="110">
        <v>0.66666666666666441</v>
      </c>
      <c r="AA114" s="110">
        <v>0.13400000000000001</v>
      </c>
      <c r="AB114" s="110">
        <f t="shared" si="17"/>
        <v>0.13400000000000001</v>
      </c>
      <c r="AC114" s="110" t="str">
        <f t="shared" si="18"/>
        <v/>
      </c>
    </row>
    <row r="115" spans="2:29" ht="16" x14ac:dyDescent="0.2">
      <c r="B115"/>
      <c r="C115" s="42"/>
      <c r="D115" s="114" t="s">
        <v>116</v>
      </c>
      <c r="E115" s="143" t="s">
        <v>117</v>
      </c>
      <c r="F115" s="114" t="s">
        <v>151</v>
      </c>
      <c r="G115" s="114" t="s">
        <v>152</v>
      </c>
      <c r="H115" s="114" t="s">
        <v>153</v>
      </c>
      <c r="I115" s="114" t="s">
        <v>154</v>
      </c>
      <c r="J115" s="42"/>
      <c r="K115" s="110" t="str">
        <f>N49</f>
        <v>Margin of error</v>
      </c>
      <c r="L115" s="135">
        <f>O49</f>
        <v>0</v>
      </c>
      <c r="M115" s="44"/>
      <c r="N115" s="5"/>
      <c r="O115" s="5"/>
      <c r="P115" s="5"/>
      <c r="Q115" s="5"/>
      <c r="R115" s="5"/>
      <c r="S115" s="42"/>
      <c r="T115" s="120">
        <f t="shared" si="6"/>
        <v>-0.37500000000000216</v>
      </c>
      <c r="U115" s="136">
        <f t="shared" si="7"/>
        <v>0.37185509386976862</v>
      </c>
      <c r="V115" s="136" t="e" cm="1">
        <f t="array" ref="V115">_xlfn.IFS(
    FALSE, N("Check if X1 shading is ON"),
    $V$50&lt;&gt;"x", NA(),
    FALSE, N("Check if case is 'LEFT' and x axis value less than z score"),
    AND($G$69 = "LEFT", $T115 &lt; IF($K$69="", 0, $K$69)), $U115,
    FALSE, N("Check if case is 'RIGHT' and x axis value greater than z score"),
    AND($G$69 = "RIGHT", $T115 &gt; IF($K$69="", 0, $K$69)), $U115,
    FALSE, N("Check if case is 'TWO' and both directions"),
    AND(
        $G$69 = "TWO",
        OR($T115 &lt; -ABS($K$69), $T115 &gt; ABS($K$70))
    ), $U115,
    FALSE, N("Default case: Return NA()"),
    TRUE, NA()
)</f>
        <v>#VALUE!</v>
      </c>
      <c r="W115" s="136" t="e" cm="1">
        <f t="array" ref="W115">_xlfn.IFS(
    FALSE, N("Check if X1 shading is ON"),
    $V$50&lt;&gt;"x", NA(),
    FALSE, N("Check if case is 'LEFT' and x axis value less than z score"),
    AND($G$70 = "LEFT", $T115 &lt; IF($K$70="", 0, $K$70)), $U115,
    FALSE, N("Check if case is 'RIGHT' and x axis value greater than z score"),
    AND($G$70 = "RIGHT", $T115 &gt; IF($K$70="", 0, $K$70)), $U115,
    FALSE, N("Default case: Return NA()"),
    TRUE, NA()
)</f>
        <v>#N/A</v>
      </c>
      <c r="X115" s="136" t="e" cm="1">
        <f t="array" ref="X115">_xlfn.IFS(
    FALSE, N("Check if X1 shading is ON"),
    $X$50&lt;&gt;"x", NA(),
    FALSE, N("Check if case is 'LEFT' and x axis value less than z score"),
    AND($G$73 = "LEFT", $T115 &lt; IF($K$73="", 0, $K$73)), $U115,
    FALSE, N("Check if case is 'RIGHT' and x axis value greater than z score"),
    AND($G$73 = "RIGHT", $T115 &gt; IF($K$73="", 0, $K$73)), $U115,
    FALSE, N("Check if case is 'TWO' and both directions"),
    AND(
        $G$73 = "TWO",
        OR($T115 &lt; -ABS($K$73), $T115 &gt; ABS($K$73))
    ), $U115,
    FALSE, N("Default case: Return NA()"),
    TRUE, NA()
)</f>
        <v>#VALUE!</v>
      </c>
      <c r="Y115" s="42"/>
      <c r="Z115" s="110">
        <v>0.83333333333333093</v>
      </c>
      <c r="AA115" s="110">
        <v>0.13400000000000001</v>
      </c>
      <c r="AB115" s="110">
        <f t="shared" si="17"/>
        <v>0.13400000000000001</v>
      </c>
      <c r="AC115" s="110" t="str">
        <f t="shared" si="18"/>
        <v/>
      </c>
    </row>
    <row r="116" spans="2:29" ht="17" x14ac:dyDescent="0.2">
      <c r="B116"/>
      <c r="C116" s="42"/>
      <c r="D116" s="141" t="str">
        <f>O57</f>
        <v>x</v>
      </c>
      <c r="E116" s="110">
        <f>IF(D116="x",-0.02,NA())</f>
        <v>-0.02</v>
      </c>
      <c r="F116" s="113">
        <v>-4</v>
      </c>
      <c r="G116" s="113">
        <f>IF(
    ISNA(D116),
    NA(),
    E116
)</f>
        <v>-0.02</v>
      </c>
      <c r="H116" s="7"/>
      <c r="I116" s="47"/>
      <c r="J116" s="42"/>
      <c r="K116" s="7"/>
      <c r="L116" s="7"/>
      <c r="M116" s="114" t="s">
        <v>155</v>
      </c>
      <c r="N116" s="5"/>
      <c r="O116" s="5"/>
      <c r="P116" s="5"/>
      <c r="Q116" s="5"/>
      <c r="R116" s="5"/>
      <c r="S116" s="42"/>
      <c r="T116" s="120">
        <f t="shared" si="6"/>
        <v>-0.33333333333333548</v>
      </c>
      <c r="U116" s="136">
        <f t="shared" si="7"/>
        <v>0.37738322769299293</v>
      </c>
      <c r="V116" s="136" t="e" cm="1">
        <f t="array" ref="V116">_xlfn.IFS(
    FALSE, N("Check if X1 shading is ON"),
    $V$50&lt;&gt;"x", NA(),
    FALSE, N("Check if case is 'LEFT' and x axis value less than z score"),
    AND($G$69 = "LEFT", $T116 &lt; IF($K$69="", 0, $K$69)), $U116,
    FALSE, N("Check if case is 'RIGHT' and x axis value greater than z score"),
    AND($G$69 = "RIGHT", $T116 &gt; IF($K$69="", 0, $K$69)), $U116,
    FALSE, N("Check if case is 'TWO' and both directions"),
    AND(
        $G$69 = "TWO",
        OR($T116 &lt; -ABS($K$69), $T116 &gt; ABS($K$70))
    ), $U116,
    FALSE, N("Default case: Return NA()"),
    TRUE, NA()
)</f>
        <v>#VALUE!</v>
      </c>
      <c r="W116" s="136" t="e" cm="1">
        <f t="array" ref="W116">_xlfn.IFS(
    FALSE, N("Check if X1 shading is ON"),
    $V$50&lt;&gt;"x", NA(),
    FALSE, N("Check if case is 'LEFT' and x axis value less than z score"),
    AND($G$70 = "LEFT", $T116 &lt; IF($K$70="", 0, $K$70)), $U116,
    FALSE, N("Check if case is 'RIGHT' and x axis value greater than z score"),
    AND($G$70 = "RIGHT", $T116 &gt; IF($K$70="", 0, $K$70)), $U116,
    FALSE, N("Default case: Return NA()"),
    TRUE, NA()
)</f>
        <v>#N/A</v>
      </c>
      <c r="X116" s="136" t="e" cm="1">
        <f t="array" ref="X116">_xlfn.IFS(
    FALSE, N("Check if X1 shading is ON"),
    $X$50&lt;&gt;"x", NA(),
    FALSE, N("Check if case is 'LEFT' and x axis value less than z score"),
    AND($G$73 = "LEFT", $T116 &lt; IF($K$73="", 0, $K$73)), $U116,
    FALSE, N("Check if case is 'RIGHT' and x axis value greater than z score"),
    AND($G$73 = "RIGHT", $T116 &gt; IF($K$73="", 0, $K$73)), $U116,
    FALSE, N("Check if case is 'TWO' and both directions"),
    AND(
        $G$73 = "TWO",
        OR($T116 &lt; -ABS($K$73), $T116 &gt; ABS($K$73))
    ), $U116,
    FALSE, N("Default case: Return NA()"),
    TRUE, NA()
)</f>
        <v>#VALUE!</v>
      </c>
      <c r="Y116" s="42"/>
      <c r="Z116" s="110">
        <v>1.1666666666666643</v>
      </c>
      <c r="AA116" s="110">
        <v>0.13400000000000001</v>
      </c>
      <c r="AB116" s="110">
        <f t="shared" si="17"/>
        <v>0.13400000000000001</v>
      </c>
      <c r="AC116" s="110" t="str">
        <f t="shared" si="18"/>
        <v/>
      </c>
    </row>
    <row r="117" spans="2:29" ht="16" x14ac:dyDescent="0.2">
      <c r="B117"/>
      <c r="C117" s="42"/>
      <c r="D117" s="44"/>
      <c r="E117" s="7"/>
      <c r="F117" s="113">
        <f t="shared" ref="F117:F123" si="22">F116+1</f>
        <v>-3</v>
      </c>
      <c r="G117" s="113">
        <f t="shared" ref="G117:G123" si="23">G116</f>
        <v>-0.02</v>
      </c>
      <c r="H117" s="110" t="str">
        <f>F117&amp;$K$68</f>
        <v>-3</v>
      </c>
      <c r="I117" s="136">
        <f t="shared" ref="I117:I123" si="24">IF($D$116="x",_xlfn.NORM.S.DIST(F117,FALSE),NA())</f>
        <v>4.4318484119380075E-3</v>
      </c>
      <c r="J117" s="42"/>
      <c r="K117" s="110" t="str">
        <f>N50</f>
        <v>μSnowville lower</v>
      </c>
      <c r="L117" s="135">
        <f>O50</f>
        <v>0</v>
      </c>
      <c r="M117" s="120" t="e">
        <f>(L117-$H$73)/$I$73</f>
        <v>#VALUE!</v>
      </c>
      <c r="N117" s="5"/>
      <c r="O117" s="5"/>
      <c r="P117" s="5"/>
      <c r="Q117" s="5"/>
      <c r="R117" s="5"/>
      <c r="S117" s="42"/>
      <c r="T117" s="120">
        <f t="shared" ref="T117:T180" si="25">T116+$S$54</f>
        <v>-0.29166666666666879</v>
      </c>
      <c r="U117" s="136">
        <f t="shared" ref="U117:U180" si="26">IF(
    LEFT($E$69,1) ="T",
    _xlfn.T.DIST(T117, $D$69-1, FALSE),
    _xlfn.NORM.S.DIST(T117, FALSE)
)</f>
        <v>0.3823292022799164</v>
      </c>
      <c r="V117" s="136" t="e" cm="1">
        <f t="array" ref="V117">_xlfn.IFS(
    FALSE, N("Check if X1 shading is ON"),
    $V$50&lt;&gt;"x", NA(),
    FALSE, N("Check if case is 'LEFT' and x axis value less than z score"),
    AND($G$69 = "LEFT", $T117 &lt; IF($K$69="", 0, $K$69)), $U117,
    FALSE, N("Check if case is 'RIGHT' and x axis value greater than z score"),
    AND($G$69 = "RIGHT", $T117 &gt; IF($K$69="", 0, $K$69)), $U117,
    FALSE, N("Check if case is 'TWO' and both directions"),
    AND(
        $G$69 = "TWO",
        OR($T117 &lt; -ABS($K$69), $T117 &gt; ABS($K$70))
    ), $U117,
    FALSE, N("Default case: Return NA()"),
    TRUE, NA()
)</f>
        <v>#VALUE!</v>
      </c>
      <c r="W117" s="136" t="e" cm="1">
        <f t="array" ref="W117">_xlfn.IFS(
    FALSE, N("Check if X1 shading is ON"),
    $V$50&lt;&gt;"x", NA(),
    FALSE, N("Check if case is 'LEFT' and x axis value less than z score"),
    AND($G$70 = "LEFT", $T117 &lt; IF($K$70="", 0, $K$70)), $U117,
    FALSE, N("Check if case is 'RIGHT' and x axis value greater than z score"),
    AND($G$70 = "RIGHT", $T117 &gt; IF($K$70="", 0, $K$70)), $U117,
    FALSE, N("Default case: Return NA()"),
    TRUE, NA()
)</f>
        <v>#N/A</v>
      </c>
      <c r="X117" s="136" t="e" cm="1">
        <f t="array" ref="X117">_xlfn.IFS(
    FALSE, N("Check if X1 shading is ON"),
    $X$50&lt;&gt;"x", NA(),
    FALSE, N("Check if case is 'LEFT' and x axis value less than z score"),
    AND($G$73 = "LEFT", $T117 &lt; IF($K$73="", 0, $K$73)), $U117,
    FALSE, N("Check if case is 'RIGHT' and x axis value greater than z score"),
    AND($G$73 = "RIGHT", $T117 &gt; IF($K$73="", 0, $K$73)), $U117,
    FALSE, N("Check if case is 'TWO' and both directions"),
    AND(
        $G$73 = "TWO",
        OR($T117 &lt; -ABS($K$73), $T117 &gt; ABS($K$73))
    ), $U117,
    FALSE, N("Default case: Return NA()"),
    TRUE, NA()
)</f>
        <v>#VALUE!</v>
      </c>
      <c r="Y117" s="42"/>
      <c r="Z117" s="110">
        <v>1.3333333333333313</v>
      </c>
      <c r="AA117" s="110">
        <v>0.13400000000000001</v>
      </c>
      <c r="AB117" s="110">
        <f t="shared" si="17"/>
        <v>0.13400000000000001</v>
      </c>
      <c r="AC117" s="110" t="str">
        <f t="shared" si="18"/>
        <v/>
      </c>
    </row>
    <row r="118" spans="2:29" ht="16" x14ac:dyDescent="0.2">
      <c r="B118"/>
      <c r="C118" s="42"/>
      <c r="D118" s="44"/>
      <c r="E118" s="7"/>
      <c r="F118" s="113">
        <f t="shared" si="22"/>
        <v>-2</v>
      </c>
      <c r="G118" s="113">
        <f t="shared" si="23"/>
        <v>-0.02</v>
      </c>
      <c r="H118" s="110" t="str">
        <f t="shared" ref="H118:H119" si="27">F118&amp;$K$68</f>
        <v>-2</v>
      </c>
      <c r="I118" s="136">
        <f t="shared" si="24"/>
        <v>5.3990966513188063E-2</v>
      </c>
      <c r="J118" s="42"/>
      <c r="K118" s="110" t="str">
        <f>N51</f>
        <v>μSnowville upper</v>
      </c>
      <c r="L118" s="135">
        <f>O51</f>
        <v>0</v>
      </c>
      <c r="M118" s="120" t="e">
        <f>(L118-$H$73)/$I$73</f>
        <v>#VALUE!</v>
      </c>
      <c r="N118" s="7"/>
      <c r="O118" s="7"/>
      <c r="P118" s="5"/>
      <c r="Q118" s="5"/>
      <c r="R118" s="5"/>
      <c r="S118" s="42"/>
      <c r="T118" s="120">
        <f t="shared" si="25"/>
        <v>-0.25000000000000211</v>
      </c>
      <c r="U118" s="136">
        <f t="shared" si="26"/>
        <v>0.38666811680284902</v>
      </c>
      <c r="V118" s="136" t="e" cm="1">
        <f t="array" ref="V118">_xlfn.IFS(
    FALSE, N("Check if X1 shading is ON"),
    $V$50&lt;&gt;"x", NA(),
    FALSE, N("Check if case is 'LEFT' and x axis value less than z score"),
    AND($G$69 = "LEFT", $T118 &lt; IF($K$69="", 0, $K$69)), $U118,
    FALSE, N("Check if case is 'RIGHT' and x axis value greater than z score"),
    AND($G$69 = "RIGHT", $T118 &gt; IF($K$69="", 0, $K$69)), $U118,
    FALSE, N("Check if case is 'TWO' and both directions"),
    AND(
        $G$69 = "TWO",
        OR($T118 &lt; -ABS($K$69), $T118 &gt; ABS($K$70))
    ), $U118,
    FALSE, N("Default case: Return NA()"),
    TRUE, NA()
)</f>
        <v>#VALUE!</v>
      </c>
      <c r="W118" s="136" t="e" cm="1">
        <f t="array" ref="W118">_xlfn.IFS(
    FALSE, N("Check if X1 shading is ON"),
    $V$50&lt;&gt;"x", NA(),
    FALSE, N("Check if case is 'LEFT' and x axis value less than z score"),
    AND($G$70 = "LEFT", $T118 &lt; IF($K$70="", 0, $K$70)), $U118,
    FALSE, N("Check if case is 'RIGHT' and x axis value greater than z score"),
    AND($G$70 = "RIGHT", $T118 &gt; IF($K$70="", 0, $K$70)), $U118,
    FALSE, N("Default case: Return NA()"),
    TRUE, NA()
)</f>
        <v>#N/A</v>
      </c>
      <c r="X118" s="136" t="e" cm="1">
        <f t="array" ref="X118">_xlfn.IFS(
    FALSE, N("Check if X1 shading is ON"),
    $X$50&lt;&gt;"x", NA(),
    FALSE, N("Check if case is 'LEFT' and x axis value less than z score"),
    AND($G$73 = "LEFT", $T118 &lt; IF($K$73="", 0, $K$73)), $U118,
    FALSE, N("Check if case is 'RIGHT' and x axis value greater than z score"),
    AND($G$73 = "RIGHT", $T118 &gt; IF($K$73="", 0, $K$73)), $U118,
    FALSE, N("Check if case is 'TWO' and both directions"),
    AND(
        $G$73 = "TWO",
        OR($T118 &lt; -ABS($K$73), $T118 &gt; ABS($K$73))
    ), $U118,
    FALSE, N("Default case: Return NA()"),
    TRUE, NA()
)</f>
        <v>#VALUE!</v>
      </c>
      <c r="Y118" s="42"/>
      <c r="Z118" s="110">
        <v>-1.1666666666666687</v>
      </c>
      <c r="AA118" s="110">
        <v>0.158</v>
      </c>
      <c r="AB118" s="110">
        <f t="shared" si="17"/>
        <v>0.158</v>
      </c>
      <c r="AC118" s="110" t="str">
        <f t="shared" si="18"/>
        <v/>
      </c>
    </row>
    <row r="119" spans="2:29" ht="16" x14ac:dyDescent="0.2">
      <c r="B119"/>
      <c r="C119" s="42"/>
      <c r="D119" s="44"/>
      <c r="E119" s="7"/>
      <c r="F119" s="113">
        <f t="shared" si="22"/>
        <v>-1</v>
      </c>
      <c r="G119" s="113">
        <f t="shared" si="23"/>
        <v>-0.02</v>
      </c>
      <c r="H119" s="110" t="str">
        <f t="shared" si="27"/>
        <v>-1</v>
      </c>
      <c r="I119" s="136">
        <f t="shared" si="24"/>
        <v>0.24197072451914337</v>
      </c>
      <c r="J119" s="42"/>
      <c r="K119" s="7"/>
      <c r="L119" s="7"/>
      <c r="M119" s="7"/>
      <c r="N119" s="7"/>
      <c r="O119" s="7"/>
      <c r="P119" s="5"/>
      <c r="Q119" s="42"/>
      <c r="R119" s="42"/>
      <c r="S119" s="42"/>
      <c r="T119" s="120">
        <f t="shared" si="25"/>
        <v>-0.20833333333333545</v>
      </c>
      <c r="U119" s="136">
        <f t="shared" si="26"/>
        <v>0.39037794394036218</v>
      </c>
      <c r="V119" s="136" t="e" cm="1">
        <f t="array" ref="V119">_xlfn.IFS(
    FALSE, N("Check if X1 shading is ON"),
    $V$50&lt;&gt;"x", NA(),
    FALSE, N("Check if case is 'LEFT' and x axis value less than z score"),
    AND($G$69 = "LEFT", $T119 &lt; IF($K$69="", 0, $K$69)), $U119,
    FALSE, N("Check if case is 'RIGHT' and x axis value greater than z score"),
    AND($G$69 = "RIGHT", $T119 &gt; IF($K$69="", 0, $K$69)), $U119,
    FALSE, N("Check if case is 'TWO' and both directions"),
    AND(
        $G$69 = "TWO",
        OR($T119 &lt; -ABS($K$69), $T119 &gt; ABS($K$70))
    ), $U119,
    FALSE, N("Default case: Return NA()"),
    TRUE, NA()
)</f>
        <v>#VALUE!</v>
      </c>
      <c r="W119" s="136" t="e" cm="1">
        <f t="array" ref="W119">_xlfn.IFS(
    FALSE, N("Check if X1 shading is ON"),
    $V$50&lt;&gt;"x", NA(),
    FALSE, N("Check if case is 'LEFT' and x axis value less than z score"),
    AND($G$70 = "LEFT", $T119 &lt; IF($K$70="", 0, $K$70)), $U119,
    FALSE, N("Check if case is 'RIGHT' and x axis value greater than z score"),
    AND($G$70 = "RIGHT", $T119 &gt; IF($K$70="", 0, $K$70)), $U119,
    FALSE, N("Default case: Return NA()"),
    TRUE, NA()
)</f>
        <v>#N/A</v>
      </c>
      <c r="X119" s="136" t="e" cm="1">
        <f t="array" ref="X119">_xlfn.IFS(
    FALSE, N("Check if X1 shading is ON"),
    $X$50&lt;&gt;"x", NA(),
    FALSE, N("Check if case is 'LEFT' and x axis value less than z score"),
    AND($G$73 = "LEFT", $T119 &lt; IF($K$73="", 0, $K$73)), $U119,
    FALSE, N("Check if case is 'RIGHT' and x axis value greater than z score"),
    AND($G$73 = "RIGHT", $T119 &gt; IF($K$73="", 0, $K$73)), $U119,
    FALSE, N("Check if case is 'TWO' and both directions"),
    AND(
        $G$73 = "TWO",
        OR($T119 &lt; -ABS($K$73), $T119 &gt; ABS($K$73))
    ), $U119,
    FALSE, N("Default case: Return NA()"),
    TRUE, NA()
)</f>
        <v>#VALUE!</v>
      </c>
      <c r="Y119" s="42"/>
      <c r="Z119" s="110">
        <v>-0.83333333333333526</v>
      </c>
      <c r="AA119" s="110">
        <v>0.158</v>
      </c>
      <c r="AB119" s="110">
        <f t="shared" si="17"/>
        <v>0.158</v>
      </c>
      <c r="AC119" s="110" t="str">
        <f t="shared" si="18"/>
        <v/>
      </c>
    </row>
    <row r="120" spans="2:29" ht="16" x14ac:dyDescent="0.2">
      <c r="B120"/>
      <c r="C120" s="42"/>
      <c r="D120" s="44"/>
      <c r="E120" s="7"/>
      <c r="F120" s="113">
        <f t="shared" si="22"/>
        <v>0</v>
      </c>
      <c r="G120" s="113">
        <f t="shared" si="23"/>
        <v>-0.02</v>
      </c>
      <c r="H120" s="110">
        <f>F120</f>
        <v>0</v>
      </c>
      <c r="I120" s="136">
        <f t="shared" si="24"/>
        <v>0.3989422804014327</v>
      </c>
      <c r="J120" s="42"/>
      <c r="K120" s="110" t="s">
        <v>116</v>
      </c>
      <c r="L120" s="110" t="s">
        <v>117</v>
      </c>
      <c r="M120" s="110" t="s">
        <v>5</v>
      </c>
      <c r="N120" s="110" t="s">
        <v>113</v>
      </c>
      <c r="O120" s="110" t="s">
        <v>114</v>
      </c>
      <c r="P120" s="5"/>
      <c r="Q120" s="42"/>
      <c r="R120" s="42"/>
      <c r="S120" s="42"/>
      <c r="T120" s="120">
        <f t="shared" si="25"/>
        <v>-0.16666666666666879</v>
      </c>
      <c r="U120" s="136">
        <f t="shared" si="26"/>
        <v>0.39343971610193973</v>
      </c>
      <c r="V120" s="136" t="e" cm="1">
        <f t="array" ref="V120">_xlfn.IFS(
    FALSE, N("Check if X1 shading is ON"),
    $V$50&lt;&gt;"x", NA(),
    FALSE, N("Check if case is 'LEFT' and x axis value less than z score"),
    AND($G$69 = "LEFT", $T120 &lt; IF($K$69="", 0, $K$69)), $U120,
    FALSE, N("Check if case is 'RIGHT' and x axis value greater than z score"),
    AND($G$69 = "RIGHT", $T120 &gt; IF($K$69="", 0, $K$69)), $U120,
    FALSE, N("Check if case is 'TWO' and both directions"),
    AND(
        $G$69 = "TWO",
        OR($T120 &lt; -ABS($K$69), $T120 &gt; ABS($K$70))
    ), $U120,
    FALSE, N("Default case: Return NA()"),
    TRUE, NA()
)</f>
        <v>#VALUE!</v>
      </c>
      <c r="W120" s="136" t="e" cm="1">
        <f t="array" ref="W120">_xlfn.IFS(
    FALSE, N("Check if X1 shading is ON"),
    $V$50&lt;&gt;"x", NA(),
    FALSE, N("Check if case is 'LEFT' and x axis value less than z score"),
    AND($G$70 = "LEFT", $T120 &lt; IF($K$70="", 0, $K$70)), $U120,
    FALSE, N("Check if case is 'RIGHT' and x axis value greater than z score"),
    AND($G$70 = "RIGHT", $T120 &gt; IF($K$70="", 0, $K$70)), $U120,
    FALSE, N("Default case: Return NA()"),
    TRUE, NA()
)</f>
        <v>#N/A</v>
      </c>
      <c r="X120" s="136" t="e" cm="1">
        <f t="array" ref="X120">_xlfn.IFS(
    FALSE, N("Check if X1 shading is ON"),
    $X$50&lt;&gt;"x", NA(),
    FALSE, N("Check if case is 'LEFT' and x axis value less than z score"),
    AND($G$73 = "LEFT", $T120 &lt; IF($K$73="", 0, $K$73)), $U120,
    FALSE, N("Check if case is 'RIGHT' and x axis value greater than z score"),
    AND($G$73 = "RIGHT", $T120 &gt; IF($K$73="", 0, $K$73)), $U120,
    FALSE, N("Check if case is 'TWO' and both directions"),
    AND(
        $G$73 = "TWO",
        OR($T120 &lt; -ABS($K$73), $T120 &gt; ABS($K$73))
    ), $U120,
    FALSE, N("Default case: Return NA()"),
    TRUE, NA()
)</f>
        <v>#VALUE!</v>
      </c>
      <c r="Y120" s="42"/>
      <c r="Z120" s="110">
        <v>-0.66666666666666874</v>
      </c>
      <c r="AA120" s="110">
        <v>0.158</v>
      </c>
      <c r="AB120" s="110">
        <f t="shared" si="17"/>
        <v>0.158</v>
      </c>
      <c r="AC120" s="110" t="str">
        <f t="shared" si="18"/>
        <v/>
      </c>
    </row>
    <row r="121" spans="2:29" ht="16" x14ac:dyDescent="0.2">
      <c r="B121"/>
      <c r="C121" s="42"/>
      <c r="D121" s="44"/>
      <c r="E121" s="7"/>
      <c r="F121" s="113">
        <f t="shared" si="22"/>
        <v>1</v>
      </c>
      <c r="G121" s="113">
        <f t="shared" si="23"/>
        <v>-0.02</v>
      </c>
      <c r="H121" s="110" t="str">
        <f t="shared" ref="H121:H123" si="28">F121&amp;$K$68</f>
        <v>1</v>
      </c>
      <c r="I121" s="136">
        <f t="shared" si="24"/>
        <v>0.24197072451914337</v>
      </c>
      <c r="J121" s="42"/>
      <c r="K121" s="110" t="str">
        <f>O69</f>
        <v>x</v>
      </c>
      <c r="L121" s="110">
        <v>-0.09</v>
      </c>
      <c r="M121" s="135" t="e">
        <f>MAX(-3.9, MIN(3.9, M117))</f>
        <v>#VALUE!</v>
      </c>
      <c r="N121" s="110" t="e">
        <f>IF(AND($K$121="x",$L$115&lt;&gt;0),0,NA())</f>
        <v>#N/A</v>
      </c>
      <c r="O121" s="135" t="str">
        <f>IFERROR(
    K117&amp;CHAR(10)&amp;IF(
        M117 &lt; -3.5,
        TEXT(
            L117,
            IF(
                $O$73 = 0,
                "#,##0",
                "#,##0." &amp; REPT("0", $O$73)
            )
        ) &amp; " ⟵",
        TEXT(
            L117,
            IF(
                $O$73 = 0,
                "#,##0",
                "#,##0." &amp; REPT("0", $O$73)
            )
        )
    ),
    ""
)</f>
        <v/>
      </c>
      <c r="P121" s="5"/>
      <c r="Q121" s="42"/>
      <c r="R121" s="42"/>
      <c r="S121" s="42"/>
      <c r="T121" s="120">
        <f t="shared" si="25"/>
        <v>-0.12500000000000214</v>
      </c>
      <c r="U121" s="136">
        <f t="shared" si="26"/>
        <v>0.39583768694474941</v>
      </c>
      <c r="V121" s="136" t="e" cm="1">
        <f t="array" ref="V121">_xlfn.IFS(
    FALSE, N("Check if X1 shading is ON"),
    $V$50&lt;&gt;"x", NA(),
    FALSE, N("Check if case is 'LEFT' and x axis value less than z score"),
    AND($G$69 = "LEFT", $T121 &lt; IF($K$69="", 0, $K$69)), $U121,
    FALSE, N("Check if case is 'RIGHT' and x axis value greater than z score"),
    AND($G$69 = "RIGHT", $T121 &gt; IF($K$69="", 0, $K$69)), $U121,
    FALSE, N("Check if case is 'TWO' and both directions"),
    AND(
        $G$69 = "TWO",
        OR($T121 &lt; -ABS($K$69), $T121 &gt; ABS($K$70))
    ), $U121,
    FALSE, N("Default case: Return NA()"),
    TRUE, NA()
)</f>
        <v>#VALUE!</v>
      </c>
      <c r="W121" s="136" t="e" cm="1">
        <f t="array" ref="W121">_xlfn.IFS(
    FALSE, N("Check if X1 shading is ON"),
    $V$50&lt;&gt;"x", NA(),
    FALSE, N("Check if case is 'LEFT' and x axis value less than z score"),
    AND($G$70 = "LEFT", $T121 &lt; IF($K$70="", 0, $K$70)), $U121,
    FALSE, N("Check if case is 'RIGHT' and x axis value greater than z score"),
    AND($G$70 = "RIGHT", $T121 &gt; IF($K$70="", 0, $K$70)), $U121,
    FALSE, N("Default case: Return NA()"),
    TRUE, NA()
)</f>
        <v>#N/A</v>
      </c>
      <c r="X121" s="136" t="e" cm="1">
        <f t="array" ref="X121">_xlfn.IFS(
    FALSE, N("Check if X1 shading is ON"),
    $X$50&lt;&gt;"x", NA(),
    FALSE, N("Check if case is 'LEFT' and x axis value less than z score"),
    AND($G$73 = "LEFT", $T121 &lt; IF($K$73="", 0, $K$73)), $U121,
    FALSE, N("Check if case is 'RIGHT' and x axis value greater than z score"),
    AND($G$73 = "RIGHT", $T121 &gt; IF($K$73="", 0, $K$73)), $U121,
    FALSE, N("Check if case is 'TWO' and both directions"),
    AND(
        $G$73 = "TWO",
        OR($T121 &lt; -ABS($K$73), $T121 &gt; ABS($K$73))
    ), $U121,
    FALSE, N("Default case: Return NA()"),
    TRUE, NA()
)</f>
        <v>#VALUE!</v>
      </c>
      <c r="Y121" s="42"/>
      <c r="Z121" s="110">
        <v>-0.50000000000000222</v>
      </c>
      <c r="AA121" s="110">
        <v>0.158</v>
      </c>
      <c r="AB121" s="110">
        <f t="shared" si="17"/>
        <v>0.158</v>
      </c>
      <c r="AC121" s="110" t="str">
        <f t="shared" si="18"/>
        <v/>
      </c>
    </row>
    <row r="122" spans="2:29" ht="16" x14ac:dyDescent="0.2">
      <c r="B122"/>
      <c r="C122" s="42"/>
      <c r="D122" s="44"/>
      <c r="E122" s="7"/>
      <c r="F122" s="113">
        <f t="shared" si="22"/>
        <v>2</v>
      </c>
      <c r="G122" s="113">
        <f t="shared" si="23"/>
        <v>-0.02</v>
      </c>
      <c r="H122" s="110" t="str">
        <f t="shared" si="28"/>
        <v>2</v>
      </c>
      <c r="I122" s="136">
        <f t="shared" si="24"/>
        <v>5.3990966513188063E-2</v>
      </c>
      <c r="J122" s="42"/>
      <c r="K122" s="7"/>
      <c r="L122" s="7"/>
      <c r="M122" s="135" t="e">
        <f>MAX(-3.9, MIN(3.9, M118))</f>
        <v>#VALUE!</v>
      </c>
      <c r="N122" s="110" t="e">
        <f>IF(AND($K$121="x",$L$115&lt;&gt;0),0,NA())</f>
        <v>#N/A</v>
      </c>
      <c r="O122" s="194" t="str">
        <f>IFERROR(
    K118&amp;CHAR(10)&amp;IF(
        M118 &gt; 3.5,
        "⟶ " &amp; TEXT(
            L118,
            IF(
                $O$73 = 0,
                "#,##0",
                "#,##0." &amp; REPT("0", $O$73)
            )
        ),
        TEXT(
            L118,
            IF(
                $O$73 = 0,
                "#,##0",
                "#,##0." &amp; REPT("0", $O$73)
            )
        )
    ),
    ""
)</f>
        <v/>
      </c>
      <c r="P122" s="5"/>
      <c r="Q122" s="42"/>
      <c r="R122" s="42"/>
      <c r="S122" s="42"/>
      <c r="T122" s="120">
        <f t="shared" si="25"/>
        <v>-8.333333333333548E-2</v>
      </c>
      <c r="U122" s="136">
        <f t="shared" si="26"/>
        <v>0.39755946625834188</v>
      </c>
      <c r="V122" s="136" t="e" cm="1">
        <f t="array" ref="V122">_xlfn.IFS(
    FALSE, N("Check if X1 shading is ON"),
    $V$50&lt;&gt;"x", NA(),
    FALSE, N("Check if case is 'LEFT' and x axis value less than z score"),
    AND($G$69 = "LEFT", $T122 &lt; IF($K$69="", 0, $K$69)), $U122,
    FALSE, N("Check if case is 'RIGHT' and x axis value greater than z score"),
    AND($G$69 = "RIGHT", $T122 &gt; IF($K$69="", 0, $K$69)), $U122,
    FALSE, N("Check if case is 'TWO' and both directions"),
    AND(
        $G$69 = "TWO",
        OR($T122 &lt; -ABS($K$69), $T122 &gt; ABS($K$70))
    ), $U122,
    FALSE, N("Default case: Return NA()"),
    TRUE, NA()
)</f>
        <v>#VALUE!</v>
      </c>
      <c r="W122" s="136" t="e" cm="1">
        <f t="array" ref="W122">_xlfn.IFS(
    FALSE, N("Check if X1 shading is ON"),
    $V$50&lt;&gt;"x", NA(),
    FALSE, N("Check if case is 'LEFT' and x axis value less than z score"),
    AND($G$70 = "LEFT", $T122 &lt; IF($K$70="", 0, $K$70)), $U122,
    FALSE, N("Check if case is 'RIGHT' and x axis value greater than z score"),
    AND($G$70 = "RIGHT", $T122 &gt; IF($K$70="", 0, $K$70)), $U122,
    FALSE, N("Default case: Return NA()"),
    TRUE, NA()
)</f>
        <v>#N/A</v>
      </c>
      <c r="X122" s="136" t="e" cm="1">
        <f t="array" ref="X122">_xlfn.IFS(
    FALSE, N("Check if X1 shading is ON"),
    $X$50&lt;&gt;"x", NA(),
    FALSE, N("Check if case is 'LEFT' and x axis value less than z score"),
    AND($G$73 = "LEFT", $T122 &lt; IF($K$73="", 0, $K$73)), $U122,
    FALSE, N("Check if case is 'RIGHT' and x axis value greater than z score"),
    AND($G$73 = "RIGHT", $T122 &gt; IF($K$73="", 0, $K$73)), $U122,
    FALSE, N("Check if case is 'TWO' and both directions"),
    AND(
        $G$73 = "TWO",
        OR($T122 &lt; -ABS($K$73), $T122 &gt; ABS($K$73))
    ), $U122,
    FALSE, N("Default case: Return NA()"),
    TRUE, NA()
)</f>
        <v>#VALUE!</v>
      </c>
      <c r="Y122" s="42"/>
      <c r="Z122" s="110">
        <v>-0.33333333333333548</v>
      </c>
      <c r="AA122" s="110">
        <v>0.158</v>
      </c>
      <c r="AB122" s="110">
        <f t="shared" si="17"/>
        <v>0.158</v>
      </c>
      <c r="AC122" s="110" t="str">
        <f t="shared" si="18"/>
        <v/>
      </c>
    </row>
    <row r="123" spans="2:29" ht="16" x14ac:dyDescent="0.2">
      <c r="B123"/>
      <c r="C123" s="42"/>
      <c r="D123" s="44"/>
      <c r="E123" s="7"/>
      <c r="F123" s="113">
        <f t="shared" si="22"/>
        <v>3</v>
      </c>
      <c r="G123" s="113">
        <f t="shared" si="23"/>
        <v>-0.02</v>
      </c>
      <c r="H123" s="110" t="str">
        <f t="shared" si="28"/>
        <v>3</v>
      </c>
      <c r="I123" s="136">
        <f t="shared" si="24"/>
        <v>4.4318484119380075E-3</v>
      </c>
      <c r="J123" s="42"/>
      <c r="K123" s="5"/>
      <c r="L123" s="5"/>
      <c r="M123" s="5"/>
      <c r="N123" s="5"/>
      <c r="O123" s="5"/>
      <c r="P123" s="5"/>
      <c r="Q123" s="42"/>
      <c r="R123" s="42"/>
      <c r="S123" s="42"/>
      <c r="T123" s="120">
        <f t="shared" si="25"/>
        <v>-4.1666666666668815E-2</v>
      </c>
      <c r="U123" s="136">
        <f t="shared" si="26"/>
        <v>0.39859612660068527</v>
      </c>
      <c r="V123" s="136" t="e" cm="1">
        <f t="array" ref="V123">_xlfn.IFS(
    FALSE, N("Check if X1 shading is ON"),
    $V$50&lt;&gt;"x", NA(),
    FALSE, N("Check if case is 'LEFT' and x axis value less than z score"),
    AND($G$69 = "LEFT", $T123 &lt; IF($K$69="", 0, $K$69)), $U123,
    FALSE, N("Check if case is 'RIGHT' and x axis value greater than z score"),
    AND($G$69 = "RIGHT", $T123 &gt; IF($K$69="", 0, $K$69)), $U123,
    FALSE, N("Check if case is 'TWO' and both directions"),
    AND(
        $G$69 = "TWO",
        OR($T123 &lt; -ABS($K$69), $T123 &gt; ABS($K$70))
    ), $U123,
    FALSE, N("Default case: Return NA()"),
    TRUE, NA()
)</f>
        <v>#VALUE!</v>
      </c>
      <c r="W123" s="136" t="e" cm="1">
        <f t="array" ref="W123">_xlfn.IFS(
    FALSE, N("Check if X1 shading is ON"),
    $V$50&lt;&gt;"x", NA(),
    FALSE, N("Check if case is 'LEFT' and x axis value less than z score"),
    AND($G$70 = "LEFT", $T123 &lt; IF($K$70="", 0, $K$70)), $U123,
    FALSE, N("Check if case is 'RIGHT' and x axis value greater than z score"),
    AND($G$70 = "RIGHT", $T123 &gt; IF($K$70="", 0, $K$70)), $U123,
    FALSE, N("Default case: Return NA()"),
    TRUE, NA()
)</f>
        <v>#N/A</v>
      </c>
      <c r="X123" s="136" t="e" cm="1">
        <f t="array" ref="X123">_xlfn.IFS(
    FALSE, N("Check if X1 shading is ON"),
    $X$50&lt;&gt;"x", NA(),
    FALSE, N("Check if case is 'LEFT' and x axis value less than z score"),
    AND($G$73 = "LEFT", $T123 &lt; IF($K$73="", 0, $K$73)), $U123,
    FALSE, N("Check if case is 'RIGHT' and x axis value greater than z score"),
    AND($G$73 = "RIGHT", $T123 &gt; IF($K$73="", 0, $K$73)), $U123,
    FALSE, N("Check if case is 'TWO' and both directions"),
    AND(
        $G$73 = "TWO",
        OR($T123 &lt; -ABS($K$73), $T123 &gt; ABS($K$73))
    ), $U123,
    FALSE, N("Default case: Return NA()"),
    TRUE, NA()
)</f>
        <v>#VALUE!</v>
      </c>
      <c r="Y123" s="42"/>
      <c r="Z123" s="110">
        <v>-0.16666666666666879</v>
      </c>
      <c r="AA123" s="110">
        <v>0.158</v>
      </c>
      <c r="AB123" s="110">
        <f t="shared" si="17"/>
        <v>0.158</v>
      </c>
      <c r="AC123" s="110" t="str">
        <f t="shared" si="18"/>
        <v/>
      </c>
    </row>
    <row r="124" spans="2:29" ht="16" x14ac:dyDescent="0.2">
      <c r="B124"/>
      <c r="C124" s="42"/>
      <c r="D124" s="44"/>
      <c r="E124" s="7"/>
      <c r="F124" s="7"/>
      <c r="G124" s="44"/>
      <c r="H124" s="44"/>
      <c r="I124" s="44"/>
      <c r="J124" s="42"/>
      <c r="K124" s="5"/>
      <c r="L124" s="5"/>
      <c r="M124" s="5"/>
      <c r="N124" s="5"/>
      <c r="O124" s="5"/>
      <c r="P124" s="5"/>
      <c r="Q124" s="5"/>
      <c r="R124" s="42"/>
      <c r="S124" s="42"/>
      <c r="T124" s="120">
        <f t="shared" si="25"/>
        <v>-2.1510571102112408E-15</v>
      </c>
      <c r="U124" s="136">
        <f t="shared" si="26"/>
        <v>0.3989422804014327</v>
      </c>
      <c r="V124" s="136" t="e" cm="1">
        <f t="array" ref="V124">_xlfn.IFS(
    FALSE, N("Check if X1 shading is ON"),
    $V$50&lt;&gt;"x", NA(),
    FALSE, N("Check if case is 'LEFT' and x axis value less than z score"),
    AND($G$69 = "LEFT", $T124 &lt; IF($K$69="", 0, $K$69)), $U124,
    FALSE, N("Check if case is 'RIGHT' and x axis value greater than z score"),
    AND($G$69 = "RIGHT", $T124 &gt; IF($K$69="", 0, $K$69)), $U124,
    FALSE, N("Check if case is 'TWO' and both directions"),
    AND(
        $G$69 = "TWO",
        OR($T124 &lt; -ABS($K$69), $T124 &gt; ABS($K$70))
    ), $U124,
    FALSE, N("Default case: Return NA()"),
    TRUE, NA()
)</f>
        <v>#VALUE!</v>
      </c>
      <c r="W124" s="136" t="e" cm="1">
        <f t="array" ref="W124">_xlfn.IFS(
    FALSE, N("Check if X1 shading is ON"),
    $V$50&lt;&gt;"x", NA(),
    FALSE, N("Check if case is 'LEFT' and x axis value less than z score"),
    AND($G$70 = "LEFT", $T124 &lt; IF($K$70="", 0, $K$70)), $U124,
    FALSE, N("Check if case is 'RIGHT' and x axis value greater than z score"),
    AND($G$70 = "RIGHT", $T124 &gt; IF($K$70="", 0, $K$70)), $U124,
    FALSE, N("Default case: Return NA()"),
    TRUE, NA()
)</f>
        <v>#N/A</v>
      </c>
      <c r="X124" s="136" t="e" cm="1">
        <f t="array" ref="X124">_xlfn.IFS(
    FALSE, N("Check if X1 shading is ON"),
    $X$50&lt;&gt;"x", NA(),
    FALSE, N("Check if case is 'LEFT' and x axis value less than z score"),
    AND($G$73 = "LEFT", $T124 &lt; IF($K$73="", 0, $K$73)), $U124,
    FALSE, N("Check if case is 'RIGHT' and x axis value greater than z score"),
    AND($G$73 = "RIGHT", $T124 &gt; IF($K$73="", 0, $K$73)), $U124,
    FALSE, N("Check if case is 'TWO' and both directions"),
    AND(
        $G$73 = "TWO",
        OR($T124 &lt; -ABS($K$73), $T124 &gt; ABS($K$73))
    ), $U124,
    FALSE, N("Default case: Return NA()"),
    TRUE, NA()
)</f>
        <v>#VALUE!</v>
      </c>
      <c r="Y124" s="42"/>
      <c r="Z124" s="110">
        <v>0.16666666666666449</v>
      </c>
      <c r="AA124" s="110">
        <v>0.158</v>
      </c>
      <c r="AB124" s="110">
        <f t="shared" si="17"/>
        <v>0.158</v>
      </c>
      <c r="AC124" s="110" t="str">
        <f t="shared" si="18"/>
        <v/>
      </c>
    </row>
    <row r="125" spans="2:29" ht="19" x14ac:dyDescent="0.25">
      <c r="B125"/>
      <c r="C125" s="42"/>
      <c r="D125" s="192" t="s">
        <v>156</v>
      </c>
      <c r="E125" s="7"/>
      <c r="F125" s="7"/>
      <c r="G125" s="44"/>
      <c r="H125" s="44"/>
      <c r="I125" s="44"/>
      <c r="J125" s="42"/>
      <c r="K125" s="5"/>
      <c r="L125" s="5"/>
      <c r="M125" s="5"/>
      <c r="N125" s="5"/>
      <c r="O125" s="5"/>
      <c r="P125" s="5"/>
      <c r="Q125" s="5"/>
      <c r="R125" s="42"/>
      <c r="S125" s="42"/>
      <c r="T125" s="120">
        <f t="shared" si="25"/>
        <v>4.1666666666664513E-2</v>
      </c>
      <c r="U125" s="136">
        <f t="shared" si="26"/>
        <v>0.39859612660068539</v>
      </c>
      <c r="V125" s="136" t="e" cm="1">
        <f t="array" ref="V125">_xlfn.IFS(
    FALSE, N("Check if X1 shading is ON"),
    $V$50&lt;&gt;"x", NA(),
    FALSE, N("Check if case is 'LEFT' and x axis value less than z score"),
    AND($G$69 = "LEFT", $T125 &lt; IF($K$69="", 0, $K$69)), $U125,
    FALSE, N("Check if case is 'RIGHT' and x axis value greater than z score"),
    AND($G$69 = "RIGHT", $T125 &gt; IF($K$69="", 0, $K$69)), $U125,
    FALSE, N("Check if case is 'TWO' and both directions"),
    AND(
        $G$69 = "TWO",
        OR($T125 &lt; -ABS($K$69), $T125 &gt; ABS($K$70))
    ), $U125,
    FALSE, N("Default case: Return NA()"),
    TRUE, NA()
)</f>
        <v>#VALUE!</v>
      </c>
      <c r="W125" s="136" t="e" cm="1">
        <f t="array" ref="W125">_xlfn.IFS(
    FALSE, N("Check if X1 shading is ON"),
    $V$50&lt;&gt;"x", NA(),
    FALSE, N("Check if case is 'LEFT' and x axis value less than z score"),
    AND($G$70 = "LEFT", $T125 &lt; IF($K$70="", 0, $K$70)), $U125,
    FALSE, N("Check if case is 'RIGHT' and x axis value greater than z score"),
    AND($G$70 = "RIGHT", $T125 &gt; IF($K$70="", 0, $K$70)), $U125,
    FALSE, N("Default case: Return NA()"),
    TRUE, NA()
)</f>
        <v>#N/A</v>
      </c>
      <c r="X125" s="136" t="e" cm="1">
        <f t="array" ref="X125">_xlfn.IFS(
    FALSE, N("Check if X1 shading is ON"),
    $X$50&lt;&gt;"x", NA(),
    FALSE, N("Check if case is 'LEFT' and x axis value less than z score"),
    AND($G$73 = "LEFT", $T125 &lt; IF($K$73="", 0, $K$73)), $U125,
    FALSE, N("Check if case is 'RIGHT' and x axis value greater than z score"),
    AND($G$73 = "RIGHT", $T125 &gt; IF($K$73="", 0, $K$73)), $U125,
    FALSE, N("Check if case is 'TWO' and both directions"),
    AND(
        $G$73 = "TWO",
        OR($T125 &lt; -ABS($K$73), $T125 &gt; ABS($K$73))
    ), $U125,
    FALSE, N("Default case: Return NA()"),
    TRUE, NA()
)</f>
        <v>#VALUE!</v>
      </c>
      <c r="Y125" s="42"/>
      <c r="Z125" s="110">
        <v>0.33333333333333115</v>
      </c>
      <c r="AA125" s="110">
        <v>0.158</v>
      </c>
      <c r="AB125" s="110">
        <f t="shared" si="17"/>
        <v>0.158</v>
      </c>
      <c r="AC125" s="110" t="str">
        <f t="shared" si="18"/>
        <v/>
      </c>
    </row>
    <row r="126" spans="2:29" ht="17" x14ac:dyDescent="0.2">
      <c r="B126"/>
      <c r="C126" s="42"/>
      <c r="D126" s="114" t="s">
        <v>116</v>
      </c>
      <c r="E126" s="143" t="s">
        <v>117</v>
      </c>
      <c r="F126" s="140" t="s">
        <v>157</v>
      </c>
      <c r="G126" s="114" t="s">
        <v>158</v>
      </c>
      <c r="H126" s="140" t="s">
        <v>159</v>
      </c>
      <c r="I126" s="44"/>
      <c r="J126" s="42"/>
      <c r="K126" s="42"/>
      <c r="L126" s="42"/>
      <c r="M126" s="42"/>
      <c r="N126" s="42"/>
      <c r="O126" s="42"/>
      <c r="P126" s="42"/>
      <c r="Q126" s="5"/>
      <c r="R126" s="42"/>
      <c r="S126" s="42"/>
      <c r="T126" s="120">
        <f t="shared" si="25"/>
        <v>8.3333333333331178E-2</v>
      </c>
      <c r="U126" s="136">
        <f t="shared" si="26"/>
        <v>0.39755946625834204</v>
      </c>
      <c r="V126" s="136" t="e" cm="1">
        <f t="array" ref="V126">_xlfn.IFS(
    FALSE, N("Check if X1 shading is ON"),
    $V$50&lt;&gt;"x", NA(),
    FALSE, N("Check if case is 'LEFT' and x axis value less than z score"),
    AND($G$69 = "LEFT", $T126 &lt; IF($K$69="", 0, $K$69)), $U126,
    FALSE, N("Check if case is 'RIGHT' and x axis value greater than z score"),
    AND($G$69 = "RIGHT", $T126 &gt; IF($K$69="", 0, $K$69)), $U126,
    FALSE, N("Check if case is 'TWO' and both directions"),
    AND(
        $G$69 = "TWO",
        OR($T126 &lt; -ABS($K$69), $T126 &gt; ABS($K$70))
    ), $U126,
    FALSE, N("Default case: Return NA()"),
    TRUE, NA()
)</f>
        <v>#VALUE!</v>
      </c>
      <c r="W126" s="136" t="e" cm="1">
        <f t="array" ref="W126">_xlfn.IFS(
    FALSE, N("Check if X1 shading is ON"),
    $V$50&lt;&gt;"x", NA(),
    FALSE, N("Check if case is 'LEFT' and x axis value less than z score"),
    AND($G$70 = "LEFT", $T126 &lt; IF($K$70="", 0, $K$70)), $U126,
    FALSE, N("Check if case is 'RIGHT' and x axis value greater than z score"),
    AND($G$70 = "RIGHT", $T126 &gt; IF($K$70="", 0, $K$70)), $U126,
    FALSE, N("Default case: Return NA()"),
    TRUE, NA()
)</f>
        <v>#N/A</v>
      </c>
      <c r="X126" s="136" t="e" cm="1">
        <f t="array" ref="X126">_xlfn.IFS(
    FALSE, N("Check if X1 shading is ON"),
    $X$50&lt;&gt;"x", NA(),
    FALSE, N("Check if case is 'LEFT' and x axis value less than z score"),
    AND($G$73 = "LEFT", $T126 &lt; IF($K$73="", 0, $K$73)), $U126,
    FALSE, N("Check if case is 'RIGHT' and x axis value greater than z score"),
    AND($G$73 = "RIGHT", $T126 &gt; IF($K$73="", 0, $K$73)), $U126,
    FALSE, N("Check if case is 'TWO' and both directions"),
    AND(
        $G$73 = "TWO",
        OR($T126 &lt; -ABS($K$73), $T126 &gt; ABS($K$73))
    ), $U126,
    FALSE, N("Default case: Return NA()"),
    TRUE, NA()
)</f>
        <v>#VALUE!</v>
      </c>
      <c r="Y126" s="42"/>
      <c r="Z126" s="110">
        <v>0.49999999999999789</v>
      </c>
      <c r="AA126" s="110">
        <v>0.158</v>
      </c>
      <c r="AB126" s="110">
        <f t="shared" si="17"/>
        <v>0.158</v>
      </c>
      <c r="AC126" s="110" t="str">
        <f t="shared" si="18"/>
        <v/>
      </c>
    </row>
    <row r="127" spans="2:29" ht="16" x14ac:dyDescent="0.2">
      <c r="B127"/>
      <c r="C127" s="42"/>
      <c r="D127" s="113" t="str">
        <f>O59</f>
        <v>x</v>
      </c>
      <c r="E127" s="110">
        <v>-0.02</v>
      </c>
      <c r="F127" s="113">
        <v>-3.5</v>
      </c>
      <c r="G127" s="113">
        <f>IF(
    D127="x",
    E127,
    NA()
)</f>
        <v>-0.02</v>
      </c>
      <c r="H127" s="121">
        <v>5.0000000000000001E-3</v>
      </c>
      <c r="I127" s="44"/>
      <c r="J127" s="42"/>
      <c r="K127" s="42"/>
      <c r="L127" s="42"/>
      <c r="M127" s="42"/>
      <c r="N127" s="42"/>
      <c r="O127" s="42"/>
      <c r="P127" s="42"/>
      <c r="Q127" s="5"/>
      <c r="R127" s="42"/>
      <c r="S127" s="42"/>
      <c r="T127" s="120">
        <f t="shared" si="25"/>
        <v>0.12499999999999784</v>
      </c>
      <c r="U127" s="136">
        <f t="shared" si="26"/>
        <v>0.39583768694474958</v>
      </c>
      <c r="V127" s="136" t="e" cm="1">
        <f t="array" ref="V127">_xlfn.IFS(
    FALSE, N("Check if X1 shading is ON"),
    $V$50&lt;&gt;"x", NA(),
    FALSE, N("Check if case is 'LEFT' and x axis value less than z score"),
    AND($G$69 = "LEFT", $T127 &lt; IF($K$69="", 0, $K$69)), $U127,
    FALSE, N("Check if case is 'RIGHT' and x axis value greater than z score"),
    AND($G$69 = "RIGHT", $T127 &gt; IF($K$69="", 0, $K$69)), $U127,
    FALSE, N("Check if case is 'TWO' and both directions"),
    AND(
        $G$69 = "TWO",
        OR($T127 &lt; -ABS($K$69), $T127 &gt; ABS($K$70))
    ), $U127,
    FALSE, N("Default case: Return NA()"),
    TRUE, NA()
)</f>
        <v>#VALUE!</v>
      </c>
      <c r="W127" s="136" t="e" cm="1">
        <f t="array" ref="W127">_xlfn.IFS(
    FALSE, N("Check if X1 shading is ON"),
    $V$50&lt;&gt;"x", NA(),
    FALSE, N("Check if case is 'LEFT' and x axis value less than z score"),
    AND($G$70 = "LEFT", $T127 &lt; IF($K$70="", 0, $K$70)), $U127,
    FALSE, N("Check if case is 'RIGHT' and x axis value greater than z score"),
    AND($G$70 = "RIGHT", $T127 &gt; IF($K$70="", 0, $K$70)), $U127,
    FALSE, N("Default case: Return NA()"),
    TRUE, NA()
)</f>
        <v>#N/A</v>
      </c>
      <c r="X127" s="136" t="e" cm="1">
        <f t="array" ref="X127">_xlfn.IFS(
    FALSE, N("Check if X1 shading is ON"),
    $X$50&lt;&gt;"x", NA(),
    FALSE, N("Check if case is 'LEFT' and x axis value less than z score"),
    AND($G$73 = "LEFT", $T127 &lt; IF($K$73="", 0, $K$73)), $U127,
    FALSE, N("Check if case is 'RIGHT' and x axis value greater than z score"),
    AND($G$73 = "RIGHT", $T127 &gt; IF($K$73="", 0, $K$73)), $U127,
    FALSE, N("Check if case is 'TWO' and both directions"),
    AND(
        $G$73 = "TWO",
        OR($T127 &lt; -ABS($K$73), $T127 &gt; ABS($K$73))
    ), $U127,
    FALSE, N("Default case: Return NA()"),
    TRUE, NA()
)</f>
        <v>#VALUE!</v>
      </c>
      <c r="Y127" s="42"/>
      <c r="Z127" s="110">
        <v>0.66666666666666441</v>
      </c>
      <c r="AA127" s="110">
        <v>0.158</v>
      </c>
      <c r="AB127" s="110">
        <f t="shared" si="17"/>
        <v>0.158</v>
      </c>
      <c r="AC127" s="110" t="str">
        <f t="shared" si="18"/>
        <v/>
      </c>
    </row>
    <row r="128" spans="2:29" ht="16" x14ac:dyDescent="0.2">
      <c r="B128"/>
      <c r="C128" s="42"/>
      <c r="D128" s="44"/>
      <c r="E128" s="7"/>
      <c r="F128" s="113">
        <f t="shared" ref="F128:F134" si="29">F127+1</f>
        <v>-2.5</v>
      </c>
      <c r="G128" s="113">
        <f>G127</f>
        <v>-0.02</v>
      </c>
      <c r="H128" s="121">
        <v>0.02</v>
      </c>
      <c r="I128" s="44"/>
      <c r="J128" s="42"/>
      <c r="K128" s="42"/>
      <c r="L128" s="42"/>
      <c r="M128" s="42"/>
      <c r="N128" s="42"/>
      <c r="O128" s="42"/>
      <c r="P128" s="42"/>
      <c r="Q128" s="5"/>
      <c r="R128" s="42"/>
      <c r="S128" s="42"/>
      <c r="T128" s="120">
        <f t="shared" si="25"/>
        <v>0.16666666666666449</v>
      </c>
      <c r="U128" s="136">
        <f t="shared" si="26"/>
        <v>0.39343971610194006</v>
      </c>
      <c r="V128" s="136" t="e" cm="1">
        <f t="array" ref="V128">_xlfn.IFS(
    FALSE, N("Check if X1 shading is ON"),
    $V$50&lt;&gt;"x", NA(),
    FALSE, N("Check if case is 'LEFT' and x axis value less than z score"),
    AND($G$69 = "LEFT", $T128 &lt; IF($K$69="", 0, $K$69)), $U128,
    FALSE, N("Check if case is 'RIGHT' and x axis value greater than z score"),
    AND($G$69 = "RIGHT", $T128 &gt; IF($K$69="", 0, $K$69)), $U128,
    FALSE, N("Check if case is 'TWO' and both directions"),
    AND(
        $G$69 = "TWO",
        OR($T128 &lt; -ABS($K$69), $T128 &gt; ABS($K$70))
    ), $U128,
    FALSE, N("Default case: Return NA()"),
    TRUE, NA()
)</f>
        <v>#VALUE!</v>
      </c>
      <c r="W128" s="136" t="e" cm="1">
        <f t="array" ref="W128">_xlfn.IFS(
    FALSE, N("Check if X1 shading is ON"),
    $V$50&lt;&gt;"x", NA(),
    FALSE, N("Check if case is 'LEFT' and x axis value less than z score"),
    AND($G$70 = "LEFT", $T128 &lt; IF($K$70="", 0, $K$70)), $U128,
    FALSE, N("Check if case is 'RIGHT' and x axis value greater than z score"),
    AND($G$70 = "RIGHT", $T128 &gt; IF($K$70="", 0, $K$70)), $U128,
    FALSE, N("Default case: Return NA()"),
    TRUE, NA()
)</f>
        <v>#N/A</v>
      </c>
      <c r="X128" s="136" t="e" cm="1">
        <f t="array" ref="X128">_xlfn.IFS(
    FALSE, N("Check if X1 shading is ON"),
    $X$50&lt;&gt;"x", NA(),
    FALSE, N("Check if case is 'LEFT' and x axis value less than z score"),
    AND($G$73 = "LEFT", $T128 &lt; IF($K$73="", 0, $K$73)), $U128,
    FALSE, N("Check if case is 'RIGHT' and x axis value greater than z score"),
    AND($G$73 = "RIGHT", $T128 &gt; IF($K$73="", 0, $K$73)), $U128,
    FALSE, N("Check if case is 'TWO' and both directions"),
    AND(
        $G$73 = "TWO",
        OR($T128 &lt; -ABS($K$73), $T128 &gt; ABS($K$73))
    ), $U128,
    FALSE, N("Default case: Return NA()"),
    TRUE, NA()
)</f>
        <v>#VALUE!</v>
      </c>
      <c r="Y128" s="42"/>
      <c r="Z128" s="110">
        <v>0.83333333333333093</v>
      </c>
      <c r="AA128" s="110">
        <v>0.158</v>
      </c>
      <c r="AB128" s="110">
        <f t="shared" si="17"/>
        <v>0.158</v>
      </c>
      <c r="AC128" s="110" t="str">
        <f t="shared" si="18"/>
        <v/>
      </c>
    </row>
    <row r="129" spans="2:29" ht="16" x14ac:dyDescent="0.2">
      <c r="B129"/>
      <c r="C129" s="42"/>
      <c r="D129" s="44"/>
      <c r="E129" s="7"/>
      <c r="F129" s="113">
        <f t="shared" si="29"/>
        <v>-1.5</v>
      </c>
      <c r="G129" s="113">
        <f t="shared" ref="G129:G134" si="30">G128</f>
        <v>-0.02</v>
      </c>
      <c r="H129" s="121">
        <v>0.13500000000000001</v>
      </c>
      <c r="I129" s="44"/>
      <c r="J129" s="42"/>
      <c r="K129" s="42"/>
      <c r="L129" s="42"/>
      <c r="M129" s="42"/>
      <c r="N129" s="42"/>
      <c r="O129" s="42"/>
      <c r="P129" s="42"/>
      <c r="Q129" s="5"/>
      <c r="R129" s="42"/>
      <c r="S129" s="42"/>
      <c r="T129" s="120">
        <f t="shared" si="25"/>
        <v>0.20833333333333115</v>
      </c>
      <c r="U129" s="136">
        <f t="shared" si="26"/>
        <v>0.39037794394036252</v>
      </c>
      <c r="V129" s="136" t="e" cm="1">
        <f t="array" ref="V129">_xlfn.IFS(
    FALSE, N("Check if X1 shading is ON"),
    $V$50&lt;&gt;"x", NA(),
    FALSE, N("Check if case is 'LEFT' and x axis value less than z score"),
    AND($G$69 = "LEFT", $T129 &lt; IF($K$69="", 0, $K$69)), $U129,
    FALSE, N("Check if case is 'RIGHT' and x axis value greater than z score"),
    AND($G$69 = "RIGHT", $T129 &gt; IF($K$69="", 0, $K$69)), $U129,
    FALSE, N("Check if case is 'TWO' and both directions"),
    AND(
        $G$69 = "TWO",
        OR($T129 &lt; -ABS($K$69), $T129 &gt; ABS($K$70))
    ), $U129,
    FALSE, N("Default case: Return NA()"),
    TRUE, NA()
)</f>
        <v>#VALUE!</v>
      </c>
      <c r="W129" s="136" t="e" cm="1">
        <f t="array" ref="W129">_xlfn.IFS(
    FALSE, N("Check if X1 shading is ON"),
    $V$50&lt;&gt;"x", NA(),
    FALSE, N("Check if case is 'LEFT' and x axis value less than z score"),
    AND($G$70 = "LEFT", $T129 &lt; IF($K$70="", 0, $K$70)), $U129,
    FALSE, N("Check if case is 'RIGHT' and x axis value greater than z score"),
    AND($G$70 = "RIGHT", $T129 &gt; IF($K$70="", 0, $K$70)), $U129,
    FALSE, N("Default case: Return NA()"),
    TRUE, NA()
)</f>
        <v>#N/A</v>
      </c>
      <c r="X129" s="136" t="e" cm="1">
        <f t="array" ref="X129">_xlfn.IFS(
    FALSE, N("Check if X1 shading is ON"),
    $X$50&lt;&gt;"x", NA(),
    FALSE, N("Check if case is 'LEFT' and x axis value less than z score"),
    AND($G$73 = "LEFT", $T129 &lt; IF($K$73="", 0, $K$73)), $U129,
    FALSE, N("Check if case is 'RIGHT' and x axis value greater than z score"),
    AND($G$73 = "RIGHT", $T129 &gt; IF($K$73="", 0, $K$73)), $U129,
    FALSE, N("Check if case is 'TWO' and both directions"),
    AND(
        $G$73 = "TWO",
        OR($T129 &lt; -ABS($K$73), $T129 &gt; ABS($K$73))
    ), $U129,
    FALSE, N("Default case: Return NA()"),
    TRUE, NA()
)</f>
        <v>#VALUE!</v>
      </c>
      <c r="Y129" s="42"/>
      <c r="Z129" s="110">
        <v>1.1666666666666643</v>
      </c>
      <c r="AA129" s="110">
        <v>0.158</v>
      </c>
      <c r="AB129" s="110">
        <f t="shared" si="17"/>
        <v>0.158</v>
      </c>
      <c r="AC129" s="110" t="str">
        <f t="shared" si="18"/>
        <v/>
      </c>
    </row>
    <row r="130" spans="2:29" ht="16" x14ac:dyDescent="0.2">
      <c r="B130"/>
      <c r="C130" s="42"/>
      <c r="D130" s="44"/>
      <c r="E130" s="7"/>
      <c r="F130" s="113">
        <f t="shared" si="29"/>
        <v>-0.5</v>
      </c>
      <c r="G130" s="113">
        <f t="shared" si="30"/>
        <v>-0.02</v>
      </c>
      <c r="H130" s="121">
        <v>0.34</v>
      </c>
      <c r="I130" s="44"/>
      <c r="J130" s="42"/>
      <c r="K130" s="42"/>
      <c r="L130" s="42"/>
      <c r="M130" s="42"/>
      <c r="N130" s="42"/>
      <c r="O130" s="42"/>
      <c r="P130" s="42"/>
      <c r="Q130" s="5"/>
      <c r="R130" s="42"/>
      <c r="S130" s="42"/>
      <c r="T130" s="120">
        <f t="shared" si="25"/>
        <v>0.24999999999999781</v>
      </c>
      <c r="U130" s="136">
        <f t="shared" si="26"/>
        <v>0.3866681168028494</v>
      </c>
      <c r="V130" s="136" t="e" cm="1">
        <f t="array" ref="V130">_xlfn.IFS(
    FALSE, N("Check if X1 shading is ON"),
    $V$50&lt;&gt;"x", NA(),
    FALSE, N("Check if case is 'LEFT' and x axis value less than z score"),
    AND($G$69 = "LEFT", $T130 &lt; IF($K$69="", 0, $K$69)), $U130,
    FALSE, N("Check if case is 'RIGHT' and x axis value greater than z score"),
    AND($G$69 = "RIGHT", $T130 &gt; IF($K$69="", 0, $K$69)), $U130,
    FALSE, N("Check if case is 'TWO' and both directions"),
    AND(
        $G$69 = "TWO",
        OR($T130 &lt; -ABS($K$69), $T130 &gt; ABS($K$70))
    ), $U130,
    FALSE, N("Default case: Return NA()"),
    TRUE, NA()
)</f>
        <v>#VALUE!</v>
      </c>
      <c r="W130" s="136" t="e" cm="1">
        <f t="array" ref="W130">_xlfn.IFS(
    FALSE, N("Check if X1 shading is ON"),
    $V$50&lt;&gt;"x", NA(),
    FALSE, N("Check if case is 'LEFT' and x axis value less than z score"),
    AND($G$70 = "LEFT", $T130 &lt; IF($K$70="", 0, $K$70)), $U130,
    FALSE, N("Check if case is 'RIGHT' and x axis value greater than z score"),
    AND($G$70 = "RIGHT", $T130 &gt; IF($K$70="", 0, $K$70)), $U130,
    FALSE, N("Default case: Return NA()"),
    TRUE, NA()
)</f>
        <v>#N/A</v>
      </c>
      <c r="X130" s="136" t="e" cm="1">
        <f t="array" ref="X130">_xlfn.IFS(
    FALSE, N("Check if X1 shading is ON"),
    $X$50&lt;&gt;"x", NA(),
    FALSE, N("Check if case is 'LEFT' and x axis value less than z score"),
    AND($G$73 = "LEFT", $T130 &lt; IF($K$73="", 0, $K$73)), $U130,
    FALSE, N("Check if case is 'RIGHT' and x axis value greater than z score"),
    AND($G$73 = "RIGHT", $T130 &gt; IF($K$73="", 0, $K$73)), $U130,
    FALSE, N("Check if case is 'TWO' and both directions"),
    AND(
        $G$73 = "TWO",
        OR($T130 &lt; -ABS($K$73), $T130 &gt; ABS($K$73))
    ), $U130,
    FALSE, N("Default case: Return NA()"),
    TRUE, NA()
)</f>
        <v>#VALUE!</v>
      </c>
      <c r="Y130" s="42"/>
      <c r="Z130" s="110">
        <v>-1.1666666666666687</v>
      </c>
      <c r="AA130" s="110">
        <v>0.182</v>
      </c>
      <c r="AB130" s="110">
        <f t="shared" si="17"/>
        <v>0.182</v>
      </c>
      <c r="AC130" s="110" t="str">
        <f t="shared" si="18"/>
        <v/>
      </c>
    </row>
    <row r="131" spans="2:29" ht="16" x14ac:dyDescent="0.2">
      <c r="B131"/>
      <c r="C131" s="42"/>
      <c r="D131" s="44"/>
      <c r="E131" s="7"/>
      <c r="F131" s="113">
        <f t="shared" si="29"/>
        <v>0.5</v>
      </c>
      <c r="G131" s="113">
        <f t="shared" si="30"/>
        <v>-0.02</v>
      </c>
      <c r="H131" s="121">
        <v>0.34</v>
      </c>
      <c r="I131" s="44"/>
      <c r="J131" s="42"/>
      <c r="K131" s="42"/>
      <c r="L131" s="42"/>
      <c r="M131" s="42"/>
      <c r="N131" s="42"/>
      <c r="O131" s="42"/>
      <c r="P131" s="42"/>
      <c r="Q131" s="5"/>
      <c r="R131" s="42"/>
      <c r="S131" s="42"/>
      <c r="T131" s="120">
        <f t="shared" si="25"/>
        <v>0.29166666666666446</v>
      </c>
      <c r="U131" s="136">
        <f t="shared" si="26"/>
        <v>0.3823292022799169</v>
      </c>
      <c r="V131" s="136" t="e" cm="1">
        <f t="array" ref="V131">_xlfn.IFS(
    FALSE, N("Check if X1 shading is ON"),
    $V$50&lt;&gt;"x", NA(),
    FALSE, N("Check if case is 'LEFT' and x axis value less than z score"),
    AND($G$69 = "LEFT", $T131 &lt; IF($K$69="", 0, $K$69)), $U131,
    FALSE, N("Check if case is 'RIGHT' and x axis value greater than z score"),
    AND($G$69 = "RIGHT", $T131 &gt; IF($K$69="", 0, $K$69)), $U131,
    FALSE, N("Check if case is 'TWO' and both directions"),
    AND(
        $G$69 = "TWO",
        OR($T131 &lt; -ABS($K$69), $T131 &gt; ABS($K$70))
    ), $U131,
    FALSE, N("Default case: Return NA()"),
    TRUE, NA()
)</f>
        <v>#VALUE!</v>
      </c>
      <c r="W131" s="136" t="e" cm="1">
        <f t="array" ref="W131">_xlfn.IFS(
    FALSE, N("Check if X1 shading is ON"),
    $V$50&lt;&gt;"x", NA(),
    FALSE, N("Check if case is 'LEFT' and x axis value less than z score"),
    AND($G$70 = "LEFT", $T131 &lt; IF($K$70="", 0, $K$70)), $U131,
    FALSE, N("Check if case is 'RIGHT' and x axis value greater than z score"),
    AND($G$70 = "RIGHT", $T131 &gt; IF($K$70="", 0, $K$70)), $U131,
    FALSE, N("Default case: Return NA()"),
    TRUE, NA()
)</f>
        <v>#N/A</v>
      </c>
      <c r="X131" s="136" t="e" cm="1">
        <f t="array" ref="X131">_xlfn.IFS(
    FALSE, N("Check if X1 shading is ON"),
    $X$50&lt;&gt;"x", NA(),
    FALSE, N("Check if case is 'LEFT' and x axis value less than z score"),
    AND($G$73 = "LEFT", $T131 &lt; IF($K$73="", 0, $K$73)), $U131,
    FALSE, N("Check if case is 'RIGHT' and x axis value greater than z score"),
    AND($G$73 = "RIGHT", $T131 &gt; IF($K$73="", 0, $K$73)), $U131,
    FALSE, N("Check if case is 'TWO' and both directions"),
    AND(
        $G$73 = "TWO",
        OR($T131 &lt; -ABS($K$73), $T131 &gt; ABS($K$73))
    ), $U131,
    FALSE, N("Default case: Return NA()"),
    TRUE, NA()
)</f>
        <v>#VALUE!</v>
      </c>
      <c r="Y131" s="42"/>
      <c r="Z131" s="110">
        <v>-0.83333333333333526</v>
      </c>
      <c r="AA131" s="110">
        <v>0.182</v>
      </c>
      <c r="AB131" s="110">
        <f t="shared" si="17"/>
        <v>0.182</v>
      </c>
      <c r="AC131" s="110" t="str">
        <f t="shared" si="18"/>
        <v/>
      </c>
    </row>
    <row r="132" spans="2:29" ht="16" x14ac:dyDescent="0.2">
      <c r="B132"/>
      <c r="C132" s="42"/>
      <c r="D132" s="44"/>
      <c r="E132" s="7"/>
      <c r="F132" s="113">
        <f t="shared" si="29"/>
        <v>1.5</v>
      </c>
      <c r="G132" s="113">
        <f t="shared" si="30"/>
        <v>-0.02</v>
      </c>
      <c r="H132" s="121">
        <v>0.13500000000000001</v>
      </c>
      <c r="I132" s="44"/>
      <c r="J132" s="42"/>
      <c r="K132" s="42"/>
      <c r="L132" s="42"/>
      <c r="M132" s="42"/>
      <c r="N132" s="42"/>
      <c r="O132" s="42"/>
      <c r="P132" s="42"/>
      <c r="Q132" s="5"/>
      <c r="R132" s="42"/>
      <c r="S132" s="42"/>
      <c r="T132" s="120">
        <f t="shared" si="25"/>
        <v>0.33333333333333115</v>
      </c>
      <c r="U132" s="136">
        <f t="shared" si="26"/>
        <v>0.37738322769299348</v>
      </c>
      <c r="V132" s="136" t="e" cm="1">
        <f t="array" ref="V132">_xlfn.IFS(
    FALSE, N("Check if X1 shading is ON"),
    $V$50&lt;&gt;"x", NA(),
    FALSE, N("Check if case is 'LEFT' and x axis value less than z score"),
    AND($G$69 = "LEFT", $T132 &lt; IF($K$69="", 0, $K$69)), $U132,
    FALSE, N("Check if case is 'RIGHT' and x axis value greater than z score"),
    AND($G$69 = "RIGHT", $T132 &gt; IF($K$69="", 0, $K$69)), $U132,
    FALSE, N("Check if case is 'TWO' and both directions"),
    AND(
        $G$69 = "TWO",
        OR($T132 &lt; -ABS($K$69), $T132 &gt; ABS($K$70))
    ), $U132,
    FALSE, N("Default case: Return NA()"),
    TRUE, NA()
)</f>
        <v>#VALUE!</v>
      </c>
      <c r="W132" s="136" t="e" cm="1">
        <f t="array" ref="W132">_xlfn.IFS(
    FALSE, N("Check if X1 shading is ON"),
    $V$50&lt;&gt;"x", NA(),
    FALSE, N("Check if case is 'LEFT' and x axis value less than z score"),
    AND($G$70 = "LEFT", $T132 &lt; IF($K$70="", 0, $K$70)), $U132,
    FALSE, N("Check if case is 'RIGHT' and x axis value greater than z score"),
    AND($G$70 = "RIGHT", $T132 &gt; IF($K$70="", 0, $K$70)), $U132,
    FALSE, N("Default case: Return NA()"),
    TRUE, NA()
)</f>
        <v>#N/A</v>
      </c>
      <c r="X132" s="136" t="e" cm="1">
        <f t="array" ref="X132">_xlfn.IFS(
    FALSE, N("Check if X1 shading is ON"),
    $X$50&lt;&gt;"x", NA(),
    FALSE, N("Check if case is 'LEFT' and x axis value less than z score"),
    AND($G$73 = "LEFT", $T132 &lt; IF($K$73="", 0, $K$73)), $U132,
    FALSE, N("Check if case is 'RIGHT' and x axis value greater than z score"),
    AND($G$73 = "RIGHT", $T132 &gt; IF($K$73="", 0, $K$73)), $U132,
    FALSE, N("Check if case is 'TWO' and both directions"),
    AND(
        $G$73 = "TWO",
        OR($T132 &lt; -ABS($K$73), $T132 &gt; ABS($K$73))
    ), $U132,
    FALSE, N("Default case: Return NA()"),
    TRUE, NA()
)</f>
        <v>#VALUE!</v>
      </c>
      <c r="Y132" s="42"/>
      <c r="Z132" s="110">
        <v>-0.66666666666666874</v>
      </c>
      <c r="AA132" s="110">
        <v>0.182</v>
      </c>
      <c r="AB132" s="110">
        <f t="shared" si="17"/>
        <v>0.182</v>
      </c>
      <c r="AC132" s="110" t="str">
        <f t="shared" si="18"/>
        <v/>
      </c>
    </row>
    <row r="133" spans="2:29" ht="16" x14ac:dyDescent="0.2">
      <c r="B133"/>
      <c r="C133" s="42"/>
      <c r="D133" s="44"/>
      <c r="E133" s="7"/>
      <c r="F133" s="113">
        <f t="shared" si="29"/>
        <v>2.5</v>
      </c>
      <c r="G133" s="113">
        <f t="shared" si="30"/>
        <v>-0.02</v>
      </c>
      <c r="H133" s="121">
        <v>0.02</v>
      </c>
      <c r="I133" s="44"/>
      <c r="J133" s="42"/>
      <c r="K133" s="42"/>
      <c r="L133" s="42"/>
      <c r="M133" s="42"/>
      <c r="N133" s="42"/>
      <c r="O133" s="42"/>
      <c r="P133" s="42"/>
      <c r="Q133" s="5"/>
      <c r="R133" s="42"/>
      <c r="S133" s="42"/>
      <c r="T133" s="120">
        <f t="shared" si="25"/>
        <v>0.37499999999999784</v>
      </c>
      <c r="U133" s="136">
        <f t="shared" si="26"/>
        <v>0.37185509386976923</v>
      </c>
      <c r="V133" s="136" t="e" cm="1">
        <f t="array" ref="V133">_xlfn.IFS(
    FALSE, N("Check if X1 shading is ON"),
    $V$50&lt;&gt;"x", NA(),
    FALSE, N("Check if case is 'LEFT' and x axis value less than z score"),
    AND($G$69 = "LEFT", $T133 &lt; IF($K$69="", 0, $K$69)), $U133,
    FALSE, N("Check if case is 'RIGHT' and x axis value greater than z score"),
    AND($G$69 = "RIGHT", $T133 &gt; IF($K$69="", 0, $K$69)), $U133,
    FALSE, N("Check if case is 'TWO' and both directions"),
    AND(
        $G$69 = "TWO",
        OR($T133 &lt; -ABS($K$69), $T133 &gt; ABS($K$70))
    ), $U133,
    FALSE, N("Default case: Return NA()"),
    TRUE, NA()
)</f>
        <v>#VALUE!</v>
      </c>
      <c r="W133" s="136" t="e" cm="1">
        <f t="array" ref="W133">_xlfn.IFS(
    FALSE, N("Check if X1 shading is ON"),
    $V$50&lt;&gt;"x", NA(),
    FALSE, N("Check if case is 'LEFT' and x axis value less than z score"),
    AND($G$70 = "LEFT", $T133 &lt; IF($K$70="", 0, $K$70)), $U133,
    FALSE, N("Check if case is 'RIGHT' and x axis value greater than z score"),
    AND($G$70 = "RIGHT", $T133 &gt; IF($K$70="", 0, $K$70)), $U133,
    FALSE, N("Default case: Return NA()"),
    TRUE, NA()
)</f>
        <v>#N/A</v>
      </c>
      <c r="X133" s="136" t="e" cm="1">
        <f t="array" ref="X133">_xlfn.IFS(
    FALSE, N("Check if X1 shading is ON"),
    $X$50&lt;&gt;"x", NA(),
    FALSE, N("Check if case is 'LEFT' and x axis value less than z score"),
    AND($G$73 = "LEFT", $T133 &lt; IF($K$73="", 0, $K$73)), $U133,
    FALSE, N("Check if case is 'RIGHT' and x axis value greater than z score"),
    AND($G$73 = "RIGHT", $T133 &gt; IF($K$73="", 0, $K$73)), $U133,
    FALSE, N("Check if case is 'TWO' and both directions"),
    AND(
        $G$73 = "TWO",
        OR($T133 &lt; -ABS($K$73), $T133 &gt; ABS($K$73))
    ), $U133,
    FALSE, N("Default case: Return NA()"),
    TRUE, NA()
)</f>
        <v>#VALUE!</v>
      </c>
      <c r="Y133" s="42"/>
      <c r="Z133" s="110">
        <v>-0.50000000000000222</v>
      </c>
      <c r="AA133" s="110">
        <v>0.182</v>
      </c>
      <c r="AB133" s="110">
        <f t="shared" si="17"/>
        <v>0.182</v>
      </c>
      <c r="AC133" s="110" t="str">
        <f t="shared" si="18"/>
        <v/>
      </c>
    </row>
    <row r="134" spans="2:29" ht="16" x14ac:dyDescent="0.2">
      <c r="B134"/>
      <c r="C134" s="42"/>
      <c r="D134" s="44"/>
      <c r="E134" s="7"/>
      <c r="F134" s="113">
        <f t="shared" si="29"/>
        <v>3.5</v>
      </c>
      <c r="G134" s="113">
        <f t="shared" si="30"/>
        <v>-0.02</v>
      </c>
      <c r="H134" s="121">
        <v>5.0000000000000001E-3</v>
      </c>
      <c r="I134" s="44"/>
      <c r="J134" s="42"/>
      <c r="K134" s="42"/>
      <c r="L134" s="42"/>
      <c r="M134" s="42"/>
      <c r="N134" s="42"/>
      <c r="O134" s="42"/>
      <c r="P134" s="42"/>
      <c r="Q134" s="5"/>
      <c r="R134" s="42"/>
      <c r="S134" s="42"/>
      <c r="T134" s="120">
        <f t="shared" si="25"/>
        <v>0.41666666666666452</v>
      </c>
      <c r="U134" s="136">
        <f t="shared" si="26"/>
        <v>0.36577236641400274</v>
      </c>
      <c r="V134" s="136" t="e" cm="1">
        <f t="array" ref="V134">_xlfn.IFS(
    FALSE, N("Check if X1 shading is ON"),
    $V$50&lt;&gt;"x", NA(),
    FALSE, N("Check if case is 'LEFT' and x axis value less than z score"),
    AND($G$69 = "LEFT", $T134 &lt; IF($K$69="", 0, $K$69)), $U134,
    FALSE, N("Check if case is 'RIGHT' and x axis value greater than z score"),
    AND($G$69 = "RIGHT", $T134 &gt; IF($K$69="", 0, $K$69)), $U134,
    FALSE, N("Check if case is 'TWO' and both directions"),
    AND(
        $G$69 = "TWO",
        OR($T134 &lt; -ABS($K$69), $T134 &gt; ABS($K$70))
    ), $U134,
    FALSE, N("Default case: Return NA()"),
    TRUE, NA()
)</f>
        <v>#VALUE!</v>
      </c>
      <c r="W134" s="136" t="e" cm="1">
        <f t="array" ref="W134">_xlfn.IFS(
    FALSE, N("Check if X1 shading is ON"),
    $V$50&lt;&gt;"x", NA(),
    FALSE, N("Check if case is 'LEFT' and x axis value less than z score"),
    AND($G$70 = "LEFT", $T134 &lt; IF($K$70="", 0, $K$70)), $U134,
    FALSE, N("Check if case is 'RIGHT' and x axis value greater than z score"),
    AND($G$70 = "RIGHT", $T134 &gt; IF($K$70="", 0, $K$70)), $U134,
    FALSE, N("Default case: Return NA()"),
    TRUE, NA()
)</f>
        <v>#N/A</v>
      </c>
      <c r="X134" s="136" t="e" cm="1">
        <f t="array" ref="X134">_xlfn.IFS(
    FALSE, N("Check if X1 shading is ON"),
    $X$50&lt;&gt;"x", NA(),
    FALSE, N("Check if case is 'LEFT' and x axis value less than z score"),
    AND($G$73 = "LEFT", $T134 &lt; IF($K$73="", 0, $K$73)), $U134,
    FALSE, N("Check if case is 'RIGHT' and x axis value greater than z score"),
    AND($G$73 = "RIGHT", $T134 &gt; IF($K$73="", 0, $K$73)), $U134,
    FALSE, N("Check if case is 'TWO' and both directions"),
    AND(
        $G$73 = "TWO",
        OR($T134 &lt; -ABS($K$73), $T134 &gt; ABS($K$73))
    ), $U134,
    FALSE, N("Default case: Return NA()"),
    TRUE, NA()
)</f>
        <v>#VALUE!</v>
      </c>
      <c r="Y134" s="42"/>
      <c r="Z134" s="110">
        <v>-0.33333333333333548</v>
      </c>
      <c r="AA134" s="110">
        <v>0.182</v>
      </c>
      <c r="AB134" s="110">
        <f t="shared" si="17"/>
        <v>0.182</v>
      </c>
      <c r="AC134" s="110" t="str">
        <f t="shared" si="18"/>
        <v/>
      </c>
    </row>
    <row r="135" spans="2:29" ht="16" x14ac:dyDescent="0.2">
      <c r="B135"/>
      <c r="C135" s="42"/>
      <c r="D135" s="44"/>
      <c r="E135" s="7"/>
      <c r="F135" s="7"/>
      <c r="G135" s="44"/>
      <c r="H135" s="44"/>
      <c r="I135" s="44"/>
      <c r="J135" s="42"/>
      <c r="K135" s="42"/>
      <c r="L135" s="42"/>
      <c r="M135" s="42"/>
      <c r="N135" s="42"/>
      <c r="O135" s="42"/>
      <c r="P135" s="42"/>
      <c r="Q135" s="5"/>
      <c r="R135" s="42"/>
      <c r="S135" s="42"/>
      <c r="T135" s="120">
        <f t="shared" si="25"/>
        <v>0.45833333333333121</v>
      </c>
      <c r="U135" s="136">
        <f t="shared" si="26"/>
        <v>0.35916504691680978</v>
      </c>
      <c r="V135" s="136" t="e" cm="1">
        <f t="array" ref="V135">_xlfn.IFS(
    FALSE, N("Check if X1 shading is ON"),
    $V$50&lt;&gt;"x", NA(),
    FALSE, N("Check if case is 'LEFT' and x axis value less than z score"),
    AND($G$69 = "LEFT", $T135 &lt; IF($K$69="", 0, $K$69)), $U135,
    FALSE, N("Check if case is 'RIGHT' and x axis value greater than z score"),
    AND($G$69 = "RIGHT", $T135 &gt; IF($K$69="", 0, $K$69)), $U135,
    FALSE, N("Check if case is 'TWO' and both directions"),
    AND(
        $G$69 = "TWO",
        OR($T135 &lt; -ABS($K$69), $T135 &gt; ABS($K$70))
    ), $U135,
    FALSE, N("Default case: Return NA()"),
    TRUE, NA()
)</f>
        <v>#VALUE!</v>
      </c>
      <c r="W135" s="136" t="e" cm="1">
        <f t="array" ref="W135">_xlfn.IFS(
    FALSE, N("Check if X1 shading is ON"),
    $V$50&lt;&gt;"x", NA(),
    FALSE, N("Check if case is 'LEFT' and x axis value less than z score"),
    AND($G$70 = "LEFT", $T135 &lt; IF($K$70="", 0, $K$70)), $U135,
    FALSE, N("Check if case is 'RIGHT' and x axis value greater than z score"),
    AND($G$70 = "RIGHT", $T135 &gt; IF($K$70="", 0, $K$70)), $U135,
    FALSE, N("Default case: Return NA()"),
    TRUE, NA()
)</f>
        <v>#N/A</v>
      </c>
      <c r="X135" s="136" t="e" cm="1">
        <f t="array" ref="X135">_xlfn.IFS(
    FALSE, N("Check if X1 shading is ON"),
    $X$50&lt;&gt;"x", NA(),
    FALSE, N("Check if case is 'LEFT' and x axis value less than z score"),
    AND($G$73 = "LEFT", $T135 &lt; IF($K$73="", 0, $K$73)), $U135,
    FALSE, N("Check if case is 'RIGHT' and x axis value greater than z score"),
    AND($G$73 = "RIGHT", $T135 &gt; IF($K$73="", 0, $K$73)), $U135,
    FALSE, N("Check if case is 'TWO' and both directions"),
    AND(
        $G$73 = "TWO",
        OR($T135 &lt; -ABS($K$73), $T135 &gt; ABS($K$73))
    ), $U135,
    FALSE, N("Default case: Return NA()"),
    TRUE, NA()
)</f>
        <v>#VALUE!</v>
      </c>
      <c r="Y135" s="42"/>
      <c r="Z135" s="110">
        <v>-0.16666666666666879</v>
      </c>
      <c r="AA135" s="110">
        <v>0.182</v>
      </c>
      <c r="AB135" s="110">
        <f t="shared" ref="AB135:AB198" si="31">IF($AB$4="x",AA135,NA())</f>
        <v>0.182</v>
      </c>
      <c r="AC135" s="110" t="str">
        <f t="shared" ref="AC135:AC198" si="32">IF($J$68="","",$J$68)</f>
        <v/>
      </c>
    </row>
    <row r="136" spans="2:29" ht="19" x14ac:dyDescent="0.25">
      <c r="B136"/>
      <c r="C136" s="42"/>
      <c r="D136" s="192" t="s">
        <v>160</v>
      </c>
      <c r="E136" s="7"/>
      <c r="F136" s="7"/>
      <c r="G136" s="44"/>
      <c r="H136" s="44"/>
      <c r="I136" s="44"/>
      <c r="J136" s="42"/>
      <c r="K136" s="42"/>
      <c r="L136" s="42"/>
      <c r="M136" s="42"/>
      <c r="N136" s="42"/>
      <c r="O136" s="42"/>
      <c r="P136" s="42"/>
      <c r="Q136" s="42"/>
      <c r="R136" s="42"/>
      <c r="S136" s="42"/>
      <c r="T136" s="120">
        <f t="shared" si="25"/>
        <v>0.49999999999999789</v>
      </c>
      <c r="U136" s="136">
        <f t="shared" si="26"/>
        <v>0.35206532676429986</v>
      </c>
      <c r="V136" s="136" t="e" cm="1">
        <f t="array" ref="V136">_xlfn.IFS(
    FALSE, N("Check if X1 shading is ON"),
    $V$50&lt;&gt;"x", NA(),
    FALSE, N("Check if case is 'LEFT' and x axis value less than z score"),
    AND($G$69 = "LEFT", $T136 &lt; IF($K$69="", 0, $K$69)), $U136,
    FALSE, N("Check if case is 'RIGHT' and x axis value greater than z score"),
    AND($G$69 = "RIGHT", $T136 &gt; IF($K$69="", 0, $K$69)), $U136,
    FALSE, N("Check if case is 'TWO' and both directions"),
    AND(
        $G$69 = "TWO",
        OR($T136 &lt; -ABS($K$69), $T136 &gt; ABS($K$70))
    ), $U136,
    FALSE, N("Default case: Return NA()"),
    TRUE, NA()
)</f>
        <v>#VALUE!</v>
      </c>
      <c r="W136" s="136" t="e" cm="1">
        <f t="array" ref="W136">_xlfn.IFS(
    FALSE, N("Check if X1 shading is ON"),
    $V$50&lt;&gt;"x", NA(),
    FALSE, N("Check if case is 'LEFT' and x axis value less than z score"),
    AND($G$70 = "LEFT", $T136 &lt; IF($K$70="", 0, $K$70)), $U136,
    FALSE, N("Check if case is 'RIGHT' and x axis value greater than z score"),
    AND($G$70 = "RIGHT", $T136 &gt; IF($K$70="", 0, $K$70)), $U136,
    FALSE, N("Default case: Return NA()"),
    TRUE, NA()
)</f>
        <v>#N/A</v>
      </c>
      <c r="X136" s="136" t="e" cm="1">
        <f t="array" ref="X136">_xlfn.IFS(
    FALSE, N("Check if X1 shading is ON"),
    $X$50&lt;&gt;"x", NA(),
    FALSE, N("Check if case is 'LEFT' and x axis value less than z score"),
    AND($G$73 = "LEFT", $T136 &lt; IF($K$73="", 0, $K$73)), $U136,
    FALSE, N("Check if case is 'RIGHT' and x axis value greater than z score"),
    AND($G$73 = "RIGHT", $T136 &gt; IF($K$73="", 0, $K$73)), $U136,
    FALSE, N("Check if case is 'TWO' and both directions"),
    AND(
        $G$73 = "TWO",
        OR($T136 &lt; -ABS($K$73), $T136 &gt; ABS($K$73))
    ), $U136,
    FALSE, N("Default case: Return NA()"),
    TRUE, NA()
)</f>
        <v>#VALUE!</v>
      </c>
      <c r="Y136" s="42"/>
      <c r="Z136" s="110">
        <v>0.16666666666666449</v>
      </c>
      <c r="AA136" s="110">
        <v>0.182</v>
      </c>
      <c r="AB136" s="110">
        <f t="shared" si="31"/>
        <v>0.182</v>
      </c>
      <c r="AC136" s="110" t="str">
        <f t="shared" si="32"/>
        <v/>
      </c>
    </row>
    <row r="137" spans="2:29" ht="17" x14ac:dyDescent="0.2">
      <c r="B137"/>
      <c r="C137" s="42"/>
      <c r="D137" s="114" t="s">
        <v>116</v>
      </c>
      <c r="E137" s="143" t="s">
        <v>117</v>
      </c>
      <c r="F137" s="114" t="s">
        <v>161</v>
      </c>
      <c r="G137" s="140" t="s">
        <v>162</v>
      </c>
      <c r="H137" s="114" t="s">
        <v>163</v>
      </c>
      <c r="I137" s="114" t="s">
        <v>164</v>
      </c>
      <c r="J137" s="42"/>
      <c r="K137" s="42"/>
      <c r="L137" s="42"/>
      <c r="M137" s="42"/>
      <c r="N137" s="42"/>
      <c r="O137" s="42"/>
      <c r="P137" s="42"/>
      <c r="Q137" s="42"/>
      <c r="R137" s="42"/>
      <c r="S137" s="42"/>
      <c r="T137" s="120">
        <f t="shared" si="25"/>
        <v>0.54166666666666452</v>
      </c>
      <c r="U137" s="136">
        <f t="shared" si="26"/>
        <v>0.34450732636471298</v>
      </c>
      <c r="V137" s="136" t="e" cm="1">
        <f t="array" ref="V137">_xlfn.IFS(
    FALSE, N("Check if X1 shading is ON"),
    $V$50&lt;&gt;"x", NA(),
    FALSE, N("Check if case is 'LEFT' and x axis value less than z score"),
    AND($G$69 = "LEFT", $T137 &lt; IF($K$69="", 0, $K$69)), $U137,
    FALSE, N("Check if case is 'RIGHT' and x axis value greater than z score"),
    AND($G$69 = "RIGHT", $T137 &gt; IF($K$69="", 0, $K$69)), $U137,
    FALSE, N("Check if case is 'TWO' and both directions"),
    AND(
        $G$69 = "TWO",
        OR($T137 &lt; -ABS($K$69), $T137 &gt; ABS($K$70))
    ), $U137,
    FALSE, N("Default case: Return NA()"),
    TRUE, NA()
)</f>
        <v>#VALUE!</v>
      </c>
      <c r="W137" s="136" t="e" cm="1">
        <f t="array" ref="W137">_xlfn.IFS(
    FALSE, N("Check if X1 shading is ON"),
    $V$50&lt;&gt;"x", NA(),
    FALSE, N("Check if case is 'LEFT' and x axis value less than z score"),
    AND($G$70 = "LEFT", $T137 &lt; IF($K$70="", 0, $K$70)), $U137,
    FALSE, N("Check if case is 'RIGHT' and x axis value greater than z score"),
    AND($G$70 = "RIGHT", $T137 &gt; IF($K$70="", 0, $K$70)), $U137,
    FALSE, N("Default case: Return NA()"),
    TRUE, NA()
)</f>
        <v>#N/A</v>
      </c>
      <c r="X137" s="136" t="e" cm="1">
        <f t="array" ref="X137">_xlfn.IFS(
    FALSE, N("Check if X1 shading is ON"),
    $X$50&lt;&gt;"x", NA(),
    FALSE, N("Check if case is 'LEFT' and x axis value less than z score"),
    AND($G$73 = "LEFT", $T137 &lt; IF($K$73="", 0, $K$73)), $U137,
    FALSE, N("Check if case is 'RIGHT' and x axis value greater than z score"),
    AND($G$73 = "RIGHT", $T137 &gt; IF($K$73="", 0, $K$73)), $U137,
    FALSE, N("Check if case is 'TWO' and both directions"),
    AND(
        $G$73 = "TWO",
        OR($T137 &lt; -ABS($K$73), $T137 &gt; ABS($K$73))
    ), $U137,
    FALSE, N("Default case: Return NA()"),
    TRUE, NA()
)</f>
        <v>#VALUE!</v>
      </c>
      <c r="Y137" s="42"/>
      <c r="Z137" s="110">
        <v>0.33333333333333115</v>
      </c>
      <c r="AA137" s="110">
        <v>0.182</v>
      </c>
      <c r="AB137" s="110">
        <f t="shared" si="31"/>
        <v>0.182</v>
      </c>
      <c r="AC137" s="110" t="str">
        <f t="shared" si="32"/>
        <v/>
      </c>
    </row>
    <row r="138" spans="2:29" ht="16" x14ac:dyDescent="0.2">
      <c r="B138"/>
      <c r="C138" s="42"/>
      <c r="D138" s="137" t="str">
        <f>O60</f>
        <v>x</v>
      </c>
      <c r="E138" s="110">
        <f>-0.05</f>
        <v>-0.05</v>
      </c>
      <c r="F138" s="113">
        <f t="shared" ref="F138:F144" si="33">F117</f>
        <v>-3</v>
      </c>
      <c r="G138" s="113">
        <f>IF(
    D138="x",
    E138,
    NA()
)</f>
        <v>-0.05</v>
      </c>
      <c r="H138" s="138" t="e" cm="1">
        <f t="array" ref="H138">_xlfn.IFS(
    $G$71 = "TWO", IF(SUM($H$127:H127) &lt;= 0.5, SUM($H$127:H127), 1 - SUM($H$127:H127)),
    $G$69 = "LEFT", SUM($H$127:H127),
    $G$69 = "RIGHT", 1 - SUM($H$127:H127)
)</f>
        <v>#N/A</v>
      </c>
      <c r="I138" s="139" t="str" cm="1">
        <f t="array" ref="I138">_xlfn.IFS(
    $G$69 = "", "",
    AND($G$71 = "TWO", ROWS($H$138:H138) = 1), "⟵ " &amp; TEXT(H138, "#0.0%"),
    AND($G$71 = "TWO", H138 = 50%), TEXT(H138, "#0.0%"),
    AND($G$71 = "TWO", H139 &gt; H138), "⟵ " &amp; TEXT(H138, "#0.0%"),
    AND($G$71 = "TWO", H139 &lt; H138), TEXT(H138, "#0.0%") &amp; " ⟶",
    $G$69 = "LEFT", "⟵ " &amp; TEXT(H138, "#0.0%"),
    $G$69 = "RIGHT", TEXT(H138, "#0.0%") &amp; " ⟶"
)</f>
        <v/>
      </c>
      <c r="J138" s="42"/>
      <c r="K138" s="42"/>
      <c r="L138" s="42"/>
      <c r="M138" s="42"/>
      <c r="N138" s="42"/>
      <c r="O138" s="42"/>
      <c r="P138" s="42"/>
      <c r="Q138" s="42"/>
      <c r="R138" s="42"/>
      <c r="S138" s="42"/>
      <c r="T138" s="120">
        <f t="shared" si="25"/>
        <v>0.58333333333333115</v>
      </c>
      <c r="U138" s="136">
        <f t="shared" si="26"/>
        <v>0.3365268227449536</v>
      </c>
      <c r="V138" s="136" t="e" cm="1">
        <f t="array" ref="V138">_xlfn.IFS(
    FALSE, N("Check if X1 shading is ON"),
    $V$50&lt;&gt;"x", NA(),
    FALSE, N("Check if case is 'LEFT' and x axis value less than z score"),
    AND($G$69 = "LEFT", $T138 &lt; IF($K$69="", 0, $K$69)), $U138,
    FALSE, N("Check if case is 'RIGHT' and x axis value greater than z score"),
    AND($G$69 = "RIGHT", $T138 &gt; IF($K$69="", 0, $K$69)), $U138,
    FALSE, N("Check if case is 'TWO' and both directions"),
    AND(
        $G$69 = "TWO",
        OR($T138 &lt; -ABS($K$69), $T138 &gt; ABS($K$70))
    ), $U138,
    FALSE, N("Default case: Return NA()"),
    TRUE, NA()
)</f>
        <v>#VALUE!</v>
      </c>
      <c r="W138" s="136" t="e" cm="1">
        <f t="array" ref="W138">_xlfn.IFS(
    FALSE, N("Check if X1 shading is ON"),
    $V$50&lt;&gt;"x", NA(),
    FALSE, N("Check if case is 'LEFT' and x axis value less than z score"),
    AND($G$70 = "LEFT", $T138 &lt; IF($K$70="", 0, $K$70)), $U138,
    FALSE, N("Check if case is 'RIGHT' and x axis value greater than z score"),
    AND($G$70 = "RIGHT", $T138 &gt; IF($K$70="", 0, $K$70)), $U138,
    FALSE, N("Default case: Return NA()"),
    TRUE, NA()
)</f>
        <v>#N/A</v>
      </c>
      <c r="X138" s="136" t="e" cm="1">
        <f t="array" ref="X138">_xlfn.IFS(
    FALSE, N("Check if X1 shading is ON"),
    $X$50&lt;&gt;"x", NA(),
    FALSE, N("Check if case is 'LEFT' and x axis value less than z score"),
    AND($G$73 = "LEFT", $T138 &lt; IF($K$73="", 0, $K$73)), $U138,
    FALSE, N("Check if case is 'RIGHT' and x axis value greater than z score"),
    AND($G$73 = "RIGHT", $T138 &gt; IF($K$73="", 0, $K$73)), $U138,
    FALSE, N("Check if case is 'TWO' and both directions"),
    AND(
        $G$73 = "TWO",
        OR($T138 &lt; -ABS($K$73), $T138 &gt; ABS($K$73))
    ), $U138,
    FALSE, N("Default case: Return NA()"),
    TRUE, NA()
)</f>
        <v>#VALUE!</v>
      </c>
      <c r="Y138" s="42"/>
      <c r="Z138" s="110">
        <v>0.49999999999999789</v>
      </c>
      <c r="AA138" s="110">
        <v>0.182</v>
      </c>
      <c r="AB138" s="110">
        <f t="shared" si="31"/>
        <v>0.182</v>
      </c>
      <c r="AC138" s="110" t="str">
        <f t="shared" si="32"/>
        <v/>
      </c>
    </row>
    <row r="139" spans="2:29" ht="16" x14ac:dyDescent="0.2">
      <c r="B139"/>
      <c r="C139" s="42"/>
      <c r="D139" s="44"/>
      <c r="E139" s="7"/>
      <c r="F139" s="113">
        <f t="shared" si="33"/>
        <v>-2</v>
      </c>
      <c r="G139" s="113">
        <f t="shared" ref="G139:G144" si="34">G138</f>
        <v>-0.05</v>
      </c>
      <c r="H139" s="138" t="e" cm="1">
        <f t="array" ref="H139">_xlfn.IFS(
    $G$71 = "TWO", IF(SUM($H$127:H128) &lt;= 0.5, SUM($H$127:H128), 1 - SUM($H$127:H128)),
    $G$69 = "LEFT", SUM($H$127:H128),
    $G$69 = "RIGHT", 1 - SUM($H$127:H128)
)</f>
        <v>#N/A</v>
      </c>
      <c r="I139" s="139" t="str" cm="1">
        <f t="array" ref="I139">_xlfn.IFS(
    $G$69 = "", "",
    AND($G$71 = "TWO", ROWS($H$138:H139) = 1), "⟵ " &amp; TEXT(H139, "#0.0%"),
    AND($G$71 = "TWO", H139 = 50%), TEXT(H139, "#0.0%"),
    AND($G$71 = "TWO", H140 &gt; H139), "⟵ " &amp; TEXT(H139, "#0.0%"),
    AND($G$71 = "TWO", H140 &lt; H139), TEXT(H139, "#0.0%") &amp; " ⟶",
    $G$69 = "LEFT", "⟵ " &amp; TEXT(H139, "#0.0%"),
    $G$69 = "RIGHT", TEXT(H139, "#0.0%") &amp; " ⟶"
)</f>
        <v/>
      </c>
      <c r="J139" s="42"/>
      <c r="K139" s="42"/>
      <c r="L139" s="42"/>
      <c r="M139" s="42"/>
      <c r="N139" s="42"/>
      <c r="O139" s="42"/>
      <c r="P139" s="42"/>
      <c r="Q139" s="42"/>
      <c r="R139" s="42"/>
      <c r="S139" s="42"/>
      <c r="T139" s="120">
        <f t="shared" si="25"/>
        <v>0.62499999999999778</v>
      </c>
      <c r="U139" s="136">
        <f t="shared" si="26"/>
        <v>0.32816096855037552</v>
      </c>
      <c r="V139" s="136" t="e" cm="1">
        <f t="array" ref="V139">_xlfn.IFS(
    FALSE, N("Check if X1 shading is ON"),
    $V$50&lt;&gt;"x", NA(),
    FALSE, N("Check if case is 'LEFT' and x axis value less than z score"),
    AND($G$69 = "LEFT", $T139 &lt; IF($K$69="", 0, $K$69)), $U139,
    FALSE, N("Check if case is 'RIGHT' and x axis value greater than z score"),
    AND($G$69 = "RIGHT", $T139 &gt; IF($K$69="", 0, $K$69)), $U139,
    FALSE, N("Check if case is 'TWO' and both directions"),
    AND(
        $G$69 = "TWO",
        OR($T139 &lt; -ABS($K$69), $T139 &gt; ABS($K$70))
    ), $U139,
    FALSE, N("Default case: Return NA()"),
    TRUE, NA()
)</f>
        <v>#VALUE!</v>
      </c>
      <c r="W139" s="136" t="e" cm="1">
        <f t="array" ref="W139">_xlfn.IFS(
    FALSE, N("Check if X1 shading is ON"),
    $V$50&lt;&gt;"x", NA(),
    FALSE, N("Check if case is 'LEFT' and x axis value less than z score"),
    AND($G$70 = "LEFT", $T139 &lt; IF($K$70="", 0, $K$70)), $U139,
    FALSE, N("Check if case is 'RIGHT' and x axis value greater than z score"),
    AND($G$70 = "RIGHT", $T139 &gt; IF($K$70="", 0, $K$70)), $U139,
    FALSE, N("Default case: Return NA()"),
    TRUE, NA()
)</f>
        <v>#N/A</v>
      </c>
      <c r="X139" s="136" t="e" cm="1">
        <f t="array" ref="X139">_xlfn.IFS(
    FALSE, N("Check if X1 shading is ON"),
    $X$50&lt;&gt;"x", NA(),
    FALSE, N("Check if case is 'LEFT' and x axis value less than z score"),
    AND($G$73 = "LEFT", $T139 &lt; IF($K$73="", 0, $K$73)), $U139,
    FALSE, N("Check if case is 'RIGHT' and x axis value greater than z score"),
    AND($G$73 = "RIGHT", $T139 &gt; IF($K$73="", 0, $K$73)), $U139,
    FALSE, N("Check if case is 'TWO' and both directions"),
    AND(
        $G$73 = "TWO",
        OR($T139 &lt; -ABS($K$73), $T139 &gt; ABS($K$73))
    ), $U139,
    FALSE, N("Default case: Return NA()"),
    TRUE, NA()
)</f>
        <v>#VALUE!</v>
      </c>
      <c r="Y139" s="42"/>
      <c r="Z139" s="110">
        <v>0.66666666666666441</v>
      </c>
      <c r="AA139" s="110">
        <v>0.182</v>
      </c>
      <c r="AB139" s="110">
        <f t="shared" si="31"/>
        <v>0.182</v>
      </c>
      <c r="AC139" s="110" t="str">
        <f t="shared" si="32"/>
        <v/>
      </c>
    </row>
    <row r="140" spans="2:29" ht="16" x14ac:dyDescent="0.2">
      <c r="B140"/>
      <c r="C140" s="42"/>
      <c r="D140" s="44"/>
      <c r="E140" s="7"/>
      <c r="F140" s="113">
        <f t="shared" si="33"/>
        <v>-1</v>
      </c>
      <c r="G140" s="113">
        <f t="shared" si="34"/>
        <v>-0.05</v>
      </c>
      <c r="H140" s="138" t="e" cm="1">
        <f t="array" ref="H140">_xlfn.IFS(
    $G$71 = "TWO", IF(SUM($H$127:H129) &lt;= 0.5, SUM($H$127:H129), 1 - SUM($H$127:H129)),
    $G$69 = "LEFT", SUM($H$127:H129),
    $G$69 = "RIGHT", 1 - SUM($H$127:H129)
)</f>
        <v>#N/A</v>
      </c>
      <c r="I140" s="139" t="str" cm="1">
        <f t="array" ref="I140">_xlfn.IFS(
    $G$69 = "", "",
    AND($G$71 = "TWO", ROWS($H$138:H140) = 1), "⟵ " &amp; TEXT(H140, "#0.0%"),
    AND($G$71 = "TWO", H140 = 50%), TEXT(H140, "#0.0%"),
    AND($G$71 = "TWO", H141 &gt; H140), "⟵ " &amp; TEXT(H140, "#0.0%"),
    AND($G$71 = "TWO", H141 &lt; H140), TEXT(H140, "#0.0%") &amp; " ⟶",
    $G$69 = "LEFT", "⟵ " &amp; TEXT(H140, "#0.0%"),
    $G$69 = "RIGHT", TEXT(H140, "#0.0%") &amp; " ⟶"
)</f>
        <v/>
      </c>
      <c r="J140" s="42"/>
      <c r="K140" s="42"/>
      <c r="L140" s="42"/>
      <c r="M140" s="42"/>
      <c r="N140" s="42"/>
      <c r="O140" s="42"/>
      <c r="P140" s="42"/>
      <c r="Q140" s="42"/>
      <c r="R140" s="42"/>
      <c r="S140" s="42"/>
      <c r="T140" s="120">
        <f t="shared" si="25"/>
        <v>0.66666666666666441</v>
      </c>
      <c r="U140" s="136">
        <f t="shared" si="26"/>
        <v>0.31944800552235275</v>
      </c>
      <c r="V140" s="136" t="e" cm="1">
        <f t="array" ref="V140">_xlfn.IFS(
    FALSE, N("Check if X1 shading is ON"),
    $V$50&lt;&gt;"x", NA(),
    FALSE, N("Check if case is 'LEFT' and x axis value less than z score"),
    AND($G$69 = "LEFT", $T140 &lt; IF($K$69="", 0, $K$69)), $U140,
    FALSE, N("Check if case is 'RIGHT' and x axis value greater than z score"),
    AND($G$69 = "RIGHT", $T140 &gt; IF($K$69="", 0, $K$69)), $U140,
    FALSE, N("Check if case is 'TWO' and both directions"),
    AND(
        $G$69 = "TWO",
        OR($T140 &lt; -ABS($K$69), $T140 &gt; ABS($K$70))
    ), $U140,
    FALSE, N("Default case: Return NA()"),
    TRUE, NA()
)</f>
        <v>#VALUE!</v>
      </c>
      <c r="W140" s="136" t="e" cm="1">
        <f t="array" ref="W140">_xlfn.IFS(
    FALSE, N("Check if X1 shading is ON"),
    $V$50&lt;&gt;"x", NA(),
    FALSE, N("Check if case is 'LEFT' and x axis value less than z score"),
    AND($G$70 = "LEFT", $T140 &lt; IF($K$70="", 0, $K$70)), $U140,
    FALSE, N("Check if case is 'RIGHT' and x axis value greater than z score"),
    AND($G$70 = "RIGHT", $T140 &gt; IF($K$70="", 0, $K$70)), $U140,
    FALSE, N("Default case: Return NA()"),
    TRUE, NA()
)</f>
        <v>#N/A</v>
      </c>
      <c r="X140" s="136" t="e" cm="1">
        <f t="array" ref="X140">_xlfn.IFS(
    FALSE, N("Check if X1 shading is ON"),
    $X$50&lt;&gt;"x", NA(),
    FALSE, N("Check if case is 'LEFT' and x axis value less than z score"),
    AND($G$73 = "LEFT", $T140 &lt; IF($K$73="", 0, $K$73)), $U140,
    FALSE, N("Check if case is 'RIGHT' and x axis value greater than z score"),
    AND($G$73 = "RIGHT", $T140 &gt; IF($K$73="", 0, $K$73)), $U140,
    FALSE, N("Check if case is 'TWO' and both directions"),
    AND(
        $G$73 = "TWO",
        OR($T140 &lt; -ABS($K$73), $T140 &gt; ABS($K$73))
    ), $U140,
    FALSE, N("Default case: Return NA()"),
    TRUE, NA()
)</f>
        <v>#VALUE!</v>
      </c>
      <c r="Y140" s="42"/>
      <c r="Z140" s="110">
        <v>0.83333333333333093</v>
      </c>
      <c r="AA140" s="110">
        <v>0.182</v>
      </c>
      <c r="AB140" s="110">
        <f t="shared" si="31"/>
        <v>0.182</v>
      </c>
      <c r="AC140" s="110" t="str">
        <f t="shared" si="32"/>
        <v/>
      </c>
    </row>
    <row r="141" spans="2:29" ht="16" x14ac:dyDescent="0.2">
      <c r="B141"/>
      <c r="C141" s="42"/>
      <c r="D141" s="44"/>
      <c r="E141" s="7"/>
      <c r="F141" s="113">
        <f t="shared" si="33"/>
        <v>0</v>
      </c>
      <c r="G141" s="113">
        <f t="shared" si="34"/>
        <v>-0.05</v>
      </c>
      <c r="H141" s="138" t="e" cm="1">
        <f t="array" ref="H141">_xlfn.IFS(
    $G$71 = "TWO", IF(SUM($H$127:H130) &lt;= 0.5, SUM($H$127:H130), 1 - SUM($H$127:H130)),
    $G$69 = "LEFT", SUM($H$127:H130),
    $G$69 = "RIGHT", 1 - SUM($H$127:H130)
)</f>
        <v>#N/A</v>
      </c>
      <c r="I141" s="139" t="str" cm="1">
        <f t="array" ref="I141">_xlfn.IFS(
    $G$69 = "", "",
    AND($G$71 = "TWO", ROWS($H$138:H141) = 1), "⟵ " &amp; TEXT(H141, "#0.0%"),
    AND($G$71 = "TWO", H141 = 50%), TEXT(H141, "#0.0%"),
    AND($G$71 = "TWO", H142 &gt; H141), "⟵ " &amp; TEXT(H141, "#0.0%"),
    AND($G$71 = "TWO", H142 &lt; H141), TEXT(H141, "#0.0%") &amp; " ⟶",
    $G$69 = "LEFT", "⟵ " &amp; TEXT(H141, "#0.0%"),
    $G$69 = "RIGHT", TEXT(H141, "#0.0%") &amp; " ⟶"
)</f>
        <v/>
      </c>
      <c r="J141" s="42"/>
      <c r="K141" s="42"/>
      <c r="L141" s="42"/>
      <c r="M141" s="42"/>
      <c r="N141" s="42"/>
      <c r="O141" s="42"/>
      <c r="P141" s="42"/>
      <c r="Q141" s="42"/>
      <c r="R141" s="42"/>
      <c r="S141" s="42"/>
      <c r="T141" s="120">
        <f t="shared" si="25"/>
        <v>0.70833333333333104</v>
      </c>
      <c r="U141" s="136">
        <f t="shared" si="26"/>
        <v>0.31042697552584309</v>
      </c>
      <c r="V141" s="136" t="e" cm="1">
        <f t="array" ref="V141">_xlfn.IFS(
    FALSE, N("Check if X1 shading is ON"),
    $V$50&lt;&gt;"x", NA(),
    FALSE, N("Check if case is 'LEFT' and x axis value less than z score"),
    AND($G$69 = "LEFT", $T141 &lt; IF($K$69="", 0, $K$69)), $U141,
    FALSE, N("Check if case is 'RIGHT' and x axis value greater than z score"),
    AND($G$69 = "RIGHT", $T141 &gt; IF($K$69="", 0, $K$69)), $U141,
    FALSE, N("Check if case is 'TWO' and both directions"),
    AND(
        $G$69 = "TWO",
        OR($T141 &lt; -ABS($K$69), $T141 &gt; ABS($K$70))
    ), $U141,
    FALSE, N("Default case: Return NA()"),
    TRUE, NA()
)</f>
        <v>#VALUE!</v>
      </c>
      <c r="W141" s="136" t="e" cm="1">
        <f t="array" ref="W141">_xlfn.IFS(
    FALSE, N("Check if X1 shading is ON"),
    $V$50&lt;&gt;"x", NA(),
    FALSE, N("Check if case is 'LEFT' and x axis value less than z score"),
    AND($G$70 = "LEFT", $T141 &lt; IF($K$70="", 0, $K$70)), $U141,
    FALSE, N("Check if case is 'RIGHT' and x axis value greater than z score"),
    AND($G$70 = "RIGHT", $T141 &gt; IF($K$70="", 0, $K$70)), $U141,
    FALSE, N("Default case: Return NA()"),
    TRUE, NA()
)</f>
        <v>#N/A</v>
      </c>
      <c r="X141" s="136" t="e" cm="1">
        <f t="array" ref="X141">_xlfn.IFS(
    FALSE, N("Check if X1 shading is ON"),
    $X$50&lt;&gt;"x", NA(),
    FALSE, N("Check if case is 'LEFT' and x axis value less than z score"),
    AND($G$73 = "LEFT", $T141 &lt; IF($K$73="", 0, $K$73)), $U141,
    FALSE, N("Check if case is 'RIGHT' and x axis value greater than z score"),
    AND($G$73 = "RIGHT", $T141 &gt; IF($K$73="", 0, $K$73)), $U141,
    FALSE, N("Check if case is 'TWO' and both directions"),
    AND(
        $G$73 = "TWO",
        OR($T141 &lt; -ABS($K$73), $T141 &gt; ABS($K$73))
    ), $U141,
    FALSE, N("Default case: Return NA()"),
    TRUE, NA()
)</f>
        <v>#VALUE!</v>
      </c>
      <c r="Y141" s="42"/>
      <c r="Z141" s="110">
        <v>1.1666666666666643</v>
      </c>
      <c r="AA141" s="110">
        <v>0.182</v>
      </c>
      <c r="AB141" s="110">
        <f t="shared" si="31"/>
        <v>0.182</v>
      </c>
      <c r="AC141" s="110" t="str">
        <f t="shared" si="32"/>
        <v/>
      </c>
    </row>
    <row r="142" spans="2:29" ht="16" x14ac:dyDescent="0.2">
      <c r="B142"/>
      <c r="C142" s="42"/>
      <c r="D142" s="44"/>
      <c r="E142" s="7"/>
      <c r="F142" s="113">
        <f t="shared" si="33"/>
        <v>1</v>
      </c>
      <c r="G142" s="113">
        <f t="shared" si="34"/>
        <v>-0.05</v>
      </c>
      <c r="H142" s="138" t="e" cm="1">
        <f t="array" ref="H142">_xlfn.IFS(
    $G$71 = "TWO", IF(SUM($H$127:H131) &lt;= 0.5, SUM($H$127:H131), 1 - SUM($H$127:H131)),
    $G$69 = "LEFT", SUM($H$127:H131),
    $G$69 = "RIGHT", 1 - SUM($H$127:H131)
)</f>
        <v>#N/A</v>
      </c>
      <c r="I142" s="139" t="str" cm="1">
        <f t="array" ref="I142">_xlfn.IFS(
    $G$69 = "", "",
    AND($G$71 = "TWO", ROWS($H$138:H142) = 1), "⟵ " &amp; TEXT(H142, "#0.0%"),
    AND($G$71 = "TWO", H142 = 50%), TEXT(H142, "#0.0%"),
    AND($G$71 = "TWO", H143 &gt; H142), "⟵ " &amp; TEXT(H142, "#0.0%"),
    AND($G$71 = "TWO", H143 &lt; H142), TEXT(H142, "#0.0%") &amp; " ⟶",
    $G$69 = "LEFT", "⟵ " &amp; TEXT(H142, "#0.0%"),
    $G$69 = "RIGHT", TEXT(H142, "#0.0%") &amp; " ⟶"
)</f>
        <v/>
      </c>
      <c r="J142" s="42"/>
      <c r="K142" s="42"/>
      <c r="L142" s="42"/>
      <c r="M142" s="42"/>
      <c r="N142" s="42"/>
      <c r="O142" s="42"/>
      <c r="P142" s="42"/>
      <c r="Q142" s="42"/>
      <c r="R142" s="42"/>
      <c r="S142" s="42"/>
      <c r="T142" s="120">
        <f t="shared" si="25"/>
        <v>0.74999999999999767</v>
      </c>
      <c r="U142" s="136">
        <f t="shared" si="26"/>
        <v>0.30113743215480498</v>
      </c>
      <c r="V142" s="136" t="e" cm="1">
        <f t="array" ref="V142">_xlfn.IFS(
    FALSE, N("Check if X1 shading is ON"),
    $V$50&lt;&gt;"x", NA(),
    FALSE, N("Check if case is 'LEFT' and x axis value less than z score"),
    AND($G$69 = "LEFT", $T142 &lt; IF($K$69="", 0, $K$69)), $U142,
    FALSE, N("Check if case is 'RIGHT' and x axis value greater than z score"),
    AND($G$69 = "RIGHT", $T142 &gt; IF($K$69="", 0, $K$69)), $U142,
    FALSE, N("Check if case is 'TWO' and both directions"),
    AND(
        $G$69 = "TWO",
        OR($T142 &lt; -ABS($K$69), $T142 &gt; ABS($K$70))
    ), $U142,
    FALSE, N("Default case: Return NA()"),
    TRUE, NA()
)</f>
        <v>#VALUE!</v>
      </c>
      <c r="W142" s="136" t="e" cm="1">
        <f t="array" ref="W142">_xlfn.IFS(
    FALSE, N("Check if X1 shading is ON"),
    $V$50&lt;&gt;"x", NA(),
    FALSE, N("Check if case is 'LEFT' and x axis value less than z score"),
    AND($G$70 = "LEFT", $T142 &lt; IF($K$70="", 0, $K$70)), $U142,
    FALSE, N("Check if case is 'RIGHT' and x axis value greater than z score"),
    AND($G$70 = "RIGHT", $T142 &gt; IF($K$70="", 0, $K$70)), $U142,
    FALSE, N("Default case: Return NA()"),
    TRUE, NA()
)</f>
        <v>#N/A</v>
      </c>
      <c r="X142" s="136" t="e" cm="1">
        <f t="array" ref="X142">_xlfn.IFS(
    FALSE, N("Check if X1 shading is ON"),
    $X$50&lt;&gt;"x", NA(),
    FALSE, N("Check if case is 'LEFT' and x axis value less than z score"),
    AND($G$73 = "LEFT", $T142 &lt; IF($K$73="", 0, $K$73)), $U142,
    FALSE, N("Check if case is 'RIGHT' and x axis value greater than z score"),
    AND($G$73 = "RIGHT", $T142 &gt; IF($K$73="", 0, $K$73)), $U142,
    FALSE, N("Check if case is 'TWO' and both directions"),
    AND(
        $G$73 = "TWO",
        OR($T142 &lt; -ABS($K$73), $T142 &gt; ABS($K$73))
    ), $U142,
    FALSE, N("Default case: Return NA()"),
    TRUE, NA()
)</f>
        <v>#VALUE!</v>
      </c>
      <c r="Y142" s="42"/>
      <c r="Z142" s="110">
        <v>-0.83333333333333526</v>
      </c>
      <c r="AA142" s="110">
        <v>0.20599999999999999</v>
      </c>
      <c r="AB142" s="110">
        <f t="shared" si="31"/>
        <v>0.20599999999999999</v>
      </c>
      <c r="AC142" s="110" t="str">
        <f t="shared" si="32"/>
        <v/>
      </c>
    </row>
    <row r="143" spans="2:29" ht="16" x14ac:dyDescent="0.2">
      <c r="B143"/>
      <c r="C143" s="42"/>
      <c r="D143" s="44"/>
      <c r="E143" s="7"/>
      <c r="F143" s="113">
        <f t="shared" si="33"/>
        <v>2</v>
      </c>
      <c r="G143" s="113">
        <f t="shared" si="34"/>
        <v>-0.05</v>
      </c>
      <c r="H143" s="138" t="e" cm="1">
        <f t="array" ref="H143">_xlfn.IFS(
    $G$71 = "TWO", IF(SUM($H$127:H132) &lt;= 0.5, SUM($H$127:H132), 1 - SUM($H$127:H132)),
    $G$69 = "LEFT", SUM($H$127:H132),
    $G$69 = "RIGHT", 1 - SUM($H$127:H132)
)</f>
        <v>#N/A</v>
      </c>
      <c r="I143" s="139" t="str" cm="1">
        <f t="array" ref="I143">_xlfn.IFS(
    $G$69 = "", "",
    AND($G$71 = "TWO", ROWS($H$138:H143) = 1), "⟵ " &amp; TEXT(H143, "#0.0%"),
    AND($G$71 = "TWO", H143 = 50%), TEXT(H143, "#0.0%"),
    AND($G$71 = "TWO", H144 &gt; H143), "⟵ " &amp; TEXT(H143, "#0.0%"),
    AND($G$71 = "TWO", H144 &lt; H143), TEXT(H143, "#0.0%") &amp; " ⟶",
    $G$69 = "LEFT", "⟵ " &amp; TEXT(H143, "#0.0%"),
    $G$69 = "RIGHT", TEXT(H143, "#0.0%") &amp; " ⟶"
)</f>
        <v/>
      </c>
      <c r="J143" s="42"/>
      <c r="K143" s="42"/>
      <c r="L143" s="42"/>
      <c r="M143" s="42"/>
      <c r="N143" s="42"/>
      <c r="O143" s="42"/>
      <c r="P143" s="42"/>
      <c r="Q143" s="42"/>
      <c r="R143" s="42"/>
      <c r="S143" s="42"/>
      <c r="T143" s="120">
        <f t="shared" si="25"/>
        <v>0.7916666666666643</v>
      </c>
      <c r="U143" s="136">
        <f t="shared" si="26"/>
        <v>0.29161915585865616</v>
      </c>
      <c r="V143" s="136" t="e" cm="1">
        <f t="array" ref="V143">_xlfn.IFS(
    FALSE, N("Check if X1 shading is ON"),
    $V$50&lt;&gt;"x", NA(),
    FALSE, N("Check if case is 'LEFT' and x axis value less than z score"),
    AND($G$69 = "LEFT", $T143 &lt; IF($K$69="", 0, $K$69)), $U143,
    FALSE, N("Check if case is 'RIGHT' and x axis value greater than z score"),
    AND($G$69 = "RIGHT", $T143 &gt; IF($K$69="", 0, $K$69)), $U143,
    FALSE, N("Check if case is 'TWO' and both directions"),
    AND(
        $G$69 = "TWO",
        OR($T143 &lt; -ABS($K$69), $T143 &gt; ABS($K$70))
    ), $U143,
    FALSE, N("Default case: Return NA()"),
    TRUE, NA()
)</f>
        <v>#VALUE!</v>
      </c>
      <c r="W143" s="136" t="e" cm="1">
        <f t="array" ref="W143">_xlfn.IFS(
    FALSE, N("Check if X1 shading is ON"),
    $V$50&lt;&gt;"x", NA(),
    FALSE, N("Check if case is 'LEFT' and x axis value less than z score"),
    AND($G$70 = "LEFT", $T143 &lt; IF($K$70="", 0, $K$70)), $U143,
    FALSE, N("Check if case is 'RIGHT' and x axis value greater than z score"),
    AND($G$70 = "RIGHT", $T143 &gt; IF($K$70="", 0, $K$70)), $U143,
    FALSE, N("Default case: Return NA()"),
    TRUE, NA()
)</f>
        <v>#N/A</v>
      </c>
      <c r="X143" s="136" t="e" cm="1">
        <f t="array" ref="X143">_xlfn.IFS(
    FALSE, N("Check if X1 shading is ON"),
    $X$50&lt;&gt;"x", NA(),
    FALSE, N("Check if case is 'LEFT' and x axis value less than z score"),
    AND($G$73 = "LEFT", $T143 &lt; IF($K$73="", 0, $K$73)), $U143,
    FALSE, N("Check if case is 'RIGHT' and x axis value greater than z score"),
    AND($G$73 = "RIGHT", $T143 &gt; IF($K$73="", 0, $K$73)), $U143,
    FALSE, N("Check if case is 'TWO' and both directions"),
    AND(
        $G$73 = "TWO",
        OR($T143 &lt; -ABS($K$73), $T143 &gt; ABS($K$73))
    ), $U143,
    FALSE, N("Default case: Return NA()"),
    TRUE, NA()
)</f>
        <v>#VALUE!</v>
      </c>
      <c r="Y143" s="42"/>
      <c r="Z143" s="110">
        <v>-0.66666666666666874</v>
      </c>
      <c r="AA143" s="110">
        <v>0.20599999999999999</v>
      </c>
      <c r="AB143" s="110">
        <f t="shared" si="31"/>
        <v>0.20599999999999999</v>
      </c>
      <c r="AC143" s="110" t="str">
        <f t="shared" si="32"/>
        <v/>
      </c>
    </row>
    <row r="144" spans="2:29" ht="16" x14ac:dyDescent="0.2">
      <c r="B144"/>
      <c r="C144" s="42"/>
      <c r="D144" s="44"/>
      <c r="E144" s="7"/>
      <c r="F144" s="113">
        <f t="shared" si="33"/>
        <v>3</v>
      </c>
      <c r="G144" s="113">
        <f t="shared" si="34"/>
        <v>-0.05</v>
      </c>
      <c r="H144" s="138" t="e" cm="1">
        <f t="array" ref="H144">_xlfn.IFS(
    $G$71 = "TWO", IF(SUM($H$127:H133) &lt;= 0.5, SUM($H$127:H133), 1 - SUM($H$127:H133)),
    $G$69 = "LEFT", SUM($H$127:H133),
    $G$69 = "RIGHT", 1 - SUM($H$127:H133)
)</f>
        <v>#N/A</v>
      </c>
      <c r="I144" s="139" t="str" cm="1">
        <f t="array" ref="I144">_xlfn.IFS(
    $G$69 = "", "",
    AND($G$71 = "TWO", ROWS($H$138:H144) = 1), "⟵ " &amp; TEXT(H144, "#0.0%"),
    AND($G$71 = "TWO", H144 = 50%), TEXT(H144, "#0.0%"),
    AND($G$71 = "TWO", H145 &gt; H144), "⟵ " &amp; TEXT(H144, "#0.0%"),
    AND($G$71 = "TWO", H145 &lt; H144), TEXT(H144, "#0.0%") &amp; " ⟶",
    $G$69 = "LEFT", "⟵ " &amp; TEXT(H144, "#0.0%"),
    $G$69 = "RIGHT", TEXT(H144, "#0.0%") &amp; " ⟶"
)</f>
        <v/>
      </c>
      <c r="J144" s="42"/>
      <c r="K144" s="42"/>
      <c r="L144" s="42"/>
      <c r="M144" s="42"/>
      <c r="N144" s="42"/>
      <c r="O144" s="42"/>
      <c r="P144" s="42"/>
      <c r="Q144" s="42"/>
      <c r="R144" s="42"/>
      <c r="S144" s="42"/>
      <c r="T144" s="120">
        <f t="shared" si="25"/>
        <v>0.83333333333333093</v>
      </c>
      <c r="U144" s="136">
        <f t="shared" si="26"/>
        <v>0.2819118754103031</v>
      </c>
      <c r="V144" s="136" t="e" cm="1">
        <f t="array" ref="V144">_xlfn.IFS(
    FALSE, N("Check if X1 shading is ON"),
    $V$50&lt;&gt;"x", NA(),
    FALSE, N("Check if case is 'LEFT' and x axis value less than z score"),
    AND($G$69 = "LEFT", $T144 &lt; IF($K$69="", 0, $K$69)), $U144,
    FALSE, N("Check if case is 'RIGHT' and x axis value greater than z score"),
    AND($G$69 = "RIGHT", $T144 &gt; IF($K$69="", 0, $K$69)), $U144,
    FALSE, N("Check if case is 'TWO' and both directions"),
    AND(
        $G$69 = "TWO",
        OR($T144 &lt; -ABS($K$69), $T144 &gt; ABS($K$70))
    ), $U144,
    FALSE, N("Default case: Return NA()"),
    TRUE, NA()
)</f>
        <v>#VALUE!</v>
      </c>
      <c r="W144" s="136" t="e" cm="1">
        <f t="array" ref="W144">_xlfn.IFS(
    FALSE, N("Check if X1 shading is ON"),
    $V$50&lt;&gt;"x", NA(),
    FALSE, N("Check if case is 'LEFT' and x axis value less than z score"),
    AND($G$70 = "LEFT", $T144 &lt; IF($K$70="", 0, $K$70)), $U144,
    FALSE, N("Check if case is 'RIGHT' and x axis value greater than z score"),
    AND($G$70 = "RIGHT", $T144 &gt; IF($K$70="", 0, $K$70)), $U144,
    FALSE, N("Default case: Return NA()"),
    TRUE, NA()
)</f>
        <v>#N/A</v>
      </c>
      <c r="X144" s="136" t="e" cm="1">
        <f t="array" ref="X144">_xlfn.IFS(
    FALSE, N("Check if X1 shading is ON"),
    $X$50&lt;&gt;"x", NA(),
    FALSE, N("Check if case is 'LEFT' and x axis value less than z score"),
    AND($G$73 = "LEFT", $T144 &lt; IF($K$73="", 0, $K$73)), $U144,
    FALSE, N("Check if case is 'RIGHT' and x axis value greater than z score"),
    AND($G$73 = "RIGHT", $T144 &gt; IF($K$73="", 0, $K$73)), $U144,
    FALSE, N("Check if case is 'TWO' and both directions"),
    AND(
        $G$73 = "TWO",
        OR($T144 &lt; -ABS($K$73), $T144 &gt; ABS($K$73))
    ), $U144,
    FALSE, N("Default case: Return NA()"),
    TRUE, NA()
)</f>
        <v>#VALUE!</v>
      </c>
      <c r="Y144" s="42"/>
      <c r="Z144" s="110">
        <v>-0.50000000000000222</v>
      </c>
      <c r="AA144" s="110">
        <v>0.20599999999999999</v>
      </c>
      <c r="AB144" s="110">
        <f t="shared" si="31"/>
        <v>0.20599999999999999</v>
      </c>
      <c r="AC144" s="110" t="str">
        <f t="shared" si="32"/>
        <v/>
      </c>
    </row>
    <row r="145" spans="2:29" ht="16" x14ac:dyDescent="0.2">
      <c r="B145"/>
      <c r="C145" s="42"/>
      <c r="D145" s="44"/>
      <c r="E145" s="7"/>
      <c r="F145" s="7"/>
      <c r="G145" s="44"/>
      <c r="H145" s="44"/>
      <c r="I145" s="44"/>
      <c r="J145" s="42"/>
      <c r="K145" s="42"/>
      <c r="L145" s="42"/>
      <c r="M145" s="42"/>
      <c r="N145" s="42"/>
      <c r="O145" s="42"/>
      <c r="P145" s="42"/>
      <c r="Q145" s="42"/>
      <c r="R145" s="42"/>
      <c r="S145" s="42"/>
      <c r="T145" s="120">
        <f t="shared" si="25"/>
        <v>0.87499999999999756</v>
      </c>
      <c r="U145" s="136">
        <f t="shared" si="26"/>
        <v>0.27205499837854408</v>
      </c>
      <c r="V145" s="136" t="e" cm="1">
        <f t="array" ref="V145">_xlfn.IFS(
    FALSE, N("Check if X1 shading is ON"),
    $V$50&lt;&gt;"x", NA(),
    FALSE, N("Check if case is 'LEFT' and x axis value less than z score"),
    AND($G$69 = "LEFT", $T145 &lt; IF($K$69="", 0, $K$69)), $U145,
    FALSE, N("Check if case is 'RIGHT' and x axis value greater than z score"),
    AND($G$69 = "RIGHT", $T145 &gt; IF($K$69="", 0, $K$69)), $U145,
    FALSE, N("Check if case is 'TWO' and both directions"),
    AND(
        $G$69 = "TWO",
        OR($T145 &lt; -ABS($K$69), $T145 &gt; ABS($K$70))
    ), $U145,
    FALSE, N("Default case: Return NA()"),
    TRUE, NA()
)</f>
        <v>#VALUE!</v>
      </c>
      <c r="W145" s="136" t="e" cm="1">
        <f t="array" ref="W145">_xlfn.IFS(
    FALSE, N("Check if X1 shading is ON"),
    $V$50&lt;&gt;"x", NA(),
    FALSE, N("Check if case is 'LEFT' and x axis value less than z score"),
    AND($G$70 = "LEFT", $T145 &lt; IF($K$70="", 0, $K$70)), $U145,
    FALSE, N("Check if case is 'RIGHT' and x axis value greater than z score"),
    AND($G$70 = "RIGHT", $T145 &gt; IF($K$70="", 0, $K$70)), $U145,
    FALSE, N("Default case: Return NA()"),
    TRUE, NA()
)</f>
        <v>#N/A</v>
      </c>
      <c r="X145" s="136" t="e" cm="1">
        <f t="array" ref="X145">_xlfn.IFS(
    FALSE, N("Check if X1 shading is ON"),
    $X$50&lt;&gt;"x", NA(),
    FALSE, N("Check if case is 'LEFT' and x axis value less than z score"),
    AND($G$73 = "LEFT", $T145 &lt; IF($K$73="", 0, $K$73)), $U145,
    FALSE, N("Check if case is 'RIGHT' and x axis value greater than z score"),
    AND($G$73 = "RIGHT", $T145 &gt; IF($K$73="", 0, $K$73)), $U145,
    FALSE, N("Check if case is 'TWO' and both directions"),
    AND(
        $G$73 = "TWO",
        OR($T145 &lt; -ABS($K$73), $T145 &gt; ABS($K$73))
    ), $U145,
    FALSE, N("Default case: Return NA()"),
    TRUE, NA()
)</f>
        <v>#VALUE!</v>
      </c>
      <c r="Y145" s="42"/>
      <c r="Z145" s="110">
        <v>-0.33333333333333548</v>
      </c>
      <c r="AA145" s="110">
        <v>0.20599999999999999</v>
      </c>
      <c r="AB145" s="110">
        <f t="shared" si="31"/>
        <v>0.20599999999999999</v>
      </c>
      <c r="AC145" s="110" t="str">
        <f t="shared" si="32"/>
        <v/>
      </c>
    </row>
    <row r="146" spans="2:29" ht="19" x14ac:dyDescent="0.25">
      <c r="B146"/>
      <c r="C146" s="42"/>
      <c r="D146" s="192" t="s">
        <v>165</v>
      </c>
      <c r="E146" s="7"/>
      <c r="F146" s="7"/>
      <c r="G146" s="44"/>
      <c r="H146" s="44"/>
      <c r="I146" s="44"/>
      <c r="J146" s="42"/>
      <c r="K146" s="42"/>
      <c r="L146" s="42"/>
      <c r="M146" s="42"/>
      <c r="N146" s="42"/>
      <c r="O146" s="42"/>
      <c r="P146" s="42"/>
      <c r="Q146" s="42"/>
      <c r="R146" s="42"/>
      <c r="S146" s="42"/>
      <c r="T146" s="120">
        <f t="shared" si="25"/>
        <v>0.91666666666666419</v>
      </c>
      <c r="U146" s="136">
        <f t="shared" si="26"/>
        <v>0.262087353078302</v>
      </c>
      <c r="V146" s="136" t="e" cm="1">
        <f t="array" ref="V146">_xlfn.IFS(
    FALSE, N("Check if X1 shading is ON"),
    $V$50&lt;&gt;"x", NA(),
    FALSE, N("Check if case is 'LEFT' and x axis value less than z score"),
    AND($G$69 = "LEFT", $T146 &lt; IF($K$69="", 0, $K$69)), $U146,
    FALSE, N("Check if case is 'RIGHT' and x axis value greater than z score"),
    AND($G$69 = "RIGHT", $T146 &gt; IF($K$69="", 0, $K$69)), $U146,
    FALSE, N("Check if case is 'TWO' and both directions"),
    AND(
        $G$69 = "TWO",
        OR($T146 &lt; -ABS($K$69), $T146 &gt; ABS($K$70))
    ), $U146,
    FALSE, N("Default case: Return NA()"),
    TRUE, NA()
)</f>
        <v>#VALUE!</v>
      </c>
      <c r="W146" s="136" t="e" cm="1">
        <f t="array" ref="W146">_xlfn.IFS(
    FALSE, N("Check if X1 shading is ON"),
    $V$50&lt;&gt;"x", NA(),
    FALSE, N("Check if case is 'LEFT' and x axis value less than z score"),
    AND($G$70 = "LEFT", $T146 &lt; IF($K$70="", 0, $K$70)), $U146,
    FALSE, N("Check if case is 'RIGHT' and x axis value greater than z score"),
    AND($G$70 = "RIGHT", $T146 &gt; IF($K$70="", 0, $K$70)), $U146,
    FALSE, N("Default case: Return NA()"),
    TRUE, NA()
)</f>
        <v>#N/A</v>
      </c>
      <c r="X146" s="136" t="e" cm="1">
        <f t="array" ref="X146">_xlfn.IFS(
    FALSE, N("Check if X1 shading is ON"),
    $X$50&lt;&gt;"x", NA(),
    FALSE, N("Check if case is 'LEFT' and x axis value less than z score"),
    AND($G$73 = "LEFT", $T146 &lt; IF($K$73="", 0, $K$73)), $U146,
    FALSE, N("Check if case is 'RIGHT' and x axis value greater than z score"),
    AND($G$73 = "RIGHT", $T146 &gt; IF($K$73="", 0, $K$73)), $U146,
    FALSE, N("Check if case is 'TWO' and both directions"),
    AND(
        $G$73 = "TWO",
        OR($T146 &lt; -ABS($K$73), $T146 &gt; ABS($K$73))
    ), $U146,
    FALSE, N("Default case: Return NA()"),
    TRUE, NA()
)</f>
        <v>#VALUE!</v>
      </c>
      <c r="Y146" s="42"/>
      <c r="Z146" s="110">
        <v>-0.16666666666666879</v>
      </c>
      <c r="AA146" s="110">
        <v>0.20599999999999999</v>
      </c>
      <c r="AB146" s="110">
        <f t="shared" si="31"/>
        <v>0.20599999999999999</v>
      </c>
      <c r="AC146" s="110" t="str">
        <f t="shared" si="32"/>
        <v/>
      </c>
    </row>
    <row r="147" spans="2:29" ht="17" x14ac:dyDescent="0.2">
      <c r="B147"/>
      <c r="C147" s="42"/>
      <c r="D147" s="114" t="s">
        <v>116</v>
      </c>
      <c r="E147" s="143" t="s">
        <v>117</v>
      </c>
      <c r="F147" s="140" t="str">
        <f>LEFT(D146,6)&amp;" "&amp;$E$69&amp;" axis"</f>
        <v>X1 raw  axis</v>
      </c>
      <c r="G147" s="140" t="str">
        <f>$E$69&amp;" y"</f>
        <v xml:space="preserve"> y</v>
      </c>
      <c r="H147" s="140" t="str">
        <f>E69&amp;" raw labels"</f>
        <v xml:space="preserve"> raw labels</v>
      </c>
      <c r="I147" s="44"/>
      <c r="J147" s="42"/>
      <c r="K147" s="42"/>
      <c r="L147" s="42"/>
      <c r="M147" s="42"/>
      <c r="N147" s="42"/>
      <c r="O147" s="42"/>
      <c r="P147" s="42"/>
      <c r="Q147" s="42"/>
      <c r="R147" s="42"/>
      <c r="S147" s="42"/>
      <c r="T147" s="120">
        <f t="shared" si="25"/>
        <v>0.95833333333333082</v>
      </c>
      <c r="U147" s="136">
        <f t="shared" si="26"/>
        <v>0.25204694425504581</v>
      </c>
      <c r="V147" s="136" t="e" cm="1">
        <f t="array" ref="V147">_xlfn.IFS(
    FALSE, N("Check if X1 shading is ON"),
    $V$50&lt;&gt;"x", NA(),
    FALSE, N("Check if case is 'LEFT' and x axis value less than z score"),
    AND($G$69 = "LEFT", $T147 &lt; IF($K$69="", 0, $K$69)), $U147,
    FALSE, N("Check if case is 'RIGHT' and x axis value greater than z score"),
    AND($G$69 = "RIGHT", $T147 &gt; IF($K$69="", 0, $K$69)), $U147,
    FALSE, N("Check if case is 'TWO' and both directions"),
    AND(
        $G$69 = "TWO",
        OR($T147 &lt; -ABS($K$69), $T147 &gt; ABS($K$70))
    ), $U147,
    FALSE, N("Default case: Return NA()"),
    TRUE, NA()
)</f>
        <v>#VALUE!</v>
      </c>
      <c r="W147" s="136" t="e" cm="1">
        <f t="array" ref="W147">_xlfn.IFS(
    FALSE, N("Check if X1 shading is ON"),
    $V$50&lt;&gt;"x", NA(),
    FALSE, N("Check if case is 'LEFT' and x axis value less than z score"),
    AND($G$70 = "LEFT", $T147 &lt; IF($K$70="", 0, $K$70)), $U147,
    FALSE, N("Check if case is 'RIGHT' and x axis value greater than z score"),
    AND($G$70 = "RIGHT", $T147 &gt; IF($K$70="", 0, $K$70)), $U147,
    FALSE, N("Default case: Return NA()"),
    TRUE, NA()
)</f>
        <v>#N/A</v>
      </c>
      <c r="X147" s="136" t="e" cm="1">
        <f t="array" ref="X147">_xlfn.IFS(
    FALSE, N("Check if X1 shading is ON"),
    $X$50&lt;&gt;"x", NA(),
    FALSE, N("Check if case is 'LEFT' and x axis value less than z score"),
    AND($G$73 = "LEFT", $T147 &lt; IF($K$73="", 0, $K$73)), $U147,
    FALSE, N("Check if case is 'RIGHT' and x axis value greater than z score"),
    AND($G$73 = "RIGHT", $T147 &gt; IF($K$73="", 0, $K$73)), $U147,
    FALSE, N("Check if case is 'TWO' and both directions"),
    AND(
        $G$73 = "TWO",
        OR($T147 &lt; -ABS($K$73), $T147 &gt; ABS($K$73))
    ), $U147,
    FALSE, N("Default case: Return NA()"),
    TRUE, NA()
)</f>
        <v>#VALUE!</v>
      </c>
      <c r="Y147" s="42"/>
      <c r="Z147" s="110">
        <v>0.16666666666666449</v>
      </c>
      <c r="AA147" s="110">
        <v>0.20599999999999999</v>
      </c>
      <c r="AB147" s="110">
        <f t="shared" si="31"/>
        <v>0.20599999999999999</v>
      </c>
      <c r="AC147" s="110" t="str">
        <f t="shared" si="32"/>
        <v/>
      </c>
    </row>
    <row r="148" spans="2:29" ht="17" x14ac:dyDescent="0.2">
      <c r="B148"/>
      <c r="C148" s="42"/>
      <c r="D148" s="113" t="str">
        <f>O61</f>
        <v>x</v>
      </c>
      <c r="E148" s="110">
        <v>-0.12</v>
      </c>
      <c r="F148" s="113">
        <f t="shared" ref="F148:F155" si="35">F116</f>
        <v>-4</v>
      </c>
      <c r="G148" s="113">
        <f>IF(
    $D$148="x",
    $E$148,
    NA()
)</f>
        <v>-0.12</v>
      </c>
      <c r="H148" s="141" t="str">
        <f>IF(H149="","","raw scale")</f>
        <v/>
      </c>
      <c r="I148" s="44"/>
      <c r="J148" s="42"/>
      <c r="K148" s="42"/>
      <c r="L148" s="42"/>
      <c r="M148" s="42"/>
      <c r="N148" s="42"/>
      <c r="O148" s="42"/>
      <c r="P148" s="42"/>
      <c r="Q148" s="42"/>
      <c r="R148" s="42"/>
      <c r="S148" s="42"/>
      <c r="T148" s="120">
        <f t="shared" si="25"/>
        <v>0.99999999999999745</v>
      </c>
      <c r="U148" s="136">
        <f t="shared" si="26"/>
        <v>0.24197072451914398</v>
      </c>
      <c r="V148" s="136" t="e" cm="1">
        <f t="array" ref="V148">_xlfn.IFS(
    FALSE, N("Check if X1 shading is ON"),
    $V$50&lt;&gt;"x", NA(),
    FALSE, N("Check if case is 'LEFT' and x axis value less than z score"),
    AND($G$69 = "LEFT", $T148 &lt; IF($K$69="", 0, $K$69)), $U148,
    FALSE, N("Check if case is 'RIGHT' and x axis value greater than z score"),
    AND($G$69 = "RIGHT", $T148 &gt; IF($K$69="", 0, $K$69)), $U148,
    FALSE, N("Check if case is 'TWO' and both directions"),
    AND(
        $G$69 = "TWO",
        OR($T148 &lt; -ABS($K$69), $T148 &gt; ABS($K$70))
    ), $U148,
    FALSE, N("Default case: Return NA()"),
    TRUE, NA()
)</f>
        <v>#VALUE!</v>
      </c>
      <c r="W148" s="136" t="e" cm="1">
        <f t="array" ref="W148">_xlfn.IFS(
    FALSE, N("Check if X1 shading is ON"),
    $V$50&lt;&gt;"x", NA(),
    FALSE, N("Check if case is 'LEFT' and x axis value less than z score"),
    AND($G$70 = "LEFT", $T148 &lt; IF($K$70="", 0, $K$70)), $U148,
    FALSE, N("Check if case is 'RIGHT' and x axis value greater than z score"),
    AND($G$70 = "RIGHT", $T148 &gt; IF($K$70="", 0, $K$70)), $U148,
    FALSE, N("Default case: Return NA()"),
    TRUE, NA()
)</f>
        <v>#N/A</v>
      </c>
      <c r="X148" s="136" t="e" cm="1">
        <f t="array" ref="X148">_xlfn.IFS(
    FALSE, N("Check if X1 shading is ON"),
    $X$50&lt;&gt;"x", NA(),
    FALSE, N("Check if case is 'LEFT' and x axis value less than z score"),
    AND($G$73 = "LEFT", $T148 &lt; IF($K$73="", 0, $K$73)), $U148,
    FALSE, N("Check if case is 'RIGHT' and x axis value greater than z score"),
    AND($G$73 = "RIGHT", $T148 &gt; IF($K$73="", 0, $K$73)), $U148,
    FALSE, N("Check if case is 'TWO' and both directions"),
    AND(
        $G$73 = "TWO",
        OR($T148 &lt; -ABS($K$73), $T148 &gt; ABS($K$73))
    ), $U148,
    FALSE, N("Default case: Return NA()"),
    TRUE, NA()
)</f>
        <v>#VALUE!</v>
      </c>
      <c r="Y148" s="42"/>
      <c r="Z148" s="110">
        <v>0.33333333333333115</v>
      </c>
      <c r="AA148" s="110">
        <v>0.20599999999999999</v>
      </c>
      <c r="AB148" s="110">
        <f t="shared" si="31"/>
        <v>0.20599999999999999</v>
      </c>
      <c r="AC148" s="110" t="str">
        <f t="shared" si="32"/>
        <v/>
      </c>
    </row>
    <row r="149" spans="2:29" ht="16" x14ac:dyDescent="0.2">
      <c r="B149"/>
      <c r="C149" s="42"/>
      <c r="D149" s="44"/>
      <c r="E149" s="7"/>
      <c r="F149" s="113">
        <f t="shared" si="35"/>
        <v>-3</v>
      </c>
      <c r="G149" s="113">
        <f t="shared" ref="G149:G155" si="36">IF(
    $D$148="x",
    $E$148,
    NA()
)</f>
        <v>-0.12</v>
      </c>
      <c r="H149" s="142" t="str">
        <f t="shared" ref="H149:H155" si="37">IFERROR(
    TEXT(
        H$69 + $F149 * I$69,
        IF(
            O$73 = 0,
            "#,##0",
            "#,##0." &amp; REPT("0", O$73)
        )
    ),
    ""
)</f>
        <v/>
      </c>
      <c r="I149" s="44"/>
      <c r="J149" s="42"/>
      <c r="K149" s="42"/>
      <c r="L149" s="42"/>
      <c r="M149" s="42"/>
      <c r="N149" s="42"/>
      <c r="O149" s="42"/>
      <c r="P149" s="42"/>
      <c r="Q149" s="42"/>
      <c r="R149" s="42"/>
      <c r="S149" s="42"/>
      <c r="T149" s="120">
        <f t="shared" si="25"/>
        <v>1.0416666666666641</v>
      </c>
      <c r="U149" s="136">
        <f t="shared" si="26"/>
        <v>0.23189438328624334</v>
      </c>
      <c r="V149" s="136" t="e" cm="1">
        <f t="array" ref="V149">_xlfn.IFS(
    FALSE, N("Check if X1 shading is ON"),
    $V$50&lt;&gt;"x", NA(),
    FALSE, N("Check if case is 'LEFT' and x axis value less than z score"),
    AND($G$69 = "LEFT", $T149 &lt; IF($K$69="", 0, $K$69)), $U149,
    FALSE, N("Check if case is 'RIGHT' and x axis value greater than z score"),
    AND($G$69 = "RIGHT", $T149 &gt; IF($K$69="", 0, $K$69)), $U149,
    FALSE, N("Check if case is 'TWO' and both directions"),
    AND(
        $G$69 = "TWO",
        OR($T149 &lt; -ABS($K$69), $T149 &gt; ABS($K$70))
    ), $U149,
    FALSE, N("Default case: Return NA()"),
    TRUE, NA()
)</f>
        <v>#VALUE!</v>
      </c>
      <c r="W149" s="136" t="e" cm="1">
        <f t="array" ref="W149">_xlfn.IFS(
    FALSE, N("Check if X1 shading is ON"),
    $V$50&lt;&gt;"x", NA(),
    FALSE, N("Check if case is 'LEFT' and x axis value less than z score"),
    AND($G$70 = "LEFT", $T149 &lt; IF($K$70="", 0, $K$70)), $U149,
    FALSE, N("Check if case is 'RIGHT' and x axis value greater than z score"),
    AND($G$70 = "RIGHT", $T149 &gt; IF($K$70="", 0, $K$70)), $U149,
    FALSE, N("Default case: Return NA()"),
    TRUE, NA()
)</f>
        <v>#N/A</v>
      </c>
      <c r="X149" s="136" t="e" cm="1">
        <f t="array" ref="X149">_xlfn.IFS(
    FALSE, N("Check if X1 shading is ON"),
    $X$50&lt;&gt;"x", NA(),
    FALSE, N("Check if case is 'LEFT' and x axis value less than z score"),
    AND($G$73 = "LEFT", $T149 &lt; IF($K$73="", 0, $K$73)), $U149,
    FALSE, N("Check if case is 'RIGHT' and x axis value greater than z score"),
    AND($G$73 = "RIGHT", $T149 &gt; IF($K$73="", 0, $K$73)), $U149,
    FALSE, N("Check if case is 'TWO' and both directions"),
    AND(
        $G$73 = "TWO",
        OR($T149 &lt; -ABS($K$73), $T149 &gt; ABS($K$73))
    ), $U149,
    FALSE, N("Default case: Return NA()"),
    TRUE, NA()
)</f>
        <v>#VALUE!</v>
      </c>
      <c r="Y149" s="42"/>
      <c r="Z149" s="110">
        <v>0.49999999999999789</v>
      </c>
      <c r="AA149" s="110">
        <v>0.20599999999999999</v>
      </c>
      <c r="AB149" s="110">
        <f t="shared" si="31"/>
        <v>0.20599999999999999</v>
      </c>
      <c r="AC149" s="110" t="str">
        <f t="shared" si="32"/>
        <v/>
      </c>
    </row>
    <row r="150" spans="2:29" ht="16" x14ac:dyDescent="0.2">
      <c r="B150"/>
      <c r="C150" s="42"/>
      <c r="D150" s="44"/>
      <c r="E150" s="7"/>
      <c r="F150" s="113">
        <f t="shared" si="35"/>
        <v>-2</v>
      </c>
      <c r="G150" s="113">
        <f t="shared" si="36"/>
        <v>-0.12</v>
      </c>
      <c r="H150" s="142" t="str">
        <f t="shared" si="37"/>
        <v/>
      </c>
      <c r="I150" s="44"/>
      <c r="J150" s="42"/>
      <c r="K150" s="42"/>
      <c r="L150" s="42"/>
      <c r="M150" s="42"/>
      <c r="N150" s="42"/>
      <c r="O150" s="42"/>
      <c r="P150" s="42"/>
      <c r="Q150" s="42"/>
      <c r="R150" s="42"/>
      <c r="S150" s="42"/>
      <c r="T150" s="120">
        <f t="shared" si="25"/>
        <v>1.0833333333333308</v>
      </c>
      <c r="U150" s="136">
        <f t="shared" si="26"/>
        <v>0.22185215470573658</v>
      </c>
      <c r="V150" s="136" t="e" cm="1">
        <f t="array" ref="V150">_xlfn.IFS(
    FALSE, N("Check if X1 shading is ON"),
    $V$50&lt;&gt;"x", NA(),
    FALSE, N("Check if case is 'LEFT' and x axis value less than z score"),
    AND($G$69 = "LEFT", $T150 &lt; IF($K$69="", 0, $K$69)), $U150,
    FALSE, N("Check if case is 'RIGHT' and x axis value greater than z score"),
    AND($G$69 = "RIGHT", $T150 &gt; IF($K$69="", 0, $K$69)), $U150,
    FALSE, N("Check if case is 'TWO' and both directions"),
    AND(
        $G$69 = "TWO",
        OR($T150 &lt; -ABS($K$69), $T150 &gt; ABS($K$70))
    ), $U150,
    FALSE, N("Default case: Return NA()"),
    TRUE, NA()
)</f>
        <v>#VALUE!</v>
      </c>
      <c r="W150" s="136" t="e" cm="1">
        <f t="array" ref="W150">_xlfn.IFS(
    FALSE, N("Check if X1 shading is ON"),
    $V$50&lt;&gt;"x", NA(),
    FALSE, N("Check if case is 'LEFT' and x axis value less than z score"),
    AND($G$70 = "LEFT", $T150 &lt; IF($K$70="", 0, $K$70)), $U150,
    FALSE, N("Check if case is 'RIGHT' and x axis value greater than z score"),
    AND($G$70 = "RIGHT", $T150 &gt; IF($K$70="", 0, $K$70)), $U150,
    FALSE, N("Default case: Return NA()"),
    TRUE, NA()
)</f>
        <v>#N/A</v>
      </c>
      <c r="X150" s="136" t="e" cm="1">
        <f t="array" ref="X150">_xlfn.IFS(
    FALSE, N("Check if X1 shading is ON"),
    $X$50&lt;&gt;"x", NA(),
    FALSE, N("Check if case is 'LEFT' and x axis value less than z score"),
    AND($G$73 = "LEFT", $T150 &lt; IF($K$73="", 0, $K$73)), $U150,
    FALSE, N("Check if case is 'RIGHT' and x axis value greater than z score"),
    AND($G$73 = "RIGHT", $T150 &gt; IF($K$73="", 0, $K$73)), $U150,
    FALSE, N("Check if case is 'TWO' and both directions"),
    AND(
        $G$73 = "TWO",
        OR($T150 &lt; -ABS($K$73), $T150 &gt; ABS($K$73))
    ), $U150,
    FALSE, N("Default case: Return NA()"),
    TRUE, NA()
)</f>
        <v>#VALUE!</v>
      </c>
      <c r="Y150" s="42"/>
      <c r="Z150" s="110">
        <v>0.66666666666666441</v>
      </c>
      <c r="AA150" s="110">
        <v>0.20599999999999999</v>
      </c>
      <c r="AB150" s="110">
        <f t="shared" si="31"/>
        <v>0.20599999999999999</v>
      </c>
      <c r="AC150" s="110" t="str">
        <f t="shared" si="32"/>
        <v/>
      </c>
    </row>
    <row r="151" spans="2:29" ht="16" x14ac:dyDescent="0.2">
      <c r="B151"/>
      <c r="C151" s="42"/>
      <c r="D151" s="44"/>
      <c r="E151" s="7"/>
      <c r="F151" s="113">
        <f t="shared" si="35"/>
        <v>-1</v>
      </c>
      <c r="G151" s="113">
        <f t="shared" si="36"/>
        <v>-0.12</v>
      </c>
      <c r="H151" s="142" t="str">
        <f t="shared" si="37"/>
        <v/>
      </c>
      <c r="I151" s="44"/>
      <c r="J151" s="42"/>
      <c r="K151" s="42"/>
      <c r="L151" s="42"/>
      <c r="M151" s="42"/>
      <c r="N151" s="42"/>
      <c r="O151" s="42"/>
      <c r="P151" s="42"/>
      <c r="Q151" s="42"/>
      <c r="R151" s="42"/>
      <c r="S151" s="42"/>
      <c r="T151" s="120">
        <f t="shared" si="25"/>
        <v>1.1249999999999976</v>
      </c>
      <c r="U151" s="136">
        <f t="shared" si="26"/>
        <v>0.21187664577570006</v>
      </c>
      <c r="V151" s="136" t="e" cm="1">
        <f t="array" ref="V151">_xlfn.IFS(
    FALSE, N("Check if X1 shading is ON"),
    $V$50&lt;&gt;"x", NA(),
    FALSE, N("Check if case is 'LEFT' and x axis value less than z score"),
    AND($G$69 = "LEFT", $T151 &lt; IF($K$69="", 0, $K$69)), $U151,
    FALSE, N("Check if case is 'RIGHT' and x axis value greater than z score"),
    AND($G$69 = "RIGHT", $T151 &gt; IF($K$69="", 0, $K$69)), $U151,
    FALSE, N("Check if case is 'TWO' and both directions"),
    AND(
        $G$69 = "TWO",
        OR($T151 &lt; -ABS($K$69), $T151 &gt; ABS($K$70))
    ), $U151,
    FALSE, N("Default case: Return NA()"),
    TRUE, NA()
)</f>
        <v>#VALUE!</v>
      </c>
      <c r="W151" s="136" t="e" cm="1">
        <f t="array" ref="W151">_xlfn.IFS(
    FALSE, N("Check if X1 shading is ON"),
    $V$50&lt;&gt;"x", NA(),
    FALSE, N("Check if case is 'LEFT' and x axis value less than z score"),
    AND($G$70 = "LEFT", $T151 &lt; IF($K$70="", 0, $K$70)), $U151,
    FALSE, N("Check if case is 'RIGHT' and x axis value greater than z score"),
    AND($G$70 = "RIGHT", $T151 &gt; IF($K$70="", 0, $K$70)), $U151,
    FALSE, N("Default case: Return NA()"),
    TRUE, NA()
)</f>
        <v>#N/A</v>
      </c>
      <c r="X151" s="136" t="e" cm="1">
        <f t="array" ref="X151">_xlfn.IFS(
    FALSE, N("Check if X1 shading is ON"),
    $X$50&lt;&gt;"x", NA(),
    FALSE, N("Check if case is 'LEFT' and x axis value less than z score"),
    AND($G$73 = "LEFT", $T151 &lt; IF($K$73="", 0, $K$73)), $U151,
    FALSE, N("Check if case is 'RIGHT' and x axis value greater than z score"),
    AND($G$73 = "RIGHT", $T151 &gt; IF($K$73="", 0, $K$73)), $U151,
    FALSE, N("Check if case is 'TWO' and both directions"),
    AND(
        $G$73 = "TWO",
        OR($T151 &lt; -ABS($K$73), $T151 &gt; ABS($K$73))
    ), $U151,
    FALSE, N("Default case: Return NA()"),
    TRUE, NA()
)</f>
        <v>#VALUE!</v>
      </c>
      <c r="Y151" s="42"/>
      <c r="Z151" s="110">
        <v>0.83333333333333093</v>
      </c>
      <c r="AA151" s="110">
        <v>0.20599999999999999</v>
      </c>
      <c r="AB151" s="110">
        <f t="shared" si="31"/>
        <v>0.20599999999999999</v>
      </c>
      <c r="AC151" s="110" t="str">
        <f t="shared" si="32"/>
        <v/>
      </c>
    </row>
    <row r="152" spans="2:29" ht="16" x14ac:dyDescent="0.2">
      <c r="B152"/>
      <c r="C152" s="42"/>
      <c r="D152" s="44"/>
      <c r="E152" s="7"/>
      <c r="F152" s="113">
        <f t="shared" si="35"/>
        <v>0</v>
      </c>
      <c r="G152" s="113">
        <f t="shared" si="36"/>
        <v>-0.12</v>
      </c>
      <c r="H152" s="142" t="str">
        <f t="shared" si="37"/>
        <v/>
      </c>
      <c r="I152" s="44"/>
      <c r="J152" s="42"/>
      <c r="K152" s="42"/>
      <c r="L152" s="42"/>
      <c r="M152" s="42"/>
      <c r="N152" s="42"/>
      <c r="O152" s="42"/>
      <c r="P152" s="42"/>
      <c r="Q152" s="42"/>
      <c r="R152" s="42"/>
      <c r="S152" s="42"/>
      <c r="T152" s="120">
        <f t="shared" si="25"/>
        <v>1.1666666666666643</v>
      </c>
      <c r="U152" s="136">
        <f t="shared" si="26"/>
        <v>0.20199868555405945</v>
      </c>
      <c r="V152" s="136" t="e" cm="1">
        <f t="array" ref="V152">_xlfn.IFS(
    FALSE, N("Check if X1 shading is ON"),
    $V$50&lt;&gt;"x", NA(),
    FALSE, N("Check if case is 'LEFT' and x axis value less than z score"),
    AND($G$69 = "LEFT", $T152 &lt; IF($K$69="", 0, $K$69)), $U152,
    FALSE, N("Check if case is 'RIGHT' and x axis value greater than z score"),
    AND($G$69 = "RIGHT", $T152 &gt; IF($K$69="", 0, $K$69)), $U152,
    FALSE, N("Check if case is 'TWO' and both directions"),
    AND(
        $G$69 = "TWO",
        OR($T152 &lt; -ABS($K$69), $T152 &gt; ABS($K$70))
    ), $U152,
    FALSE, N("Default case: Return NA()"),
    TRUE, NA()
)</f>
        <v>#VALUE!</v>
      </c>
      <c r="W152" s="136" t="e" cm="1">
        <f t="array" ref="W152">_xlfn.IFS(
    FALSE, N("Check if X1 shading is ON"),
    $V$50&lt;&gt;"x", NA(),
    FALSE, N("Check if case is 'LEFT' and x axis value less than z score"),
    AND($G$70 = "LEFT", $T152 &lt; IF($K$70="", 0, $K$70)), $U152,
    FALSE, N("Check if case is 'RIGHT' and x axis value greater than z score"),
    AND($G$70 = "RIGHT", $T152 &gt; IF($K$70="", 0, $K$70)), $U152,
    FALSE, N("Default case: Return NA()"),
    TRUE, NA()
)</f>
        <v>#N/A</v>
      </c>
      <c r="X152" s="136" t="e" cm="1">
        <f t="array" ref="X152">_xlfn.IFS(
    FALSE, N("Check if X1 shading is ON"),
    $X$50&lt;&gt;"x", NA(),
    FALSE, N("Check if case is 'LEFT' and x axis value less than z score"),
    AND($G$73 = "LEFT", $T152 &lt; IF($K$73="", 0, $K$73)), $U152,
    FALSE, N("Check if case is 'RIGHT' and x axis value greater than z score"),
    AND($G$73 = "RIGHT", $T152 &gt; IF($K$73="", 0, $K$73)), $U152,
    FALSE, N("Check if case is 'TWO' and both directions"),
    AND(
        $G$73 = "TWO",
        OR($T152 &lt; -ABS($K$73), $T152 &gt; ABS($K$73))
    ), $U152,
    FALSE, N("Default case: Return NA()"),
    TRUE, NA()
)</f>
        <v>#VALUE!</v>
      </c>
      <c r="Y152" s="42"/>
      <c r="Z152" s="110">
        <v>-0.83333333333333526</v>
      </c>
      <c r="AA152" s="110">
        <v>0.22999999999999998</v>
      </c>
      <c r="AB152" s="110">
        <f t="shared" si="31"/>
        <v>0.22999999999999998</v>
      </c>
      <c r="AC152" s="110" t="str">
        <f t="shared" si="32"/>
        <v/>
      </c>
    </row>
    <row r="153" spans="2:29" ht="16" x14ac:dyDescent="0.2">
      <c r="B153"/>
      <c r="C153" s="42"/>
      <c r="D153" s="44"/>
      <c r="E153" s="7"/>
      <c r="F153" s="113">
        <f t="shared" si="35"/>
        <v>1</v>
      </c>
      <c r="G153" s="113">
        <f t="shared" si="36"/>
        <v>-0.12</v>
      </c>
      <c r="H153" s="142" t="str">
        <f t="shared" si="37"/>
        <v/>
      </c>
      <c r="I153" s="44"/>
      <c r="J153" s="42"/>
      <c r="K153" s="42"/>
      <c r="L153" s="42"/>
      <c r="M153" s="42"/>
      <c r="N153" s="42"/>
      <c r="O153" s="42"/>
      <c r="P153" s="42"/>
      <c r="Q153" s="42"/>
      <c r="R153" s="42"/>
      <c r="S153" s="42"/>
      <c r="T153" s="120">
        <f t="shared" si="25"/>
        <v>1.208333333333331</v>
      </c>
      <c r="U153" s="136">
        <f t="shared" si="26"/>
        <v>0.19224719608678212</v>
      </c>
      <c r="V153" s="136" t="e" cm="1">
        <f t="array" ref="V153">_xlfn.IFS(
    FALSE, N("Check if X1 shading is ON"),
    $V$50&lt;&gt;"x", NA(),
    FALSE, N("Check if case is 'LEFT' and x axis value less than z score"),
    AND($G$69 = "LEFT", $T153 &lt; IF($K$69="", 0, $K$69)), $U153,
    FALSE, N("Check if case is 'RIGHT' and x axis value greater than z score"),
    AND($G$69 = "RIGHT", $T153 &gt; IF($K$69="", 0, $K$69)), $U153,
    FALSE, N("Check if case is 'TWO' and both directions"),
    AND(
        $G$69 = "TWO",
        OR($T153 &lt; -ABS($K$69), $T153 &gt; ABS($K$70))
    ), $U153,
    FALSE, N("Default case: Return NA()"),
    TRUE, NA()
)</f>
        <v>#VALUE!</v>
      </c>
      <c r="W153" s="136" t="e" cm="1">
        <f t="array" ref="W153">_xlfn.IFS(
    FALSE, N("Check if X1 shading is ON"),
    $V$50&lt;&gt;"x", NA(),
    FALSE, N("Check if case is 'LEFT' and x axis value less than z score"),
    AND($G$70 = "LEFT", $T153 &lt; IF($K$70="", 0, $K$70)), $U153,
    FALSE, N("Check if case is 'RIGHT' and x axis value greater than z score"),
    AND($G$70 = "RIGHT", $T153 &gt; IF($K$70="", 0, $K$70)), $U153,
    FALSE, N("Default case: Return NA()"),
    TRUE, NA()
)</f>
        <v>#N/A</v>
      </c>
      <c r="X153" s="136" t="e" cm="1">
        <f t="array" ref="X153">_xlfn.IFS(
    FALSE, N("Check if X1 shading is ON"),
    $X$50&lt;&gt;"x", NA(),
    FALSE, N("Check if case is 'LEFT' and x axis value less than z score"),
    AND($G$73 = "LEFT", $T153 &lt; IF($K$73="", 0, $K$73)), $U153,
    FALSE, N("Check if case is 'RIGHT' and x axis value greater than z score"),
    AND($G$73 = "RIGHT", $T153 &gt; IF($K$73="", 0, $K$73)), $U153,
    FALSE, N("Check if case is 'TWO' and both directions"),
    AND(
        $G$73 = "TWO",
        OR($T153 &lt; -ABS($K$73), $T153 &gt; ABS($K$73))
    ), $U153,
    FALSE, N("Default case: Return NA()"),
    TRUE, NA()
)</f>
        <v>#VALUE!</v>
      </c>
      <c r="Y153" s="42"/>
      <c r="Z153" s="110">
        <v>-0.66666666666666874</v>
      </c>
      <c r="AA153" s="110">
        <v>0.22999999999999998</v>
      </c>
      <c r="AB153" s="110">
        <f t="shared" si="31"/>
        <v>0.22999999999999998</v>
      </c>
      <c r="AC153" s="110" t="str">
        <f t="shared" si="32"/>
        <v/>
      </c>
    </row>
    <row r="154" spans="2:29" ht="16" x14ac:dyDescent="0.2">
      <c r="B154"/>
      <c r="C154" s="42"/>
      <c r="D154" s="44"/>
      <c r="E154" s="7"/>
      <c r="F154" s="113">
        <f t="shared" si="35"/>
        <v>2</v>
      </c>
      <c r="G154" s="113">
        <f t="shared" si="36"/>
        <v>-0.12</v>
      </c>
      <c r="H154" s="142" t="str">
        <f t="shared" si="37"/>
        <v/>
      </c>
      <c r="I154" s="44"/>
      <c r="J154" s="42"/>
      <c r="K154" s="42"/>
      <c r="L154" s="42"/>
      <c r="M154" s="42"/>
      <c r="N154" s="42"/>
      <c r="O154" s="42"/>
      <c r="P154" s="42"/>
      <c r="Q154" s="42"/>
      <c r="R154" s="42"/>
      <c r="S154" s="42"/>
      <c r="T154" s="120">
        <f t="shared" si="25"/>
        <v>1.2499999999999978</v>
      </c>
      <c r="U154" s="136">
        <f t="shared" si="26"/>
        <v>0.18264908538902244</v>
      </c>
      <c r="V154" s="136" t="e" cm="1">
        <f t="array" ref="V154">_xlfn.IFS(
    FALSE, N("Check if X1 shading is ON"),
    $V$50&lt;&gt;"x", NA(),
    FALSE, N("Check if case is 'LEFT' and x axis value less than z score"),
    AND($G$69 = "LEFT", $T154 &lt; IF($K$69="", 0, $K$69)), $U154,
    FALSE, N("Check if case is 'RIGHT' and x axis value greater than z score"),
    AND($G$69 = "RIGHT", $T154 &gt; IF($K$69="", 0, $K$69)), $U154,
    FALSE, N("Check if case is 'TWO' and both directions"),
    AND(
        $G$69 = "TWO",
        OR($T154 &lt; -ABS($K$69), $T154 &gt; ABS($K$70))
    ), $U154,
    FALSE, N("Default case: Return NA()"),
    TRUE, NA()
)</f>
        <v>#VALUE!</v>
      </c>
      <c r="W154" s="136" t="e" cm="1">
        <f t="array" ref="W154">_xlfn.IFS(
    FALSE, N("Check if X1 shading is ON"),
    $V$50&lt;&gt;"x", NA(),
    FALSE, N("Check if case is 'LEFT' and x axis value less than z score"),
    AND($G$70 = "LEFT", $T154 &lt; IF($K$70="", 0, $K$70)), $U154,
    FALSE, N("Check if case is 'RIGHT' and x axis value greater than z score"),
    AND($G$70 = "RIGHT", $T154 &gt; IF($K$70="", 0, $K$70)), $U154,
    FALSE, N("Default case: Return NA()"),
    TRUE, NA()
)</f>
        <v>#N/A</v>
      </c>
      <c r="X154" s="136" t="e" cm="1">
        <f t="array" ref="X154">_xlfn.IFS(
    FALSE, N("Check if X1 shading is ON"),
    $X$50&lt;&gt;"x", NA(),
    FALSE, N("Check if case is 'LEFT' and x axis value less than z score"),
    AND($G$73 = "LEFT", $T154 &lt; IF($K$73="", 0, $K$73)), $U154,
    FALSE, N("Check if case is 'RIGHT' and x axis value greater than z score"),
    AND($G$73 = "RIGHT", $T154 &gt; IF($K$73="", 0, $K$73)), $U154,
    FALSE, N("Check if case is 'TWO' and both directions"),
    AND(
        $G$73 = "TWO",
        OR($T154 &lt; -ABS($K$73), $T154 &gt; ABS($K$73))
    ), $U154,
    FALSE, N("Default case: Return NA()"),
    TRUE, NA()
)</f>
        <v>#VALUE!</v>
      </c>
      <c r="Y154" s="42"/>
      <c r="Z154" s="110">
        <v>-0.50000000000000222</v>
      </c>
      <c r="AA154" s="110">
        <v>0.22999999999999998</v>
      </c>
      <c r="AB154" s="110">
        <f t="shared" si="31"/>
        <v>0.22999999999999998</v>
      </c>
      <c r="AC154" s="110" t="str">
        <f t="shared" si="32"/>
        <v/>
      </c>
    </row>
    <row r="155" spans="2:29" ht="16" x14ac:dyDescent="0.2">
      <c r="B155"/>
      <c r="C155" s="42"/>
      <c r="D155" s="44"/>
      <c r="E155" s="7"/>
      <c r="F155" s="113">
        <f t="shared" si="35"/>
        <v>3</v>
      </c>
      <c r="G155" s="113">
        <f t="shared" si="36"/>
        <v>-0.12</v>
      </c>
      <c r="H155" s="142" t="str">
        <f t="shared" si="37"/>
        <v/>
      </c>
      <c r="I155" s="44"/>
      <c r="J155" s="42"/>
      <c r="K155" s="42"/>
      <c r="L155" s="42"/>
      <c r="M155" s="42"/>
      <c r="N155" s="42"/>
      <c r="O155" s="42"/>
      <c r="P155" s="42"/>
      <c r="Q155" s="42"/>
      <c r="R155" s="42"/>
      <c r="S155" s="42"/>
      <c r="T155" s="120">
        <f t="shared" si="25"/>
        <v>1.2916666666666645</v>
      </c>
      <c r="U155" s="136">
        <f t="shared" si="26"/>
        <v>0.17322916253851886</v>
      </c>
      <c r="V155" s="136" t="e" cm="1">
        <f t="array" ref="V155">_xlfn.IFS(
    FALSE, N("Check if X1 shading is ON"),
    $V$50&lt;&gt;"x", NA(),
    FALSE, N("Check if case is 'LEFT' and x axis value less than z score"),
    AND($G$69 = "LEFT", $T155 &lt; IF($K$69="", 0, $K$69)), $U155,
    FALSE, N("Check if case is 'RIGHT' and x axis value greater than z score"),
    AND($G$69 = "RIGHT", $T155 &gt; IF($K$69="", 0, $K$69)), $U155,
    FALSE, N("Check if case is 'TWO' and both directions"),
    AND(
        $G$69 = "TWO",
        OR($T155 &lt; -ABS($K$69), $T155 &gt; ABS($K$70))
    ), $U155,
    FALSE, N("Default case: Return NA()"),
    TRUE, NA()
)</f>
        <v>#VALUE!</v>
      </c>
      <c r="W155" s="136" t="e" cm="1">
        <f t="array" ref="W155">_xlfn.IFS(
    FALSE, N("Check if X1 shading is ON"),
    $V$50&lt;&gt;"x", NA(),
    FALSE, N("Check if case is 'LEFT' and x axis value less than z score"),
    AND($G$70 = "LEFT", $T155 &lt; IF($K$70="", 0, $K$70)), $U155,
    FALSE, N("Check if case is 'RIGHT' and x axis value greater than z score"),
    AND($G$70 = "RIGHT", $T155 &gt; IF($K$70="", 0, $K$70)), $U155,
    FALSE, N("Default case: Return NA()"),
    TRUE, NA()
)</f>
        <v>#N/A</v>
      </c>
      <c r="X155" s="136" t="e" cm="1">
        <f t="array" ref="X155">_xlfn.IFS(
    FALSE, N("Check if X1 shading is ON"),
    $X$50&lt;&gt;"x", NA(),
    FALSE, N("Check if case is 'LEFT' and x axis value less than z score"),
    AND($G$73 = "LEFT", $T155 &lt; IF($K$73="", 0, $K$73)), $U155,
    FALSE, N("Check if case is 'RIGHT' and x axis value greater than z score"),
    AND($G$73 = "RIGHT", $T155 &gt; IF($K$73="", 0, $K$73)), $U155,
    FALSE, N("Check if case is 'TWO' and both directions"),
    AND(
        $G$73 = "TWO",
        OR($T155 &lt; -ABS($K$73), $T155 &gt; ABS($K$73))
    ), $U155,
    FALSE, N("Default case: Return NA()"),
    TRUE, NA()
)</f>
        <v>#VALUE!</v>
      </c>
      <c r="Y155" s="42"/>
      <c r="Z155" s="110">
        <v>-0.33333333333333548</v>
      </c>
      <c r="AA155" s="110">
        <v>0.22999999999999998</v>
      </c>
      <c r="AB155" s="110">
        <f t="shared" si="31"/>
        <v>0.22999999999999998</v>
      </c>
      <c r="AC155" s="110" t="str">
        <f t="shared" si="32"/>
        <v/>
      </c>
    </row>
    <row r="156" spans="2:29" ht="16" x14ac:dyDescent="0.2">
      <c r="B156"/>
      <c r="C156" s="42"/>
      <c r="D156" s="44"/>
      <c r="E156" s="7"/>
      <c r="F156" s="7"/>
      <c r="G156" s="44"/>
      <c r="H156" s="44"/>
      <c r="I156" s="44"/>
      <c r="J156" s="42"/>
      <c r="K156" s="42"/>
      <c r="L156" s="42"/>
      <c r="M156" s="42"/>
      <c r="N156" s="42"/>
      <c r="O156" s="42"/>
      <c r="P156" s="42"/>
      <c r="Q156" s="42"/>
      <c r="R156" s="42"/>
      <c r="S156" s="42"/>
      <c r="T156" s="120">
        <f t="shared" si="25"/>
        <v>1.3333333333333313</v>
      </c>
      <c r="U156" s="136">
        <f t="shared" si="26"/>
        <v>0.16401007467599407</v>
      </c>
      <c r="V156" s="136" t="e" cm="1">
        <f t="array" ref="V156">_xlfn.IFS(
    FALSE, N("Check if X1 shading is ON"),
    $V$50&lt;&gt;"x", NA(),
    FALSE, N("Check if case is 'LEFT' and x axis value less than z score"),
    AND($G$69 = "LEFT", $T156 &lt; IF($K$69="", 0, $K$69)), $U156,
    FALSE, N("Check if case is 'RIGHT' and x axis value greater than z score"),
    AND($G$69 = "RIGHT", $T156 &gt; IF($K$69="", 0, $K$69)), $U156,
    FALSE, N("Check if case is 'TWO' and both directions"),
    AND(
        $G$69 = "TWO",
        OR($T156 &lt; -ABS($K$69), $T156 &gt; ABS($K$70))
    ), $U156,
    FALSE, N("Default case: Return NA()"),
    TRUE, NA()
)</f>
        <v>#VALUE!</v>
      </c>
      <c r="W156" s="136" t="e" cm="1">
        <f t="array" ref="W156">_xlfn.IFS(
    FALSE, N("Check if X1 shading is ON"),
    $V$50&lt;&gt;"x", NA(),
    FALSE, N("Check if case is 'LEFT' and x axis value less than z score"),
    AND($G$70 = "LEFT", $T156 &lt; IF($K$70="", 0, $K$70)), $U156,
    FALSE, N("Check if case is 'RIGHT' and x axis value greater than z score"),
    AND($G$70 = "RIGHT", $T156 &gt; IF($K$70="", 0, $K$70)), $U156,
    FALSE, N("Default case: Return NA()"),
    TRUE, NA()
)</f>
        <v>#N/A</v>
      </c>
      <c r="X156" s="136" t="e" cm="1">
        <f t="array" ref="X156">_xlfn.IFS(
    FALSE, N("Check if X1 shading is ON"),
    $X$50&lt;&gt;"x", NA(),
    FALSE, N("Check if case is 'LEFT' and x axis value less than z score"),
    AND($G$73 = "LEFT", $T156 &lt; IF($K$73="", 0, $K$73)), $U156,
    FALSE, N("Check if case is 'RIGHT' and x axis value greater than z score"),
    AND($G$73 = "RIGHT", $T156 &gt; IF($K$73="", 0, $K$73)), $U156,
    FALSE, N("Check if case is 'TWO' and both directions"),
    AND(
        $G$73 = "TWO",
        OR($T156 &lt; -ABS($K$73), $T156 &gt; ABS($K$73))
    ), $U156,
    FALSE, N("Default case: Return NA()"),
    TRUE, NA()
)</f>
        <v>#VALUE!</v>
      </c>
      <c r="Y156" s="42"/>
      <c r="Z156" s="110">
        <v>-0.16666666666666879</v>
      </c>
      <c r="AA156" s="110">
        <v>0.22999999999999998</v>
      </c>
      <c r="AB156" s="110">
        <f t="shared" si="31"/>
        <v>0.22999999999999998</v>
      </c>
      <c r="AC156" s="110" t="str">
        <f t="shared" si="32"/>
        <v/>
      </c>
    </row>
    <row r="157" spans="2:29" ht="19" x14ac:dyDescent="0.25">
      <c r="B157"/>
      <c r="C157" s="42"/>
      <c r="D157" s="192" t="s">
        <v>166</v>
      </c>
      <c r="E157" s="7"/>
      <c r="F157" s="143" t="str">
        <f>$I$68</f>
        <v/>
      </c>
      <c r="G157" s="120" t="str">
        <f>I69</f>
        <v/>
      </c>
      <c r="H157" s="44"/>
      <c r="I157" s="44"/>
      <c r="J157" s="42"/>
      <c r="K157" s="42"/>
      <c r="L157" s="42"/>
      <c r="M157" s="42"/>
      <c r="N157" s="42"/>
      <c r="O157" s="42"/>
      <c r="P157" s="42"/>
      <c r="Q157" s="42"/>
      <c r="R157" s="42"/>
      <c r="S157" s="42"/>
      <c r="T157" s="120">
        <f t="shared" si="25"/>
        <v>1.374999999999998</v>
      </c>
      <c r="U157" s="136">
        <f t="shared" si="26"/>
        <v>0.15501226545829364</v>
      </c>
      <c r="V157" s="136" t="e" cm="1">
        <f t="array" ref="V157">_xlfn.IFS(
    FALSE, N("Check if X1 shading is ON"),
    $V$50&lt;&gt;"x", NA(),
    FALSE, N("Check if case is 'LEFT' and x axis value less than z score"),
    AND($G$69 = "LEFT", $T157 &lt; IF($K$69="", 0, $K$69)), $U157,
    FALSE, N("Check if case is 'RIGHT' and x axis value greater than z score"),
    AND($G$69 = "RIGHT", $T157 &gt; IF($K$69="", 0, $K$69)), $U157,
    FALSE, N("Check if case is 'TWO' and both directions"),
    AND(
        $G$69 = "TWO",
        OR($T157 &lt; -ABS($K$69), $T157 &gt; ABS($K$70))
    ), $U157,
    FALSE, N("Default case: Return NA()"),
    TRUE, NA()
)</f>
        <v>#VALUE!</v>
      </c>
      <c r="W157" s="136" t="e" cm="1">
        <f t="array" ref="W157">_xlfn.IFS(
    FALSE, N("Check if X1 shading is ON"),
    $V$50&lt;&gt;"x", NA(),
    FALSE, N("Check if case is 'LEFT' and x axis value less than z score"),
    AND($G$70 = "LEFT", $T157 &lt; IF($K$70="", 0, $K$70)), $U157,
    FALSE, N("Check if case is 'RIGHT' and x axis value greater than z score"),
    AND($G$70 = "RIGHT", $T157 &gt; IF($K$70="", 0, $K$70)), $U157,
    FALSE, N("Default case: Return NA()"),
    TRUE, NA()
)</f>
        <v>#N/A</v>
      </c>
      <c r="X157" s="136" t="e" cm="1">
        <f t="array" ref="X157">_xlfn.IFS(
    FALSE, N("Check if X1 shading is ON"),
    $X$50&lt;&gt;"x", NA(),
    FALSE, N("Check if case is 'LEFT' and x axis value less than z score"),
    AND($G$73 = "LEFT", $T157 &lt; IF($K$73="", 0, $K$73)), $U157,
    FALSE, N("Check if case is 'RIGHT' and x axis value greater than z score"),
    AND($G$73 = "RIGHT", $T157 &gt; IF($K$73="", 0, $K$73)), $U157,
    FALSE, N("Check if case is 'TWO' and both directions"),
    AND(
        $G$73 = "TWO",
        OR($T157 &lt; -ABS($K$73), $T157 &gt; ABS($K$73))
    ), $U157,
    FALSE, N("Default case: Return NA()"),
    TRUE, NA()
)</f>
        <v>#VALUE!</v>
      </c>
      <c r="Y157" s="42"/>
      <c r="Z157" s="110">
        <v>0.16666666666666449</v>
      </c>
      <c r="AA157" s="110">
        <v>0.22999999999999998</v>
      </c>
      <c r="AB157" s="110">
        <f t="shared" si="31"/>
        <v>0.22999999999999998</v>
      </c>
      <c r="AC157" s="110" t="str">
        <f t="shared" si="32"/>
        <v/>
      </c>
    </row>
    <row r="158" spans="2:29" ht="17" x14ac:dyDescent="0.2">
      <c r="B158"/>
      <c r="C158" s="42"/>
      <c r="D158" s="114" t="s">
        <v>116</v>
      </c>
      <c r="E158" s="143" t="s">
        <v>117</v>
      </c>
      <c r="F158" s="140" t="str">
        <f>LEFT(D157,6)&amp;" "&amp;$E$69&amp;" axis"</f>
        <v>X1 std  axis</v>
      </c>
      <c r="G158" s="140" t="str">
        <f>$E$69&amp;" stdev y"</f>
        <v xml:space="preserve"> stdev y</v>
      </c>
      <c r="H158" s="7"/>
      <c r="I158" s="7"/>
      <c r="J158" s="140" t="str">
        <f>$E$69&amp;" stdev labels"</f>
        <v xml:space="preserve"> stdev labels</v>
      </c>
      <c r="K158" s="5"/>
      <c r="L158" s="42"/>
      <c r="M158" s="42"/>
      <c r="N158" s="42"/>
      <c r="O158" s="42"/>
      <c r="P158" s="42"/>
      <c r="Q158" s="42"/>
      <c r="R158" s="42"/>
      <c r="S158" s="42"/>
      <c r="T158" s="120">
        <f t="shared" si="25"/>
        <v>1.4166666666666647</v>
      </c>
      <c r="U158" s="136">
        <f t="shared" si="26"/>
        <v>0.14625395427953614</v>
      </c>
      <c r="V158" s="136" t="e" cm="1">
        <f t="array" ref="V158">_xlfn.IFS(
    FALSE, N("Check if X1 shading is ON"),
    $V$50&lt;&gt;"x", NA(),
    FALSE, N("Check if case is 'LEFT' and x axis value less than z score"),
    AND($G$69 = "LEFT", $T158 &lt; IF($K$69="", 0, $K$69)), $U158,
    FALSE, N("Check if case is 'RIGHT' and x axis value greater than z score"),
    AND($G$69 = "RIGHT", $T158 &gt; IF($K$69="", 0, $K$69)), $U158,
    FALSE, N("Check if case is 'TWO' and both directions"),
    AND(
        $G$69 = "TWO",
        OR($T158 &lt; -ABS($K$69), $T158 &gt; ABS($K$70))
    ), $U158,
    FALSE, N("Default case: Return NA()"),
    TRUE, NA()
)</f>
        <v>#VALUE!</v>
      </c>
      <c r="W158" s="136" t="e" cm="1">
        <f t="array" ref="W158">_xlfn.IFS(
    FALSE, N("Check if X1 shading is ON"),
    $V$50&lt;&gt;"x", NA(),
    FALSE, N("Check if case is 'LEFT' and x axis value less than z score"),
    AND($G$70 = "LEFT", $T158 &lt; IF($K$70="", 0, $K$70)), $U158,
    FALSE, N("Check if case is 'RIGHT' and x axis value greater than z score"),
    AND($G$70 = "RIGHT", $T158 &gt; IF($K$70="", 0, $K$70)), $U158,
    FALSE, N("Default case: Return NA()"),
    TRUE, NA()
)</f>
        <v>#N/A</v>
      </c>
      <c r="X158" s="136" t="e" cm="1">
        <f t="array" ref="X158">_xlfn.IFS(
    FALSE, N("Check if X1 shading is ON"),
    $X$50&lt;&gt;"x", NA(),
    FALSE, N("Check if case is 'LEFT' and x axis value less than z score"),
    AND($G$73 = "LEFT", $T158 &lt; IF($K$73="", 0, $K$73)), $U158,
    FALSE, N("Check if case is 'RIGHT' and x axis value greater than z score"),
    AND($G$73 = "RIGHT", $T158 &gt; IF($K$73="", 0, $K$73)), $U158,
    FALSE, N("Check if case is 'TWO' and both directions"),
    AND(
        $G$73 = "TWO",
        OR($T158 &lt; -ABS($K$73), $T158 &gt; ABS($K$73))
    ), $U158,
    FALSE, N("Default case: Return NA()"),
    TRUE, NA()
)</f>
        <v>#VALUE!</v>
      </c>
      <c r="Y158" s="42"/>
      <c r="Z158" s="110">
        <v>0.33333333333333115</v>
      </c>
      <c r="AA158" s="110">
        <v>0.22999999999999998</v>
      </c>
      <c r="AB158" s="110">
        <f t="shared" si="31"/>
        <v>0.22999999999999998</v>
      </c>
      <c r="AC158" s="110" t="str">
        <f t="shared" si="32"/>
        <v/>
      </c>
    </row>
    <row r="159" spans="2:29" ht="16" x14ac:dyDescent="0.2">
      <c r="B159"/>
      <c r="C159" s="42"/>
      <c r="D159" s="113" t="str">
        <f>O62</f>
        <v>x</v>
      </c>
      <c r="E159" s="110">
        <v>-0.09</v>
      </c>
      <c r="F159" s="113">
        <f>F116</f>
        <v>-4</v>
      </c>
      <c r="G159" s="113">
        <f>IF(
    D159="x",
    E159,
    NA()
)</f>
        <v>-0.09</v>
      </c>
      <c r="H159" s="5"/>
      <c r="I159" s="144" t="str">
        <f>G157</f>
        <v/>
      </c>
      <c r="J159" s="142" t="str">
        <f>IF($I$69 = "", "",
    F157
)</f>
        <v/>
      </c>
      <c r="K159" s="5"/>
      <c r="L159" s="42"/>
      <c r="M159" s="42"/>
      <c r="N159" s="42"/>
      <c r="O159" s="42"/>
      <c r="P159" s="42"/>
      <c r="Q159" s="42"/>
      <c r="R159" s="42"/>
      <c r="S159" s="42"/>
      <c r="T159" s="120">
        <f t="shared" si="25"/>
        <v>1.4583333333333315</v>
      </c>
      <c r="U159" s="136">
        <f t="shared" si="26"/>
        <v>0.13775113536619821</v>
      </c>
      <c r="V159" s="136" t="e" cm="1">
        <f t="array" ref="V159">_xlfn.IFS(
    FALSE, N("Check if X1 shading is ON"),
    $V$50&lt;&gt;"x", NA(),
    FALSE, N("Check if case is 'LEFT' and x axis value less than z score"),
    AND($G$69 = "LEFT", $T159 &lt; IF($K$69="", 0, $K$69)), $U159,
    FALSE, N("Check if case is 'RIGHT' and x axis value greater than z score"),
    AND($G$69 = "RIGHT", $T159 &gt; IF($K$69="", 0, $K$69)), $U159,
    FALSE, N("Check if case is 'TWO' and both directions"),
    AND(
        $G$69 = "TWO",
        OR($T159 &lt; -ABS($K$69), $T159 &gt; ABS($K$70))
    ), $U159,
    FALSE, N("Default case: Return NA()"),
    TRUE, NA()
)</f>
        <v>#VALUE!</v>
      </c>
      <c r="W159" s="136" t="e" cm="1">
        <f t="array" ref="W159">_xlfn.IFS(
    FALSE, N("Check if X1 shading is ON"),
    $V$50&lt;&gt;"x", NA(),
    FALSE, N("Check if case is 'LEFT' and x axis value less than z score"),
    AND($G$70 = "LEFT", $T159 &lt; IF($K$70="", 0, $K$70)), $U159,
    FALSE, N("Check if case is 'RIGHT' and x axis value greater than z score"),
    AND($G$70 = "RIGHT", $T159 &gt; IF($K$70="", 0, $K$70)), $U159,
    FALSE, N("Default case: Return NA()"),
    TRUE, NA()
)</f>
        <v>#N/A</v>
      </c>
      <c r="X159" s="136" t="e" cm="1">
        <f t="array" ref="X159">_xlfn.IFS(
    FALSE, N("Check if X1 shading is ON"),
    $X$50&lt;&gt;"x", NA(),
    FALSE, N("Check if case is 'LEFT' and x axis value less than z score"),
    AND($G$73 = "LEFT", $T159 &lt; IF($K$73="", 0, $K$73)), $U159,
    FALSE, N("Check if case is 'RIGHT' and x axis value greater than z score"),
    AND($G$73 = "RIGHT", $T159 &gt; IF($K$73="", 0, $K$73)), $U159,
    FALSE, N("Check if case is 'TWO' and both directions"),
    AND(
        $G$73 = "TWO",
        OR($T159 &lt; -ABS($K$73), $T159 &gt; ABS($K$73))
    ), $U159,
    FALSE, N("Default case: Return NA()"),
    TRUE, NA()
)</f>
        <v>#VALUE!</v>
      </c>
      <c r="Y159" s="42"/>
      <c r="Z159" s="110">
        <v>0.49999999999999789</v>
      </c>
      <c r="AA159" s="110">
        <v>0.22999999999999998</v>
      </c>
      <c r="AB159" s="110">
        <f t="shared" si="31"/>
        <v>0.22999999999999998</v>
      </c>
      <c r="AC159" s="110" t="str">
        <f t="shared" si="32"/>
        <v/>
      </c>
    </row>
    <row r="160" spans="2:29" ht="16" x14ac:dyDescent="0.2">
      <c r="B160"/>
      <c r="C160" s="42"/>
      <c r="D160" s="44"/>
      <c r="E160" s="7"/>
      <c r="F160" s="113">
        <f t="shared" ref="F160:F164" si="38">F117</f>
        <v>-3</v>
      </c>
      <c r="G160" s="113">
        <f>G159</f>
        <v>-0.09</v>
      </c>
      <c r="H160" s="110">
        <v>-3</v>
      </c>
      <c r="I160" s="135" t="e">
        <f>H160*$G$157</f>
        <v>#VALUE!</v>
      </c>
      <c r="J160" s="142" t="str">
        <f t="shared" ref="J160:J166" si="39">IF($I$69 = "", "",
    TEXT(I160,
        IF($O$73 = 0,
            "+#,##0;-#,##0;0",
            "+#,##0." &amp; REPT("0", $O$73) &amp; ";-#,##0." &amp; REPT("0", $O$73) &amp; ";0"
        )
    )
)</f>
        <v/>
      </c>
      <c r="K160" s="5"/>
      <c r="L160" s="42"/>
      <c r="M160" s="42"/>
      <c r="N160" s="42"/>
      <c r="O160" s="42"/>
      <c r="P160" s="42"/>
      <c r="Q160" s="42"/>
      <c r="R160" s="42"/>
      <c r="S160" s="42"/>
      <c r="T160" s="120">
        <f t="shared" si="25"/>
        <v>1.4999999999999982</v>
      </c>
      <c r="U160" s="136">
        <f t="shared" si="26"/>
        <v>0.12951759566589208</v>
      </c>
      <c r="V160" s="136" t="e" cm="1">
        <f t="array" ref="V160">_xlfn.IFS(
    FALSE, N("Check if X1 shading is ON"),
    $V$50&lt;&gt;"x", NA(),
    FALSE, N("Check if case is 'LEFT' and x axis value less than z score"),
    AND($G$69 = "LEFT", $T160 &lt; IF($K$69="", 0, $K$69)), $U160,
    FALSE, N("Check if case is 'RIGHT' and x axis value greater than z score"),
    AND($G$69 = "RIGHT", $T160 &gt; IF($K$69="", 0, $K$69)), $U160,
    FALSE, N("Check if case is 'TWO' and both directions"),
    AND(
        $G$69 = "TWO",
        OR($T160 &lt; -ABS($K$69), $T160 &gt; ABS($K$70))
    ), $U160,
    FALSE, N("Default case: Return NA()"),
    TRUE, NA()
)</f>
        <v>#VALUE!</v>
      </c>
      <c r="W160" s="136" t="e" cm="1">
        <f t="array" ref="W160">_xlfn.IFS(
    FALSE, N("Check if X1 shading is ON"),
    $V$50&lt;&gt;"x", NA(),
    FALSE, N("Check if case is 'LEFT' and x axis value less than z score"),
    AND($G$70 = "LEFT", $T160 &lt; IF($K$70="", 0, $K$70)), $U160,
    FALSE, N("Check if case is 'RIGHT' and x axis value greater than z score"),
    AND($G$70 = "RIGHT", $T160 &gt; IF($K$70="", 0, $K$70)), $U160,
    FALSE, N("Default case: Return NA()"),
    TRUE, NA()
)</f>
        <v>#N/A</v>
      </c>
      <c r="X160" s="136" t="e" cm="1">
        <f t="array" ref="X160">_xlfn.IFS(
    FALSE, N("Check if X1 shading is ON"),
    $X$50&lt;&gt;"x", NA(),
    FALSE, N("Check if case is 'LEFT' and x axis value less than z score"),
    AND($G$73 = "LEFT", $T160 &lt; IF($K$73="", 0, $K$73)), $U160,
    FALSE, N("Check if case is 'RIGHT' and x axis value greater than z score"),
    AND($G$73 = "RIGHT", $T160 &gt; IF($K$73="", 0, $K$73)), $U160,
    FALSE, N("Check if case is 'TWO' and both directions"),
    AND(
        $G$73 = "TWO",
        OR($T160 &lt; -ABS($K$73), $T160 &gt; ABS($K$73))
    ), $U160,
    FALSE, N("Default case: Return NA()"),
    TRUE, NA()
)</f>
        <v>#VALUE!</v>
      </c>
      <c r="Y160" s="42"/>
      <c r="Z160" s="110">
        <v>0.66666666666666441</v>
      </c>
      <c r="AA160" s="110">
        <v>0.22999999999999998</v>
      </c>
      <c r="AB160" s="110">
        <f t="shared" si="31"/>
        <v>0.22999999999999998</v>
      </c>
      <c r="AC160" s="110" t="str">
        <f t="shared" si="32"/>
        <v/>
      </c>
    </row>
    <row r="161" spans="2:29" ht="16" x14ac:dyDescent="0.2">
      <c r="B161"/>
      <c r="C161" s="42"/>
      <c r="D161" s="44"/>
      <c r="E161" s="7"/>
      <c r="F161" s="113">
        <f t="shared" si="38"/>
        <v>-2</v>
      </c>
      <c r="G161" s="113">
        <f>G160</f>
        <v>-0.09</v>
      </c>
      <c r="H161" s="110">
        <v>-2</v>
      </c>
      <c r="I161" s="135" t="e">
        <f t="shared" ref="I161:I166" si="40">H161*$G$157</f>
        <v>#VALUE!</v>
      </c>
      <c r="J161" s="142" t="str">
        <f t="shared" si="39"/>
        <v/>
      </c>
      <c r="K161" s="5"/>
      <c r="L161" s="42"/>
      <c r="M161" s="42"/>
      <c r="N161" s="42"/>
      <c r="O161" s="42"/>
      <c r="P161" s="42"/>
      <c r="Q161" s="42"/>
      <c r="R161" s="42"/>
      <c r="S161" s="42"/>
      <c r="T161" s="120">
        <f t="shared" si="25"/>
        <v>1.541666666666665</v>
      </c>
      <c r="U161" s="136">
        <f t="shared" si="26"/>
        <v>0.12156495028818123</v>
      </c>
      <c r="V161" s="136" t="e" cm="1">
        <f t="array" ref="V161">_xlfn.IFS(
    FALSE, N("Check if X1 shading is ON"),
    $V$50&lt;&gt;"x", NA(),
    FALSE, N("Check if case is 'LEFT' and x axis value less than z score"),
    AND($G$69 = "LEFT", $T161 &lt; IF($K$69="", 0, $K$69)), $U161,
    FALSE, N("Check if case is 'RIGHT' and x axis value greater than z score"),
    AND($G$69 = "RIGHT", $T161 &gt; IF($K$69="", 0, $K$69)), $U161,
    FALSE, N("Check if case is 'TWO' and both directions"),
    AND(
        $G$69 = "TWO",
        OR($T161 &lt; -ABS($K$69), $T161 &gt; ABS($K$70))
    ), $U161,
    FALSE, N("Default case: Return NA()"),
    TRUE, NA()
)</f>
        <v>#VALUE!</v>
      </c>
      <c r="W161" s="136" t="e" cm="1">
        <f t="array" ref="W161">_xlfn.IFS(
    FALSE, N("Check if X1 shading is ON"),
    $V$50&lt;&gt;"x", NA(),
    FALSE, N("Check if case is 'LEFT' and x axis value less than z score"),
    AND($G$70 = "LEFT", $T161 &lt; IF($K$70="", 0, $K$70)), $U161,
    FALSE, N("Check if case is 'RIGHT' and x axis value greater than z score"),
    AND($G$70 = "RIGHT", $T161 &gt; IF($K$70="", 0, $K$70)), $U161,
    FALSE, N("Default case: Return NA()"),
    TRUE, NA()
)</f>
        <v>#N/A</v>
      </c>
      <c r="X161" s="136" t="e" cm="1">
        <f t="array" ref="X161">_xlfn.IFS(
    FALSE, N("Check if X1 shading is ON"),
    $X$50&lt;&gt;"x", NA(),
    FALSE, N("Check if case is 'LEFT' and x axis value less than z score"),
    AND($G$73 = "LEFT", $T161 &lt; IF($K$73="", 0, $K$73)), $U161,
    FALSE, N("Check if case is 'RIGHT' and x axis value greater than z score"),
    AND($G$73 = "RIGHT", $T161 &gt; IF($K$73="", 0, $K$73)), $U161,
    FALSE, N("Check if case is 'TWO' and both directions"),
    AND(
        $G$73 = "TWO",
        OR($T161 &lt; -ABS($K$73), $T161 &gt; ABS($K$73))
    ), $U161,
    FALSE, N("Default case: Return NA()"),
    TRUE, NA()
)</f>
        <v>#VALUE!</v>
      </c>
      <c r="Y161" s="42"/>
      <c r="Z161" s="110">
        <v>0.83333333333333093</v>
      </c>
      <c r="AA161" s="110">
        <v>0.22999999999999998</v>
      </c>
      <c r="AB161" s="110">
        <f t="shared" si="31"/>
        <v>0.22999999999999998</v>
      </c>
      <c r="AC161" s="110" t="str">
        <f t="shared" si="32"/>
        <v/>
      </c>
    </row>
    <row r="162" spans="2:29" ht="16" x14ac:dyDescent="0.2">
      <c r="B162"/>
      <c r="C162" s="42"/>
      <c r="D162" s="44"/>
      <c r="E162" s="7"/>
      <c r="F162" s="113">
        <f t="shared" si="38"/>
        <v>-1</v>
      </c>
      <c r="G162" s="113">
        <f t="shared" ref="G162:G164" si="41">G161</f>
        <v>-0.09</v>
      </c>
      <c r="H162" s="110">
        <v>-1</v>
      </c>
      <c r="I162" s="135" t="e">
        <f t="shared" si="40"/>
        <v>#VALUE!</v>
      </c>
      <c r="J162" s="142" t="str">
        <f t="shared" si="39"/>
        <v/>
      </c>
      <c r="K162" s="5"/>
      <c r="L162" s="42"/>
      <c r="M162" s="42"/>
      <c r="N162" s="42"/>
      <c r="O162" s="42"/>
      <c r="P162" s="42"/>
      <c r="Q162" s="42"/>
      <c r="R162" s="42"/>
      <c r="S162" s="42"/>
      <c r="T162" s="120">
        <f t="shared" si="25"/>
        <v>1.5833333333333317</v>
      </c>
      <c r="U162" s="136">
        <f t="shared" si="26"/>
        <v>0.11390269412019215</v>
      </c>
      <c r="V162" s="136" t="e" cm="1">
        <f t="array" ref="V162">_xlfn.IFS(
    FALSE, N("Check if X1 shading is ON"),
    $V$50&lt;&gt;"x", NA(),
    FALSE, N("Check if case is 'LEFT' and x axis value less than z score"),
    AND($G$69 = "LEFT", $T162 &lt; IF($K$69="", 0, $K$69)), $U162,
    FALSE, N("Check if case is 'RIGHT' and x axis value greater than z score"),
    AND($G$69 = "RIGHT", $T162 &gt; IF($K$69="", 0, $K$69)), $U162,
    FALSE, N("Check if case is 'TWO' and both directions"),
    AND(
        $G$69 = "TWO",
        OR($T162 &lt; -ABS($K$69), $T162 &gt; ABS($K$70))
    ), $U162,
    FALSE, N("Default case: Return NA()"),
    TRUE, NA()
)</f>
        <v>#VALUE!</v>
      </c>
      <c r="W162" s="136" t="e" cm="1">
        <f t="array" ref="W162">_xlfn.IFS(
    FALSE, N("Check if X1 shading is ON"),
    $V$50&lt;&gt;"x", NA(),
    FALSE, N("Check if case is 'LEFT' and x axis value less than z score"),
    AND($G$70 = "LEFT", $T162 &lt; IF($K$70="", 0, $K$70)), $U162,
    FALSE, N("Check if case is 'RIGHT' and x axis value greater than z score"),
    AND($G$70 = "RIGHT", $T162 &gt; IF($K$70="", 0, $K$70)), $U162,
    FALSE, N("Default case: Return NA()"),
    TRUE, NA()
)</f>
        <v>#N/A</v>
      </c>
      <c r="X162" s="136" t="e" cm="1">
        <f t="array" ref="X162">_xlfn.IFS(
    FALSE, N("Check if X1 shading is ON"),
    $X$50&lt;&gt;"x", NA(),
    FALSE, N("Check if case is 'LEFT' and x axis value less than z score"),
    AND($G$73 = "LEFT", $T162 &lt; IF($K$73="", 0, $K$73)), $U162,
    FALSE, N("Check if case is 'RIGHT' and x axis value greater than z score"),
    AND($G$73 = "RIGHT", $T162 &gt; IF($K$73="", 0, $K$73)), $U162,
    FALSE, N("Check if case is 'TWO' and both directions"),
    AND(
        $G$73 = "TWO",
        OR($T162 &lt; -ABS($K$73), $T162 &gt; ABS($K$73))
    ), $U162,
    FALSE, N("Default case: Return NA()"),
    TRUE, NA()
)</f>
        <v>#VALUE!</v>
      </c>
      <c r="Y162" s="42"/>
      <c r="Z162" s="110">
        <v>-0.83333333333333526</v>
      </c>
      <c r="AA162" s="110">
        <v>0.254</v>
      </c>
      <c r="AB162" s="110">
        <f t="shared" si="31"/>
        <v>0.254</v>
      </c>
      <c r="AC162" s="110" t="str">
        <f t="shared" si="32"/>
        <v/>
      </c>
    </row>
    <row r="163" spans="2:29" ht="16" x14ac:dyDescent="0.2">
      <c r="B163"/>
      <c r="C163" s="42"/>
      <c r="D163" s="44"/>
      <c r="E163" s="7"/>
      <c r="F163" s="113">
        <f t="shared" si="38"/>
        <v>0</v>
      </c>
      <c r="G163" s="113">
        <f t="shared" si="41"/>
        <v>-0.09</v>
      </c>
      <c r="H163" s="170">
        <v>0</v>
      </c>
      <c r="I163" s="135" t="e">
        <f t="shared" si="40"/>
        <v>#VALUE!</v>
      </c>
      <c r="J163" s="142" t="str">
        <f t="shared" si="39"/>
        <v/>
      </c>
      <c r="K163" s="5"/>
      <c r="L163" s="42"/>
      <c r="M163" s="42"/>
      <c r="N163" s="42"/>
      <c r="O163" s="42"/>
      <c r="P163" s="42"/>
      <c r="Q163" s="42"/>
      <c r="R163" s="42"/>
      <c r="S163" s="42"/>
      <c r="T163" s="120">
        <f t="shared" si="25"/>
        <v>1.6249999999999984</v>
      </c>
      <c r="U163" s="136">
        <f t="shared" si="26"/>
        <v>0.10653826813058534</v>
      </c>
      <c r="V163" s="136" t="e" cm="1">
        <f t="array" ref="V163">_xlfn.IFS(
    FALSE, N("Check if X1 shading is ON"),
    $V$50&lt;&gt;"x", NA(),
    FALSE, N("Check if case is 'LEFT' and x axis value less than z score"),
    AND($G$69 = "LEFT", $T163 &lt; IF($K$69="", 0, $K$69)), $U163,
    FALSE, N("Check if case is 'RIGHT' and x axis value greater than z score"),
    AND($G$69 = "RIGHT", $T163 &gt; IF($K$69="", 0, $K$69)), $U163,
    FALSE, N("Check if case is 'TWO' and both directions"),
    AND(
        $G$69 = "TWO",
        OR($T163 &lt; -ABS($K$69), $T163 &gt; ABS($K$70))
    ), $U163,
    FALSE, N("Default case: Return NA()"),
    TRUE, NA()
)</f>
        <v>#VALUE!</v>
      </c>
      <c r="W163" s="136" t="e" cm="1">
        <f t="array" ref="W163">_xlfn.IFS(
    FALSE, N("Check if X1 shading is ON"),
    $V$50&lt;&gt;"x", NA(),
    FALSE, N("Check if case is 'LEFT' and x axis value less than z score"),
    AND($G$70 = "LEFT", $T163 &lt; IF($K$70="", 0, $K$70)), $U163,
    FALSE, N("Check if case is 'RIGHT' and x axis value greater than z score"),
    AND($G$70 = "RIGHT", $T163 &gt; IF($K$70="", 0, $K$70)), $U163,
    FALSE, N("Default case: Return NA()"),
    TRUE, NA()
)</f>
        <v>#N/A</v>
      </c>
      <c r="X163" s="136" t="e" cm="1">
        <f t="array" ref="X163">_xlfn.IFS(
    FALSE, N("Check if X1 shading is ON"),
    $X$50&lt;&gt;"x", NA(),
    FALSE, N("Check if case is 'LEFT' and x axis value less than z score"),
    AND($G$73 = "LEFT", $T163 &lt; IF($K$73="", 0, $K$73)), $U163,
    FALSE, N("Check if case is 'RIGHT' and x axis value greater than z score"),
    AND($G$73 = "RIGHT", $T163 &gt; IF($K$73="", 0, $K$73)), $U163,
    FALSE, N("Check if case is 'TWO' and both directions"),
    AND(
        $G$73 = "TWO",
        OR($T163 &lt; -ABS($K$73), $T163 &gt; ABS($K$73))
    ), $U163,
    FALSE, N("Default case: Return NA()"),
    TRUE, NA()
)</f>
        <v>#VALUE!</v>
      </c>
      <c r="Y163" s="42"/>
      <c r="Z163" s="110">
        <v>-0.66666666666666874</v>
      </c>
      <c r="AA163" s="110">
        <v>0.254</v>
      </c>
      <c r="AB163" s="110">
        <f t="shared" si="31"/>
        <v>0.254</v>
      </c>
      <c r="AC163" s="110" t="str">
        <f t="shared" si="32"/>
        <v/>
      </c>
    </row>
    <row r="164" spans="2:29" ht="16" x14ac:dyDescent="0.2">
      <c r="B164"/>
      <c r="C164" s="42"/>
      <c r="D164" s="44"/>
      <c r="E164" s="7"/>
      <c r="F164" s="113">
        <f t="shared" si="38"/>
        <v>1</v>
      </c>
      <c r="G164" s="113">
        <f t="shared" si="41"/>
        <v>-0.09</v>
      </c>
      <c r="H164" s="170">
        <v>1</v>
      </c>
      <c r="I164" s="135" t="e">
        <f t="shared" si="40"/>
        <v>#VALUE!</v>
      </c>
      <c r="J164" s="142" t="str">
        <f t="shared" si="39"/>
        <v/>
      </c>
      <c r="K164" s="5"/>
      <c r="L164" s="42"/>
      <c r="M164" s="42"/>
      <c r="N164" s="42"/>
      <c r="O164" s="42"/>
      <c r="P164" s="42"/>
      <c r="Q164" s="42"/>
      <c r="R164" s="42"/>
      <c r="S164" s="42"/>
      <c r="T164" s="120">
        <f t="shared" si="25"/>
        <v>1.6666666666666652</v>
      </c>
      <c r="U164" s="136">
        <f t="shared" si="26"/>
        <v>9.9477138792748943E-2</v>
      </c>
      <c r="V164" s="136" t="e" cm="1">
        <f t="array" ref="V164">_xlfn.IFS(
    FALSE, N("Check if X1 shading is ON"),
    $V$50&lt;&gt;"x", NA(),
    FALSE, N("Check if case is 'LEFT' and x axis value less than z score"),
    AND($G$69 = "LEFT", $T164 &lt; IF($K$69="", 0, $K$69)), $U164,
    FALSE, N("Check if case is 'RIGHT' and x axis value greater than z score"),
    AND($G$69 = "RIGHT", $T164 &gt; IF($K$69="", 0, $K$69)), $U164,
    FALSE, N("Check if case is 'TWO' and both directions"),
    AND(
        $G$69 = "TWO",
        OR($T164 &lt; -ABS($K$69), $T164 &gt; ABS($K$70))
    ), $U164,
    FALSE, N("Default case: Return NA()"),
    TRUE, NA()
)</f>
        <v>#VALUE!</v>
      </c>
      <c r="W164" s="136" t="e" cm="1">
        <f t="array" ref="W164">_xlfn.IFS(
    FALSE, N("Check if X1 shading is ON"),
    $V$50&lt;&gt;"x", NA(),
    FALSE, N("Check if case is 'LEFT' and x axis value less than z score"),
    AND($G$70 = "LEFT", $T164 &lt; IF($K$70="", 0, $K$70)), $U164,
    FALSE, N("Check if case is 'RIGHT' and x axis value greater than z score"),
    AND($G$70 = "RIGHT", $T164 &gt; IF($K$70="", 0, $K$70)), $U164,
    FALSE, N("Default case: Return NA()"),
    TRUE, NA()
)</f>
        <v>#N/A</v>
      </c>
      <c r="X164" s="136" t="e" cm="1">
        <f t="array" ref="X164">_xlfn.IFS(
    FALSE, N("Check if X1 shading is ON"),
    $X$50&lt;&gt;"x", NA(),
    FALSE, N("Check if case is 'LEFT' and x axis value less than z score"),
    AND($G$73 = "LEFT", $T164 &lt; IF($K$73="", 0, $K$73)), $U164,
    FALSE, N("Check if case is 'RIGHT' and x axis value greater than z score"),
    AND($G$73 = "RIGHT", $T164 &gt; IF($K$73="", 0, $K$73)), $U164,
    FALSE, N("Check if case is 'TWO' and both directions"),
    AND(
        $G$73 = "TWO",
        OR($T164 &lt; -ABS($K$73), $T164 &gt; ABS($K$73))
    ), $U164,
    FALSE, N("Default case: Return NA()"),
    TRUE, NA()
)</f>
        <v>#VALUE!</v>
      </c>
      <c r="Y164" s="42"/>
      <c r="Z164" s="110">
        <v>-0.50000000000000222</v>
      </c>
      <c r="AA164" s="110">
        <v>0.254</v>
      </c>
      <c r="AB164" s="110">
        <f t="shared" si="31"/>
        <v>0.254</v>
      </c>
      <c r="AC164" s="110" t="str">
        <f t="shared" si="32"/>
        <v/>
      </c>
    </row>
    <row r="165" spans="2:29" ht="16" x14ac:dyDescent="0.2">
      <c r="B165"/>
      <c r="C165" s="42"/>
      <c r="D165" s="44"/>
      <c r="E165" s="7"/>
      <c r="F165" s="113">
        <f>F122</f>
        <v>2</v>
      </c>
      <c r="G165" s="113">
        <f>G164</f>
        <v>-0.09</v>
      </c>
      <c r="H165" s="170">
        <v>2</v>
      </c>
      <c r="I165" s="135" t="e">
        <f t="shared" si="40"/>
        <v>#VALUE!</v>
      </c>
      <c r="J165" s="142" t="str">
        <f t="shared" si="39"/>
        <v/>
      </c>
      <c r="K165" s="5"/>
      <c r="L165" s="42"/>
      <c r="M165" s="42"/>
      <c r="N165" s="42"/>
      <c r="O165" s="42"/>
      <c r="P165" s="42"/>
      <c r="Q165" s="42"/>
      <c r="R165" s="42"/>
      <c r="S165" s="42"/>
      <c r="T165" s="120">
        <f t="shared" si="25"/>
        <v>1.7083333333333319</v>
      </c>
      <c r="U165" s="136">
        <f t="shared" si="26"/>
        <v>9.2722889001515929E-2</v>
      </c>
      <c r="V165" s="136" t="e" cm="1">
        <f t="array" ref="V165">_xlfn.IFS(
    FALSE, N("Check if X1 shading is ON"),
    $V$50&lt;&gt;"x", NA(),
    FALSE, N("Check if case is 'LEFT' and x axis value less than z score"),
    AND($G$69 = "LEFT", $T165 &lt; IF($K$69="", 0, $K$69)), $U165,
    FALSE, N("Check if case is 'RIGHT' and x axis value greater than z score"),
    AND($G$69 = "RIGHT", $T165 &gt; IF($K$69="", 0, $K$69)), $U165,
    FALSE, N("Check if case is 'TWO' and both directions"),
    AND(
        $G$69 = "TWO",
        OR($T165 &lt; -ABS($K$69), $T165 &gt; ABS($K$70))
    ), $U165,
    FALSE, N("Default case: Return NA()"),
    TRUE, NA()
)</f>
        <v>#VALUE!</v>
      </c>
      <c r="W165" s="136" t="e" cm="1">
        <f t="array" ref="W165">_xlfn.IFS(
    FALSE, N("Check if X1 shading is ON"),
    $V$50&lt;&gt;"x", NA(),
    FALSE, N("Check if case is 'LEFT' and x axis value less than z score"),
    AND($G$70 = "LEFT", $T165 &lt; IF($K$70="", 0, $K$70)), $U165,
    FALSE, N("Check if case is 'RIGHT' and x axis value greater than z score"),
    AND($G$70 = "RIGHT", $T165 &gt; IF($K$70="", 0, $K$70)), $U165,
    FALSE, N("Default case: Return NA()"),
    TRUE, NA()
)</f>
        <v>#N/A</v>
      </c>
      <c r="X165" s="136" t="e" cm="1">
        <f t="array" ref="X165">_xlfn.IFS(
    FALSE, N("Check if X1 shading is ON"),
    $X$50&lt;&gt;"x", NA(),
    FALSE, N("Check if case is 'LEFT' and x axis value less than z score"),
    AND($G$73 = "LEFT", $T165 &lt; IF($K$73="", 0, $K$73)), $U165,
    FALSE, N("Check if case is 'RIGHT' and x axis value greater than z score"),
    AND($G$73 = "RIGHT", $T165 &gt; IF($K$73="", 0, $K$73)), $U165,
    FALSE, N("Check if case is 'TWO' and both directions"),
    AND(
        $G$73 = "TWO",
        OR($T165 &lt; -ABS($K$73), $T165 &gt; ABS($K$73))
    ), $U165,
    FALSE, N("Default case: Return NA()"),
    TRUE, NA()
)</f>
        <v>#VALUE!</v>
      </c>
      <c r="Y165" s="42"/>
      <c r="Z165" s="110">
        <v>-0.33333333333333548</v>
      </c>
      <c r="AA165" s="110">
        <v>0.254</v>
      </c>
      <c r="AB165" s="110">
        <f t="shared" si="31"/>
        <v>0.254</v>
      </c>
      <c r="AC165" s="110" t="str">
        <f t="shared" si="32"/>
        <v/>
      </c>
    </row>
    <row r="166" spans="2:29" ht="16" x14ac:dyDescent="0.2">
      <c r="B166"/>
      <c r="C166" s="42"/>
      <c r="D166" s="44"/>
      <c r="E166" s="7"/>
      <c r="F166" s="113">
        <f>F123</f>
        <v>3</v>
      </c>
      <c r="G166" s="113">
        <f>G165</f>
        <v>-0.09</v>
      </c>
      <c r="H166" s="170">
        <v>3</v>
      </c>
      <c r="I166" s="135" t="e">
        <f t="shared" si="40"/>
        <v>#VALUE!</v>
      </c>
      <c r="J166" s="142" t="str">
        <f t="shared" si="39"/>
        <v/>
      </c>
      <c r="K166" s="42"/>
      <c r="L166" s="42"/>
      <c r="M166" s="42"/>
      <c r="N166" s="42"/>
      <c r="O166" s="42"/>
      <c r="P166" s="42"/>
      <c r="Q166" s="42"/>
      <c r="R166" s="42"/>
      <c r="S166" s="42"/>
      <c r="T166" s="120">
        <f t="shared" si="25"/>
        <v>1.7499999999999987</v>
      </c>
      <c r="U166" s="136">
        <f t="shared" si="26"/>
        <v>8.6277318826511712E-2</v>
      </c>
      <c r="V166" s="136" t="e" cm="1">
        <f t="array" ref="V166">_xlfn.IFS(
    FALSE, N("Check if X1 shading is ON"),
    $V$50&lt;&gt;"x", NA(),
    FALSE, N("Check if case is 'LEFT' and x axis value less than z score"),
    AND($G$69 = "LEFT", $T166 &lt; IF($K$69="", 0, $K$69)), $U166,
    FALSE, N("Check if case is 'RIGHT' and x axis value greater than z score"),
    AND($G$69 = "RIGHT", $T166 &gt; IF($K$69="", 0, $K$69)), $U166,
    FALSE, N("Check if case is 'TWO' and both directions"),
    AND(
        $G$69 = "TWO",
        OR($T166 &lt; -ABS($K$69), $T166 &gt; ABS($K$70))
    ), $U166,
    FALSE, N("Default case: Return NA()"),
    TRUE, NA()
)</f>
        <v>#VALUE!</v>
      </c>
      <c r="W166" s="136" t="e" cm="1">
        <f t="array" ref="W166">_xlfn.IFS(
    FALSE, N("Check if X1 shading is ON"),
    $V$50&lt;&gt;"x", NA(),
    FALSE, N("Check if case is 'LEFT' and x axis value less than z score"),
    AND($G$70 = "LEFT", $T166 &lt; IF($K$70="", 0, $K$70)), $U166,
    FALSE, N("Check if case is 'RIGHT' and x axis value greater than z score"),
    AND($G$70 = "RIGHT", $T166 &gt; IF($K$70="", 0, $K$70)), $U166,
    FALSE, N("Default case: Return NA()"),
    TRUE, NA()
)</f>
        <v>#N/A</v>
      </c>
      <c r="X166" s="136" t="e" cm="1">
        <f t="array" ref="X166">_xlfn.IFS(
    FALSE, N("Check if X1 shading is ON"),
    $X$50&lt;&gt;"x", NA(),
    FALSE, N("Check if case is 'LEFT' and x axis value less than z score"),
    AND($G$73 = "LEFT", $T166 &lt; IF($K$73="", 0, $K$73)), $U166,
    FALSE, N("Check if case is 'RIGHT' and x axis value greater than z score"),
    AND($G$73 = "RIGHT", $T166 &gt; IF($K$73="", 0, $K$73)), $U166,
    FALSE, N("Check if case is 'TWO' and both directions"),
    AND(
        $G$73 = "TWO",
        OR($T166 &lt; -ABS($K$73), $T166 &gt; ABS($K$73))
    ), $U166,
    FALSE, N("Default case: Return NA()"),
    TRUE, NA()
)</f>
        <v>#VALUE!</v>
      </c>
      <c r="Y166" s="42"/>
      <c r="Z166" s="110">
        <v>-0.16666666666666879</v>
      </c>
      <c r="AA166" s="110">
        <v>0.254</v>
      </c>
      <c r="AB166" s="110">
        <f t="shared" si="31"/>
        <v>0.254</v>
      </c>
      <c r="AC166" s="110" t="str">
        <f t="shared" si="32"/>
        <v/>
      </c>
    </row>
    <row r="167" spans="2:29" ht="19" x14ac:dyDescent="0.25">
      <c r="B167"/>
      <c r="C167" s="42"/>
      <c r="D167" s="192" t="s">
        <v>167</v>
      </c>
      <c r="E167" s="7"/>
      <c r="F167" s="7"/>
      <c r="G167" s="44"/>
      <c r="H167" s="44"/>
      <c r="I167" s="44"/>
      <c r="J167" s="42"/>
      <c r="K167" s="42"/>
      <c r="L167" s="42"/>
      <c r="M167" s="42"/>
      <c r="N167" s="42"/>
      <c r="O167" s="42"/>
      <c r="P167" s="42"/>
      <c r="Q167" s="42"/>
      <c r="R167" s="42"/>
      <c r="S167" s="42"/>
      <c r="T167" s="120">
        <f t="shared" si="25"/>
        <v>1.7916666666666654</v>
      </c>
      <c r="U167" s="136">
        <f t="shared" si="26"/>
        <v>8.014055443826619E-2</v>
      </c>
      <c r="V167" s="136" t="e" cm="1">
        <f t="array" ref="V167">_xlfn.IFS(
    FALSE, N("Check if X1 shading is ON"),
    $V$50&lt;&gt;"x", NA(),
    FALSE, N("Check if case is 'LEFT' and x axis value less than z score"),
    AND($G$69 = "LEFT", $T167 &lt; IF($K$69="", 0, $K$69)), $U167,
    FALSE, N("Check if case is 'RIGHT' and x axis value greater than z score"),
    AND($G$69 = "RIGHT", $T167 &gt; IF($K$69="", 0, $K$69)), $U167,
    FALSE, N("Check if case is 'TWO' and both directions"),
    AND(
        $G$69 = "TWO",
        OR($T167 &lt; -ABS($K$69), $T167 &gt; ABS($K$70))
    ), $U167,
    FALSE, N("Default case: Return NA()"),
    TRUE, NA()
)</f>
        <v>#VALUE!</v>
      </c>
      <c r="W167" s="136" t="e" cm="1">
        <f t="array" ref="W167">_xlfn.IFS(
    FALSE, N("Check if X1 shading is ON"),
    $V$50&lt;&gt;"x", NA(),
    FALSE, N("Check if case is 'LEFT' and x axis value less than z score"),
    AND($G$70 = "LEFT", $T167 &lt; IF($K$70="", 0, $K$70)), $U167,
    FALSE, N("Check if case is 'RIGHT' and x axis value greater than z score"),
    AND($G$70 = "RIGHT", $T167 &gt; IF($K$70="", 0, $K$70)), $U167,
    FALSE, N("Default case: Return NA()"),
    TRUE, NA()
)</f>
        <v>#N/A</v>
      </c>
      <c r="X167" s="136" t="e" cm="1">
        <f t="array" ref="X167">_xlfn.IFS(
    FALSE, N("Check if X1 shading is ON"),
    $X$50&lt;&gt;"x", NA(),
    FALSE, N("Check if case is 'LEFT' and x axis value less than z score"),
    AND($G$73 = "LEFT", $T167 &lt; IF($K$73="", 0, $K$73)), $U167,
    FALSE, N("Check if case is 'RIGHT' and x axis value greater than z score"),
    AND($G$73 = "RIGHT", $T167 &gt; IF($K$73="", 0, $K$73)), $U167,
    FALSE, N("Check if case is 'TWO' and both directions"),
    AND(
        $G$73 = "TWO",
        OR($T167 &lt; -ABS($K$73), $T167 &gt; ABS($K$73))
    ), $U167,
    FALSE, N("Default case: Return NA()"),
    TRUE, NA()
)</f>
        <v>#VALUE!</v>
      </c>
      <c r="Y167" s="42"/>
      <c r="Z167" s="110">
        <v>0.16666666666666449</v>
      </c>
      <c r="AA167" s="110">
        <v>0.254</v>
      </c>
      <c r="AB167" s="110">
        <f t="shared" si="31"/>
        <v>0.254</v>
      </c>
      <c r="AC167" s="110" t="str">
        <f t="shared" si="32"/>
        <v/>
      </c>
    </row>
    <row r="168" spans="2:29" ht="17" x14ac:dyDescent="0.2">
      <c r="B168"/>
      <c r="C168" s="42"/>
      <c r="D168" s="114" t="s">
        <v>116</v>
      </c>
      <c r="E168" s="143" t="s">
        <v>117</v>
      </c>
      <c r="F168" s="140" t="str">
        <f>LEFT(D167,6)&amp;" "&amp;$E$69&amp;" axis"</f>
        <v>X3 raw  axis</v>
      </c>
      <c r="G168" s="140" t="str">
        <f>$E$64&amp;" y"</f>
        <v>0 y</v>
      </c>
      <c r="H168" s="114" t="str">
        <f>$E$64&amp;" raw labels"</f>
        <v>0 raw labels</v>
      </c>
      <c r="I168" s="44"/>
      <c r="J168" s="42"/>
      <c r="K168" s="42"/>
      <c r="L168" s="42"/>
      <c r="M168" s="42"/>
      <c r="N168" s="42"/>
      <c r="O168" s="42"/>
      <c r="P168" s="42"/>
      <c r="Q168" s="42"/>
      <c r="R168" s="42"/>
      <c r="S168" s="42"/>
      <c r="T168" s="120">
        <f t="shared" si="25"/>
        <v>1.8333333333333321</v>
      </c>
      <c r="U168" s="136">
        <f t="shared" si="26"/>
        <v>7.4311163558993254E-2</v>
      </c>
      <c r="V168" s="136" t="e" cm="1">
        <f t="array" ref="V168">_xlfn.IFS(
    FALSE, N("Check if X1 shading is ON"),
    $V$50&lt;&gt;"x", NA(),
    FALSE, N("Check if case is 'LEFT' and x axis value less than z score"),
    AND($G$69 = "LEFT", $T168 &lt; IF($K$69="", 0, $K$69)), $U168,
    FALSE, N("Check if case is 'RIGHT' and x axis value greater than z score"),
    AND($G$69 = "RIGHT", $T168 &gt; IF($K$69="", 0, $K$69)), $U168,
    FALSE, N("Check if case is 'TWO' and both directions"),
    AND(
        $G$69 = "TWO",
        OR($T168 &lt; -ABS($K$69), $T168 &gt; ABS($K$70))
    ), $U168,
    FALSE, N("Default case: Return NA()"),
    TRUE, NA()
)</f>
        <v>#VALUE!</v>
      </c>
      <c r="W168" s="136" t="e" cm="1">
        <f t="array" ref="W168">_xlfn.IFS(
    FALSE, N("Check if X1 shading is ON"),
    $V$50&lt;&gt;"x", NA(),
    FALSE, N("Check if case is 'LEFT' and x axis value less than z score"),
    AND($G$70 = "LEFT", $T168 &lt; IF($K$70="", 0, $K$70)), $U168,
    FALSE, N("Check if case is 'RIGHT' and x axis value greater than z score"),
    AND($G$70 = "RIGHT", $T168 &gt; IF($K$70="", 0, $K$70)), $U168,
    FALSE, N("Default case: Return NA()"),
    TRUE, NA()
)</f>
        <v>#N/A</v>
      </c>
      <c r="X168" s="136" t="e" cm="1">
        <f t="array" ref="X168">_xlfn.IFS(
    FALSE, N("Check if X1 shading is ON"),
    $X$50&lt;&gt;"x", NA(),
    FALSE, N("Check if case is 'LEFT' and x axis value less than z score"),
    AND($G$73 = "LEFT", $T168 &lt; IF($K$73="", 0, $K$73)), $U168,
    FALSE, N("Check if case is 'RIGHT' and x axis value greater than z score"),
    AND($G$73 = "RIGHT", $T168 &gt; IF($K$73="", 0, $K$73)), $U168,
    FALSE, N("Check if case is 'TWO' and both directions"),
    AND(
        $G$73 = "TWO",
        OR($T168 &lt; -ABS($K$73), $T168 &gt; ABS($K$73))
    ), $U168,
    FALSE, N("Default case: Return NA()"),
    TRUE, NA()
)</f>
        <v>#VALUE!</v>
      </c>
      <c r="Y168" s="42"/>
      <c r="Z168" s="110">
        <v>0.33333333333333115</v>
      </c>
      <c r="AA168" s="110">
        <v>0.254</v>
      </c>
      <c r="AB168" s="110">
        <f t="shared" si="31"/>
        <v>0.254</v>
      </c>
      <c r="AC168" s="110" t="str">
        <f t="shared" si="32"/>
        <v/>
      </c>
    </row>
    <row r="169" spans="2:29" ht="17" x14ac:dyDescent="0.2">
      <c r="B169"/>
      <c r="C169" s="42"/>
      <c r="D169" s="113">
        <f>O70</f>
        <v>0</v>
      </c>
      <c r="E169" s="110">
        <v>-0.2</v>
      </c>
      <c r="F169" s="113">
        <f t="shared" ref="F169:F176" si="42">F116</f>
        <v>-4</v>
      </c>
      <c r="G169" s="113" t="e">
        <f>IF(
    $D$169="x",
    $E$169,
    NA()
)</f>
        <v>#N/A</v>
      </c>
      <c r="H169" s="141" t="str">
        <f>IF(H170="","","raw scale")</f>
        <v/>
      </c>
      <c r="I169" s="44"/>
      <c r="J169" s="42"/>
      <c r="K169" s="42"/>
      <c r="L169" s="42"/>
      <c r="M169" s="42"/>
      <c r="N169" s="42"/>
      <c r="O169" s="42"/>
      <c r="P169" s="42"/>
      <c r="Q169" s="42"/>
      <c r="R169" s="42"/>
      <c r="S169" s="42"/>
      <c r="T169" s="120">
        <f t="shared" si="25"/>
        <v>1.8749999999999989</v>
      </c>
      <c r="U169" s="136">
        <f t="shared" si="26"/>
        <v>6.8786275826692042E-2</v>
      </c>
      <c r="V169" s="136" t="e" cm="1">
        <f t="array" ref="V169">_xlfn.IFS(
    FALSE, N("Check if X1 shading is ON"),
    $V$50&lt;&gt;"x", NA(),
    FALSE, N("Check if case is 'LEFT' and x axis value less than z score"),
    AND($G$69 = "LEFT", $T169 &lt; IF($K$69="", 0, $K$69)), $U169,
    FALSE, N("Check if case is 'RIGHT' and x axis value greater than z score"),
    AND($G$69 = "RIGHT", $T169 &gt; IF($K$69="", 0, $K$69)), $U169,
    FALSE, N("Check if case is 'TWO' and both directions"),
    AND(
        $G$69 = "TWO",
        OR($T169 &lt; -ABS($K$69), $T169 &gt; ABS($K$70))
    ), $U169,
    FALSE, N("Default case: Return NA()"),
    TRUE, NA()
)</f>
        <v>#VALUE!</v>
      </c>
      <c r="W169" s="136" t="e" cm="1">
        <f t="array" ref="W169">_xlfn.IFS(
    FALSE, N("Check if X1 shading is ON"),
    $V$50&lt;&gt;"x", NA(),
    FALSE, N("Check if case is 'LEFT' and x axis value less than z score"),
    AND($G$70 = "LEFT", $T169 &lt; IF($K$70="", 0, $K$70)), $U169,
    FALSE, N("Check if case is 'RIGHT' and x axis value greater than z score"),
    AND($G$70 = "RIGHT", $T169 &gt; IF($K$70="", 0, $K$70)), $U169,
    FALSE, N("Default case: Return NA()"),
    TRUE, NA()
)</f>
        <v>#N/A</v>
      </c>
      <c r="X169" s="136" t="e" cm="1">
        <f t="array" ref="X169">_xlfn.IFS(
    FALSE, N("Check if X1 shading is ON"),
    $X$50&lt;&gt;"x", NA(),
    FALSE, N("Check if case is 'LEFT' and x axis value less than z score"),
    AND($G$73 = "LEFT", $T169 &lt; IF($K$73="", 0, $K$73)), $U169,
    FALSE, N("Check if case is 'RIGHT' and x axis value greater than z score"),
    AND($G$73 = "RIGHT", $T169 &gt; IF($K$73="", 0, $K$73)), $U169,
    FALSE, N("Check if case is 'TWO' and both directions"),
    AND(
        $G$73 = "TWO",
        OR($T169 &lt; -ABS($K$73), $T169 &gt; ABS($K$73))
    ), $U169,
    FALSE, N("Default case: Return NA()"),
    TRUE, NA()
)</f>
        <v>#VALUE!</v>
      </c>
      <c r="Y169" s="42"/>
      <c r="Z169" s="110">
        <v>0.49999999999999789</v>
      </c>
      <c r="AA169" s="110">
        <v>0.254</v>
      </c>
      <c r="AB169" s="110">
        <f t="shared" si="31"/>
        <v>0.254</v>
      </c>
      <c r="AC169" s="110" t="str">
        <f t="shared" si="32"/>
        <v/>
      </c>
    </row>
    <row r="170" spans="2:29" ht="16" x14ac:dyDescent="0.2">
      <c r="B170"/>
      <c r="C170" s="42"/>
      <c r="D170" s="44"/>
      <c r="E170" s="7"/>
      <c r="F170" s="113">
        <f t="shared" si="42"/>
        <v>-3</v>
      </c>
      <c r="G170" s="113" t="e">
        <f t="shared" ref="G170:G176" si="43">IF(
    $D$169="x",
    $E$169,
    NA()
)</f>
        <v>#N/A</v>
      </c>
      <c r="H170" s="142" t="str">
        <f t="shared" ref="H170:H176" si="44">IFERROR(
    TEXT(
        H$73 + $F170 * I$73,
        IF(
            $O$73 = 0,
            "#,##0",
            "#,##0." &amp; REPT("0", $O$73)
        )
    ),
    ""
)</f>
        <v/>
      </c>
      <c r="I170" s="44"/>
      <c r="J170" s="42"/>
      <c r="K170" s="42"/>
      <c r="L170" s="42"/>
      <c r="M170" s="42"/>
      <c r="N170" s="42"/>
      <c r="O170" s="42"/>
      <c r="P170" s="42"/>
      <c r="Q170" s="42"/>
      <c r="R170" s="42"/>
      <c r="S170" s="42"/>
      <c r="T170" s="120">
        <f t="shared" si="25"/>
        <v>1.9166666666666656</v>
      </c>
      <c r="U170" s="136">
        <f t="shared" si="26"/>
        <v>6.3561706516962482E-2</v>
      </c>
      <c r="V170" s="136" t="e" cm="1">
        <f t="array" ref="V170">_xlfn.IFS(
    FALSE, N("Check if X1 shading is ON"),
    $V$50&lt;&gt;"x", NA(),
    FALSE, N("Check if case is 'LEFT' and x axis value less than z score"),
    AND($G$69 = "LEFT", $T170 &lt; IF($K$69="", 0, $K$69)), $U170,
    FALSE, N("Check if case is 'RIGHT' and x axis value greater than z score"),
    AND($G$69 = "RIGHT", $T170 &gt; IF($K$69="", 0, $K$69)), $U170,
    FALSE, N("Check if case is 'TWO' and both directions"),
    AND(
        $G$69 = "TWO",
        OR($T170 &lt; -ABS($K$69), $T170 &gt; ABS($K$70))
    ), $U170,
    FALSE, N("Default case: Return NA()"),
    TRUE, NA()
)</f>
        <v>#VALUE!</v>
      </c>
      <c r="W170" s="136" t="e" cm="1">
        <f t="array" ref="W170">_xlfn.IFS(
    FALSE, N("Check if X1 shading is ON"),
    $V$50&lt;&gt;"x", NA(),
    FALSE, N("Check if case is 'LEFT' and x axis value less than z score"),
    AND($G$70 = "LEFT", $T170 &lt; IF($K$70="", 0, $K$70)), $U170,
    FALSE, N("Check if case is 'RIGHT' and x axis value greater than z score"),
    AND($G$70 = "RIGHT", $T170 &gt; IF($K$70="", 0, $K$70)), $U170,
    FALSE, N("Default case: Return NA()"),
    TRUE, NA()
)</f>
        <v>#N/A</v>
      </c>
      <c r="X170" s="136" t="e" cm="1">
        <f t="array" ref="X170">_xlfn.IFS(
    FALSE, N("Check if X1 shading is ON"),
    $X$50&lt;&gt;"x", NA(),
    FALSE, N("Check if case is 'LEFT' and x axis value less than z score"),
    AND($G$73 = "LEFT", $T170 &lt; IF($K$73="", 0, $K$73)), $U170,
    FALSE, N("Check if case is 'RIGHT' and x axis value greater than z score"),
    AND($G$73 = "RIGHT", $T170 &gt; IF($K$73="", 0, $K$73)), $U170,
    FALSE, N("Check if case is 'TWO' and both directions"),
    AND(
        $G$73 = "TWO",
        OR($T170 &lt; -ABS($K$73), $T170 &gt; ABS($K$73))
    ), $U170,
    FALSE, N("Default case: Return NA()"),
    TRUE, NA()
)</f>
        <v>#VALUE!</v>
      </c>
      <c r="Y170" s="42"/>
      <c r="Z170" s="110">
        <v>0.66666666666666441</v>
      </c>
      <c r="AA170" s="110">
        <v>0.254</v>
      </c>
      <c r="AB170" s="110">
        <f t="shared" si="31"/>
        <v>0.254</v>
      </c>
      <c r="AC170" s="110" t="str">
        <f t="shared" si="32"/>
        <v/>
      </c>
    </row>
    <row r="171" spans="2:29" ht="16" x14ac:dyDescent="0.2">
      <c r="B171"/>
      <c r="C171" s="42"/>
      <c r="D171" s="44"/>
      <c r="E171" s="7"/>
      <c r="F171" s="113">
        <f t="shared" si="42"/>
        <v>-2</v>
      </c>
      <c r="G171" s="113" t="e">
        <f t="shared" si="43"/>
        <v>#N/A</v>
      </c>
      <c r="H171" s="142" t="str">
        <f t="shared" si="44"/>
        <v/>
      </c>
      <c r="I171" s="44"/>
      <c r="J171" s="42"/>
      <c r="K171" s="42"/>
      <c r="L171" s="42"/>
      <c r="M171" s="42"/>
      <c r="N171" s="42"/>
      <c r="O171" s="42"/>
      <c r="P171" s="42"/>
      <c r="Q171" s="42"/>
      <c r="R171" s="42"/>
      <c r="S171" s="42"/>
      <c r="T171" s="120">
        <f t="shared" si="25"/>
        <v>1.9583333333333324</v>
      </c>
      <c r="U171" s="136">
        <f t="shared" si="26"/>
        <v>5.8632082139484676E-2</v>
      </c>
      <c r="V171" s="136" t="e" cm="1">
        <f t="array" ref="V171">_xlfn.IFS(
    FALSE, N("Check if X1 shading is ON"),
    $V$50&lt;&gt;"x", NA(),
    FALSE, N("Check if case is 'LEFT' and x axis value less than z score"),
    AND($G$69 = "LEFT", $T171 &lt; IF($K$69="", 0, $K$69)), $U171,
    FALSE, N("Check if case is 'RIGHT' and x axis value greater than z score"),
    AND($G$69 = "RIGHT", $T171 &gt; IF($K$69="", 0, $K$69)), $U171,
    FALSE, N("Check if case is 'TWO' and both directions"),
    AND(
        $G$69 = "TWO",
        OR($T171 &lt; -ABS($K$69), $T171 &gt; ABS($K$70))
    ), $U171,
    FALSE, N("Default case: Return NA()"),
    TRUE, NA()
)</f>
        <v>#VALUE!</v>
      </c>
      <c r="W171" s="136" t="e" cm="1">
        <f t="array" ref="W171">_xlfn.IFS(
    FALSE, N("Check if X1 shading is ON"),
    $V$50&lt;&gt;"x", NA(),
    FALSE, N("Check if case is 'LEFT' and x axis value less than z score"),
    AND($G$70 = "LEFT", $T171 &lt; IF($K$70="", 0, $K$70)), $U171,
    FALSE, N("Check if case is 'RIGHT' and x axis value greater than z score"),
    AND($G$70 = "RIGHT", $T171 &gt; IF($K$70="", 0, $K$70)), $U171,
    FALSE, N("Default case: Return NA()"),
    TRUE, NA()
)</f>
        <v>#N/A</v>
      </c>
      <c r="X171" s="136" t="e" cm="1">
        <f t="array" ref="X171">_xlfn.IFS(
    FALSE, N("Check if X1 shading is ON"),
    $X$50&lt;&gt;"x", NA(),
    FALSE, N("Check if case is 'LEFT' and x axis value less than z score"),
    AND($G$73 = "LEFT", $T171 &lt; IF($K$73="", 0, $K$73)), $U171,
    FALSE, N("Check if case is 'RIGHT' and x axis value greater than z score"),
    AND($G$73 = "RIGHT", $T171 &gt; IF($K$73="", 0, $K$73)), $U171,
    FALSE, N("Check if case is 'TWO' and both directions"),
    AND(
        $G$73 = "TWO",
        OR($T171 &lt; -ABS($K$73), $T171 &gt; ABS($K$73))
    ), $U171,
    FALSE, N("Default case: Return NA()"),
    TRUE, NA()
)</f>
        <v>#VALUE!</v>
      </c>
      <c r="Y171" s="42"/>
      <c r="Z171" s="110">
        <v>0.83333333333333093</v>
      </c>
      <c r="AA171" s="110">
        <v>0.254</v>
      </c>
      <c r="AB171" s="110">
        <f t="shared" si="31"/>
        <v>0.254</v>
      </c>
      <c r="AC171" s="110" t="str">
        <f t="shared" si="32"/>
        <v/>
      </c>
    </row>
    <row r="172" spans="2:29" ht="16" x14ac:dyDescent="0.2">
      <c r="B172"/>
      <c r="C172" s="42"/>
      <c r="D172" s="44"/>
      <c r="E172" s="7"/>
      <c r="F172" s="113">
        <f t="shared" si="42"/>
        <v>-1</v>
      </c>
      <c r="G172" s="113" t="e">
        <f t="shared" si="43"/>
        <v>#N/A</v>
      </c>
      <c r="H172" s="142" t="str">
        <f t="shared" si="44"/>
        <v/>
      </c>
      <c r="I172" s="44"/>
      <c r="J172" s="42"/>
      <c r="K172" s="42"/>
      <c r="L172" s="42"/>
      <c r="M172" s="42"/>
      <c r="N172" s="42"/>
      <c r="O172" s="42"/>
      <c r="P172" s="42"/>
      <c r="Q172" s="42"/>
      <c r="R172" s="42"/>
      <c r="S172" s="42"/>
      <c r="T172" s="120">
        <f t="shared" si="25"/>
        <v>1.9999999999999991</v>
      </c>
      <c r="U172" s="136">
        <f t="shared" si="26"/>
        <v>5.3990966513188146E-2</v>
      </c>
      <c r="V172" s="136" t="e" cm="1">
        <f t="array" ref="V172">_xlfn.IFS(
    FALSE, N("Check if X1 shading is ON"),
    $V$50&lt;&gt;"x", NA(),
    FALSE, N("Check if case is 'LEFT' and x axis value less than z score"),
    AND($G$69 = "LEFT", $T172 &lt; IF($K$69="", 0, $K$69)), $U172,
    FALSE, N("Check if case is 'RIGHT' and x axis value greater than z score"),
    AND($G$69 = "RIGHT", $T172 &gt; IF($K$69="", 0, $K$69)), $U172,
    FALSE, N("Check if case is 'TWO' and both directions"),
    AND(
        $G$69 = "TWO",
        OR($T172 &lt; -ABS($K$69), $T172 &gt; ABS($K$70))
    ), $U172,
    FALSE, N("Default case: Return NA()"),
    TRUE, NA()
)</f>
        <v>#VALUE!</v>
      </c>
      <c r="W172" s="136" t="e" cm="1">
        <f t="array" ref="W172">_xlfn.IFS(
    FALSE, N("Check if X1 shading is ON"),
    $V$50&lt;&gt;"x", NA(),
    FALSE, N("Check if case is 'LEFT' and x axis value less than z score"),
    AND($G$70 = "LEFT", $T172 &lt; IF($K$70="", 0, $K$70)), $U172,
    FALSE, N("Check if case is 'RIGHT' and x axis value greater than z score"),
    AND($G$70 = "RIGHT", $T172 &gt; IF($K$70="", 0, $K$70)), $U172,
    FALSE, N("Default case: Return NA()"),
    TRUE, NA()
)</f>
        <v>#N/A</v>
      </c>
      <c r="X172" s="136" t="e" cm="1">
        <f t="array" ref="X172">_xlfn.IFS(
    FALSE, N("Check if X1 shading is ON"),
    $X$50&lt;&gt;"x", NA(),
    FALSE, N("Check if case is 'LEFT' and x axis value less than z score"),
    AND($G$73 = "LEFT", $T172 &lt; IF($K$73="", 0, $K$73)), $U172,
    FALSE, N("Check if case is 'RIGHT' and x axis value greater than z score"),
    AND($G$73 = "RIGHT", $T172 &gt; IF($K$73="", 0, $K$73)), $U172,
    FALSE, N("Check if case is 'TWO' and both directions"),
    AND(
        $G$73 = "TWO",
        OR($T172 &lt; -ABS($K$73), $T172 &gt; ABS($K$73))
    ), $U172,
    FALSE, N("Default case: Return NA()"),
    TRUE, NA()
)</f>
        <v>#VALUE!</v>
      </c>
      <c r="Y172" s="42"/>
      <c r="Z172" s="110">
        <v>-0.66666666666666874</v>
      </c>
      <c r="AA172" s="110">
        <v>0.27800000000000002</v>
      </c>
      <c r="AB172" s="110">
        <f t="shared" si="31"/>
        <v>0.27800000000000002</v>
      </c>
      <c r="AC172" s="110" t="str">
        <f t="shared" si="32"/>
        <v/>
      </c>
    </row>
    <row r="173" spans="2:29" ht="16" x14ac:dyDescent="0.2">
      <c r="B173"/>
      <c r="C173" s="42"/>
      <c r="D173" s="44"/>
      <c r="E173" s="7"/>
      <c r="F173" s="113">
        <f t="shared" si="42"/>
        <v>0</v>
      </c>
      <c r="G173" s="113" t="e">
        <f t="shared" si="43"/>
        <v>#N/A</v>
      </c>
      <c r="H173" s="142" t="str">
        <f t="shared" si="44"/>
        <v/>
      </c>
      <c r="I173" s="44"/>
      <c r="J173" s="42"/>
      <c r="K173" s="42"/>
      <c r="L173" s="42"/>
      <c r="M173" s="42"/>
      <c r="N173" s="42"/>
      <c r="O173" s="42"/>
      <c r="P173" s="42"/>
      <c r="Q173" s="42"/>
      <c r="R173" s="42"/>
      <c r="S173" s="42"/>
      <c r="T173" s="120">
        <f t="shared" si="25"/>
        <v>2.0416666666666656</v>
      </c>
      <c r="U173" s="136">
        <f t="shared" si="26"/>
        <v>4.9630986023359178E-2</v>
      </c>
      <c r="V173" s="136" t="e" cm="1">
        <f t="array" ref="V173">_xlfn.IFS(
    FALSE, N("Check if X1 shading is ON"),
    $V$50&lt;&gt;"x", NA(),
    FALSE, N("Check if case is 'LEFT' and x axis value less than z score"),
    AND($G$69 = "LEFT", $T173 &lt; IF($K$69="", 0, $K$69)), $U173,
    FALSE, N("Check if case is 'RIGHT' and x axis value greater than z score"),
    AND($G$69 = "RIGHT", $T173 &gt; IF($K$69="", 0, $K$69)), $U173,
    FALSE, N("Check if case is 'TWO' and both directions"),
    AND(
        $G$69 = "TWO",
        OR($T173 &lt; -ABS($K$69), $T173 &gt; ABS($K$70))
    ), $U173,
    FALSE, N("Default case: Return NA()"),
    TRUE, NA()
)</f>
        <v>#VALUE!</v>
      </c>
      <c r="W173" s="136" t="e" cm="1">
        <f t="array" ref="W173">_xlfn.IFS(
    FALSE, N("Check if X1 shading is ON"),
    $V$50&lt;&gt;"x", NA(),
    FALSE, N("Check if case is 'LEFT' and x axis value less than z score"),
    AND($G$70 = "LEFT", $T173 &lt; IF($K$70="", 0, $K$70)), $U173,
    FALSE, N("Check if case is 'RIGHT' and x axis value greater than z score"),
    AND($G$70 = "RIGHT", $T173 &gt; IF($K$70="", 0, $K$70)), $U173,
    FALSE, N("Default case: Return NA()"),
    TRUE, NA()
)</f>
        <v>#N/A</v>
      </c>
      <c r="X173" s="136" t="e" cm="1">
        <f t="array" ref="X173">_xlfn.IFS(
    FALSE, N("Check if X1 shading is ON"),
    $X$50&lt;&gt;"x", NA(),
    FALSE, N("Check if case is 'LEFT' and x axis value less than z score"),
    AND($G$73 = "LEFT", $T173 &lt; IF($K$73="", 0, $K$73)), $U173,
    FALSE, N("Check if case is 'RIGHT' and x axis value greater than z score"),
    AND($G$73 = "RIGHT", $T173 &gt; IF($K$73="", 0, $K$73)), $U173,
    FALSE, N("Check if case is 'TWO' and both directions"),
    AND(
        $G$73 = "TWO",
        OR($T173 &lt; -ABS($K$73), $T173 &gt; ABS($K$73))
    ), $U173,
    FALSE, N("Default case: Return NA()"),
    TRUE, NA()
)</f>
        <v>#VALUE!</v>
      </c>
      <c r="Y173" s="42"/>
      <c r="Z173" s="110">
        <v>-0.50000000000000222</v>
      </c>
      <c r="AA173" s="110">
        <v>0.27800000000000002</v>
      </c>
      <c r="AB173" s="110">
        <f t="shared" si="31"/>
        <v>0.27800000000000002</v>
      </c>
      <c r="AC173" s="110" t="str">
        <f t="shared" si="32"/>
        <v/>
      </c>
    </row>
    <row r="174" spans="2:29" ht="16" x14ac:dyDescent="0.2">
      <c r="B174"/>
      <c r="C174" s="42"/>
      <c r="D174" s="44"/>
      <c r="E174" s="7"/>
      <c r="F174" s="113">
        <f t="shared" si="42"/>
        <v>1</v>
      </c>
      <c r="G174" s="113" t="e">
        <f t="shared" si="43"/>
        <v>#N/A</v>
      </c>
      <c r="H174" s="142" t="str">
        <f t="shared" si="44"/>
        <v/>
      </c>
      <c r="I174" s="44"/>
      <c r="J174" s="42"/>
      <c r="K174" s="42"/>
      <c r="L174" s="42"/>
      <c r="M174" s="42"/>
      <c r="N174" s="42"/>
      <c r="O174" s="42"/>
      <c r="P174" s="42"/>
      <c r="Q174" s="42"/>
      <c r="R174" s="42"/>
      <c r="S174" s="42"/>
      <c r="T174" s="120">
        <f t="shared" si="25"/>
        <v>2.0833333333333321</v>
      </c>
      <c r="U174" s="136">
        <f t="shared" si="26"/>
        <v>4.5543952872905698E-2</v>
      </c>
      <c r="V174" s="136" t="e" cm="1">
        <f t="array" ref="V174">_xlfn.IFS(
    FALSE, N("Check if X1 shading is ON"),
    $V$50&lt;&gt;"x", NA(),
    FALSE, N("Check if case is 'LEFT' and x axis value less than z score"),
    AND($G$69 = "LEFT", $T174 &lt; IF($K$69="", 0, $K$69)), $U174,
    FALSE, N("Check if case is 'RIGHT' and x axis value greater than z score"),
    AND($G$69 = "RIGHT", $T174 &gt; IF($K$69="", 0, $K$69)), $U174,
    FALSE, N("Check if case is 'TWO' and both directions"),
    AND(
        $G$69 = "TWO",
        OR($T174 &lt; -ABS($K$69), $T174 &gt; ABS($K$70))
    ), $U174,
    FALSE, N("Default case: Return NA()"),
    TRUE, NA()
)</f>
        <v>#VALUE!</v>
      </c>
      <c r="W174" s="136" t="e" cm="1">
        <f t="array" ref="W174">_xlfn.IFS(
    FALSE, N("Check if X1 shading is ON"),
    $V$50&lt;&gt;"x", NA(),
    FALSE, N("Check if case is 'LEFT' and x axis value less than z score"),
    AND($G$70 = "LEFT", $T174 &lt; IF($K$70="", 0, $K$70)), $U174,
    FALSE, N("Check if case is 'RIGHT' and x axis value greater than z score"),
    AND($G$70 = "RIGHT", $T174 &gt; IF($K$70="", 0, $K$70)), $U174,
    FALSE, N("Default case: Return NA()"),
    TRUE, NA()
)</f>
        <v>#N/A</v>
      </c>
      <c r="X174" s="136" t="e" cm="1">
        <f t="array" ref="X174">_xlfn.IFS(
    FALSE, N("Check if X1 shading is ON"),
    $X$50&lt;&gt;"x", NA(),
    FALSE, N("Check if case is 'LEFT' and x axis value less than z score"),
    AND($G$73 = "LEFT", $T174 &lt; IF($K$73="", 0, $K$73)), $U174,
    FALSE, N("Check if case is 'RIGHT' and x axis value greater than z score"),
    AND($G$73 = "RIGHT", $T174 &gt; IF($K$73="", 0, $K$73)), $U174,
    FALSE, N("Check if case is 'TWO' and both directions"),
    AND(
        $G$73 = "TWO",
        OR($T174 &lt; -ABS($K$73), $T174 &gt; ABS($K$73))
    ), $U174,
    FALSE, N("Default case: Return NA()"),
    TRUE, NA()
)</f>
        <v>#VALUE!</v>
      </c>
      <c r="Y174" s="42"/>
      <c r="Z174" s="110">
        <v>-0.33333333333333548</v>
      </c>
      <c r="AA174" s="110">
        <v>0.27800000000000002</v>
      </c>
      <c r="AB174" s="110">
        <f t="shared" si="31"/>
        <v>0.27800000000000002</v>
      </c>
      <c r="AC174" s="110" t="str">
        <f t="shared" si="32"/>
        <v/>
      </c>
    </row>
    <row r="175" spans="2:29" ht="16" x14ac:dyDescent="0.2">
      <c r="B175"/>
      <c r="C175" s="42"/>
      <c r="D175" s="44"/>
      <c r="E175" s="7"/>
      <c r="F175" s="113">
        <f t="shared" si="42"/>
        <v>2</v>
      </c>
      <c r="G175" s="113" t="e">
        <f t="shared" si="43"/>
        <v>#N/A</v>
      </c>
      <c r="H175" s="142" t="str">
        <f t="shared" si="44"/>
        <v/>
      </c>
      <c r="I175" s="44"/>
      <c r="J175" s="42"/>
      <c r="K175" s="42"/>
      <c r="L175" s="42"/>
      <c r="M175" s="42"/>
      <c r="N175" s="42"/>
      <c r="O175" s="42"/>
      <c r="P175" s="42"/>
      <c r="Q175" s="42"/>
      <c r="R175" s="42"/>
      <c r="S175" s="42"/>
      <c r="T175" s="120">
        <f t="shared" si="25"/>
        <v>2.1249999999999987</v>
      </c>
      <c r="U175" s="136">
        <f t="shared" si="26"/>
        <v>4.1720985256338723E-2</v>
      </c>
      <c r="V175" s="136" t="e" cm="1">
        <f t="array" ref="V175">_xlfn.IFS(
    FALSE, N("Check if X1 shading is ON"),
    $V$50&lt;&gt;"x", NA(),
    FALSE, N("Check if case is 'LEFT' and x axis value less than z score"),
    AND($G$69 = "LEFT", $T175 &lt; IF($K$69="", 0, $K$69)), $U175,
    FALSE, N("Check if case is 'RIGHT' and x axis value greater than z score"),
    AND($G$69 = "RIGHT", $T175 &gt; IF($K$69="", 0, $K$69)), $U175,
    FALSE, N("Check if case is 'TWO' and both directions"),
    AND(
        $G$69 = "TWO",
        OR($T175 &lt; -ABS($K$69), $T175 &gt; ABS($K$70))
    ), $U175,
    FALSE, N("Default case: Return NA()"),
    TRUE, NA()
)</f>
        <v>#VALUE!</v>
      </c>
      <c r="W175" s="136" t="e" cm="1">
        <f t="array" ref="W175">_xlfn.IFS(
    FALSE, N("Check if X1 shading is ON"),
    $V$50&lt;&gt;"x", NA(),
    FALSE, N("Check if case is 'LEFT' and x axis value less than z score"),
    AND($G$70 = "LEFT", $T175 &lt; IF($K$70="", 0, $K$70)), $U175,
    FALSE, N("Check if case is 'RIGHT' and x axis value greater than z score"),
    AND($G$70 = "RIGHT", $T175 &gt; IF($K$70="", 0, $K$70)), $U175,
    FALSE, N("Default case: Return NA()"),
    TRUE, NA()
)</f>
        <v>#N/A</v>
      </c>
      <c r="X175" s="136" t="e" cm="1">
        <f t="array" ref="X175">_xlfn.IFS(
    FALSE, N("Check if X1 shading is ON"),
    $X$50&lt;&gt;"x", NA(),
    FALSE, N("Check if case is 'LEFT' and x axis value less than z score"),
    AND($G$73 = "LEFT", $T175 &lt; IF($K$73="", 0, $K$73)), $U175,
    FALSE, N("Check if case is 'RIGHT' and x axis value greater than z score"),
    AND($G$73 = "RIGHT", $T175 &gt; IF($K$73="", 0, $K$73)), $U175,
    FALSE, N("Check if case is 'TWO' and both directions"),
    AND(
        $G$73 = "TWO",
        OR($T175 &lt; -ABS($K$73), $T175 &gt; ABS($K$73))
    ), $U175,
    FALSE, N("Default case: Return NA()"),
    TRUE, NA()
)</f>
        <v>#VALUE!</v>
      </c>
      <c r="Y175" s="42"/>
      <c r="Z175" s="110">
        <v>-0.16666666666666879</v>
      </c>
      <c r="AA175" s="110">
        <v>0.27800000000000002</v>
      </c>
      <c r="AB175" s="110">
        <f t="shared" si="31"/>
        <v>0.27800000000000002</v>
      </c>
      <c r="AC175" s="110" t="str">
        <f t="shared" si="32"/>
        <v/>
      </c>
    </row>
    <row r="176" spans="2:29" ht="16" x14ac:dyDescent="0.2">
      <c r="B176"/>
      <c r="C176" s="42"/>
      <c r="D176" s="44"/>
      <c r="E176" s="7"/>
      <c r="F176" s="113">
        <f t="shared" si="42"/>
        <v>3</v>
      </c>
      <c r="G176" s="113" t="e">
        <f t="shared" si="43"/>
        <v>#N/A</v>
      </c>
      <c r="H176" s="142" t="str">
        <f t="shared" si="44"/>
        <v/>
      </c>
      <c r="I176" s="44"/>
      <c r="J176" s="42"/>
      <c r="K176" s="42"/>
      <c r="L176" s="42"/>
      <c r="M176" s="42"/>
      <c r="N176" s="42"/>
      <c r="O176" s="42"/>
      <c r="P176" s="42"/>
      <c r="Q176" s="42"/>
      <c r="R176" s="42"/>
      <c r="S176" s="42"/>
      <c r="T176" s="120">
        <f t="shared" si="25"/>
        <v>2.1666666666666652</v>
      </c>
      <c r="U176" s="136">
        <f t="shared" si="26"/>
        <v>3.8152623506418078E-2</v>
      </c>
      <c r="V176" s="136" t="e" cm="1">
        <f t="array" ref="V176">_xlfn.IFS(
    FALSE, N("Check if X1 shading is ON"),
    $V$50&lt;&gt;"x", NA(),
    FALSE, N("Check if case is 'LEFT' and x axis value less than z score"),
    AND($G$69 = "LEFT", $T176 &lt; IF($K$69="", 0, $K$69)), $U176,
    FALSE, N("Check if case is 'RIGHT' and x axis value greater than z score"),
    AND($G$69 = "RIGHT", $T176 &gt; IF($K$69="", 0, $K$69)), $U176,
    FALSE, N("Check if case is 'TWO' and both directions"),
    AND(
        $G$69 = "TWO",
        OR($T176 &lt; -ABS($K$69), $T176 &gt; ABS($K$70))
    ), $U176,
    FALSE, N("Default case: Return NA()"),
    TRUE, NA()
)</f>
        <v>#VALUE!</v>
      </c>
      <c r="W176" s="136" t="e" cm="1">
        <f t="array" ref="W176">_xlfn.IFS(
    FALSE, N("Check if X1 shading is ON"),
    $V$50&lt;&gt;"x", NA(),
    FALSE, N("Check if case is 'LEFT' and x axis value less than z score"),
    AND($G$70 = "LEFT", $T176 &lt; IF($K$70="", 0, $K$70)), $U176,
    FALSE, N("Check if case is 'RIGHT' and x axis value greater than z score"),
    AND($G$70 = "RIGHT", $T176 &gt; IF($K$70="", 0, $K$70)), $U176,
    FALSE, N("Default case: Return NA()"),
    TRUE, NA()
)</f>
        <v>#N/A</v>
      </c>
      <c r="X176" s="136" t="e" cm="1">
        <f t="array" ref="X176">_xlfn.IFS(
    FALSE, N("Check if X1 shading is ON"),
    $X$50&lt;&gt;"x", NA(),
    FALSE, N("Check if case is 'LEFT' and x axis value less than z score"),
    AND($G$73 = "LEFT", $T176 &lt; IF($K$73="", 0, $K$73)), $U176,
    FALSE, N("Check if case is 'RIGHT' and x axis value greater than z score"),
    AND($G$73 = "RIGHT", $T176 &gt; IF($K$73="", 0, $K$73)), $U176,
    FALSE, N("Check if case is 'TWO' and both directions"),
    AND(
        $G$73 = "TWO",
        OR($T176 &lt; -ABS($K$73), $T176 &gt; ABS($K$73))
    ), $U176,
    FALSE, N("Default case: Return NA()"),
    TRUE, NA()
)</f>
        <v>#VALUE!</v>
      </c>
      <c r="Y176" s="42"/>
      <c r="Z176" s="110">
        <v>0.16666666666666449</v>
      </c>
      <c r="AA176" s="110">
        <v>0.27800000000000002</v>
      </c>
      <c r="AB176" s="110">
        <f t="shared" si="31"/>
        <v>0.27800000000000002</v>
      </c>
      <c r="AC176" s="110" t="str">
        <f t="shared" si="32"/>
        <v/>
      </c>
    </row>
    <row r="177" spans="2:29" ht="16" x14ac:dyDescent="0.2">
      <c r="B177"/>
      <c r="C177" s="42"/>
      <c r="D177" s="44"/>
      <c r="E177" s="7"/>
      <c r="F177" s="7"/>
      <c r="G177" s="44"/>
      <c r="H177" s="44"/>
      <c r="I177" s="44"/>
      <c r="J177" s="42"/>
      <c r="K177" s="42"/>
      <c r="L177" s="42"/>
      <c r="M177" s="42"/>
      <c r="N177" s="42"/>
      <c r="O177" s="42"/>
      <c r="P177" s="42"/>
      <c r="Q177" s="42"/>
      <c r="R177" s="42"/>
      <c r="S177" s="42"/>
      <c r="T177" s="120">
        <f t="shared" si="25"/>
        <v>2.2083333333333317</v>
      </c>
      <c r="U177" s="136">
        <f t="shared" si="26"/>
        <v>3.4828941387634517E-2</v>
      </c>
      <c r="V177" s="136" t="e" cm="1">
        <f t="array" ref="V177">_xlfn.IFS(
    FALSE, N("Check if X1 shading is ON"),
    $V$50&lt;&gt;"x", NA(),
    FALSE, N("Check if case is 'LEFT' and x axis value less than z score"),
    AND($G$69 = "LEFT", $T177 &lt; IF($K$69="", 0, $K$69)), $U177,
    FALSE, N("Check if case is 'RIGHT' and x axis value greater than z score"),
    AND($G$69 = "RIGHT", $T177 &gt; IF($K$69="", 0, $K$69)), $U177,
    FALSE, N("Check if case is 'TWO' and both directions"),
    AND(
        $G$69 = "TWO",
        OR($T177 &lt; -ABS($K$69), $T177 &gt; ABS($K$70))
    ), $U177,
    FALSE, N("Default case: Return NA()"),
    TRUE, NA()
)</f>
        <v>#VALUE!</v>
      </c>
      <c r="W177" s="136" t="e" cm="1">
        <f t="array" ref="W177">_xlfn.IFS(
    FALSE, N("Check if X1 shading is ON"),
    $V$50&lt;&gt;"x", NA(),
    FALSE, N("Check if case is 'LEFT' and x axis value less than z score"),
    AND($G$70 = "LEFT", $T177 &lt; IF($K$70="", 0, $K$70)), $U177,
    FALSE, N("Check if case is 'RIGHT' and x axis value greater than z score"),
    AND($G$70 = "RIGHT", $T177 &gt; IF($K$70="", 0, $K$70)), $U177,
    FALSE, N("Default case: Return NA()"),
    TRUE, NA()
)</f>
        <v>#N/A</v>
      </c>
      <c r="X177" s="136" t="e" cm="1">
        <f t="array" ref="X177">_xlfn.IFS(
    FALSE, N("Check if X1 shading is ON"),
    $X$50&lt;&gt;"x", NA(),
    FALSE, N("Check if case is 'LEFT' and x axis value less than z score"),
    AND($G$73 = "LEFT", $T177 &lt; IF($K$73="", 0, $K$73)), $U177,
    FALSE, N("Check if case is 'RIGHT' and x axis value greater than z score"),
    AND($G$73 = "RIGHT", $T177 &gt; IF($K$73="", 0, $K$73)), $U177,
    FALSE, N("Check if case is 'TWO' and both directions"),
    AND(
        $G$73 = "TWO",
        OR($T177 &lt; -ABS($K$73), $T177 &gt; ABS($K$73))
    ), $U177,
    FALSE, N("Default case: Return NA()"),
    TRUE, NA()
)</f>
        <v>#VALUE!</v>
      </c>
      <c r="Y177" s="42"/>
      <c r="Z177" s="110">
        <v>0.33333333333333115</v>
      </c>
      <c r="AA177" s="110">
        <v>0.27800000000000002</v>
      </c>
      <c r="AB177" s="110">
        <f t="shared" si="31"/>
        <v>0.27800000000000002</v>
      </c>
      <c r="AC177" s="110" t="str">
        <f t="shared" si="32"/>
        <v/>
      </c>
    </row>
    <row r="178" spans="2:29" ht="19" x14ac:dyDescent="0.25">
      <c r="B178"/>
      <c r="C178" s="42"/>
      <c r="D178" s="192" t="s">
        <v>168</v>
      </c>
      <c r="E178" s="7"/>
      <c r="F178" s="143" t="str">
        <f>$I$68</f>
        <v/>
      </c>
      <c r="G178" s="145" t="str">
        <f>I73</f>
        <v/>
      </c>
      <c r="H178" s="44"/>
      <c r="I178" s="44"/>
      <c r="J178" s="42"/>
      <c r="K178" s="42"/>
      <c r="L178" s="42"/>
      <c r="M178" s="42"/>
      <c r="N178" s="42"/>
      <c r="O178" s="42"/>
      <c r="P178" s="42"/>
      <c r="Q178" s="42"/>
      <c r="R178" s="42"/>
      <c r="S178" s="42"/>
      <c r="T178" s="120">
        <f t="shared" si="25"/>
        <v>2.2499999999999982</v>
      </c>
      <c r="U178" s="136">
        <f t="shared" si="26"/>
        <v>3.173965183566755E-2</v>
      </c>
      <c r="V178" s="136" t="e" cm="1">
        <f t="array" ref="V178">_xlfn.IFS(
    FALSE, N("Check if X1 shading is ON"),
    $V$50&lt;&gt;"x", NA(),
    FALSE, N("Check if case is 'LEFT' and x axis value less than z score"),
    AND($G$69 = "LEFT", $T178 &lt; IF($K$69="", 0, $K$69)), $U178,
    FALSE, N("Check if case is 'RIGHT' and x axis value greater than z score"),
    AND($G$69 = "RIGHT", $T178 &gt; IF($K$69="", 0, $K$69)), $U178,
    FALSE, N("Check if case is 'TWO' and both directions"),
    AND(
        $G$69 = "TWO",
        OR($T178 &lt; -ABS($K$69), $T178 &gt; ABS($K$70))
    ), $U178,
    FALSE, N("Default case: Return NA()"),
    TRUE, NA()
)</f>
        <v>#VALUE!</v>
      </c>
      <c r="W178" s="136" t="e" cm="1">
        <f t="array" ref="W178">_xlfn.IFS(
    FALSE, N("Check if X1 shading is ON"),
    $V$50&lt;&gt;"x", NA(),
    FALSE, N("Check if case is 'LEFT' and x axis value less than z score"),
    AND($G$70 = "LEFT", $T178 &lt; IF($K$70="", 0, $K$70)), $U178,
    FALSE, N("Check if case is 'RIGHT' and x axis value greater than z score"),
    AND($G$70 = "RIGHT", $T178 &gt; IF($K$70="", 0, $K$70)), $U178,
    FALSE, N("Default case: Return NA()"),
    TRUE, NA()
)</f>
        <v>#N/A</v>
      </c>
      <c r="X178" s="136" t="e" cm="1">
        <f t="array" ref="X178">_xlfn.IFS(
    FALSE, N("Check if X1 shading is ON"),
    $X$50&lt;&gt;"x", NA(),
    FALSE, N("Check if case is 'LEFT' and x axis value less than z score"),
    AND($G$73 = "LEFT", $T178 &lt; IF($K$73="", 0, $K$73)), $U178,
    FALSE, N("Check if case is 'RIGHT' and x axis value greater than z score"),
    AND($G$73 = "RIGHT", $T178 &gt; IF($K$73="", 0, $K$73)), $U178,
    FALSE, N("Check if case is 'TWO' and both directions"),
    AND(
        $G$73 = "TWO",
        OR($T178 &lt; -ABS($K$73), $T178 &gt; ABS($K$73))
    ), $U178,
    FALSE, N("Default case: Return NA()"),
    TRUE, NA()
)</f>
        <v>#VALUE!</v>
      </c>
      <c r="Y178" s="42"/>
      <c r="Z178" s="110">
        <v>0.49999999999999789</v>
      </c>
      <c r="AA178" s="110">
        <v>0.27800000000000002</v>
      </c>
      <c r="AB178" s="110">
        <f t="shared" si="31"/>
        <v>0.27800000000000002</v>
      </c>
      <c r="AC178" s="110" t="str">
        <f t="shared" si="32"/>
        <v/>
      </c>
    </row>
    <row r="179" spans="2:29" ht="17" x14ac:dyDescent="0.2">
      <c r="B179" s="3"/>
      <c r="C179" s="42"/>
      <c r="D179" s="114" t="s">
        <v>116</v>
      </c>
      <c r="E179" s="143" t="s">
        <v>117</v>
      </c>
      <c r="F179" s="140" t="str">
        <f>LEFT(D178,6)&amp;" "&amp;$E$69&amp;" axis"</f>
        <v>X3 std  axis</v>
      </c>
      <c r="G179" s="140" t="str">
        <f>$E$64&amp;" stdev y"</f>
        <v>0 stdev y</v>
      </c>
      <c r="H179" s="7"/>
      <c r="I179" s="7"/>
      <c r="J179" s="140" t="str">
        <f>$E$69&amp;" stdev labels"</f>
        <v xml:space="preserve"> stdev labels</v>
      </c>
      <c r="K179" s="42"/>
      <c r="L179" s="42"/>
      <c r="M179" s="42"/>
      <c r="N179" s="42"/>
      <c r="O179" s="42"/>
      <c r="P179" s="42"/>
      <c r="Q179" s="42"/>
      <c r="R179" s="42"/>
      <c r="S179" s="42"/>
      <c r="T179" s="120">
        <f t="shared" si="25"/>
        <v>2.2916666666666647</v>
      </c>
      <c r="U179" s="136">
        <f t="shared" si="26"/>
        <v>2.8874206565747504E-2</v>
      </c>
      <c r="V179" s="136" t="e" cm="1">
        <f t="array" ref="V179">_xlfn.IFS(
    FALSE, N("Check if X1 shading is ON"),
    $V$50&lt;&gt;"x", NA(),
    FALSE, N("Check if case is 'LEFT' and x axis value less than z score"),
    AND($G$69 = "LEFT", $T179 &lt; IF($K$69="", 0, $K$69)), $U179,
    FALSE, N("Check if case is 'RIGHT' and x axis value greater than z score"),
    AND($G$69 = "RIGHT", $T179 &gt; IF($K$69="", 0, $K$69)), $U179,
    FALSE, N("Check if case is 'TWO' and both directions"),
    AND(
        $G$69 = "TWO",
        OR($T179 &lt; -ABS($K$69), $T179 &gt; ABS($K$70))
    ), $U179,
    FALSE, N("Default case: Return NA()"),
    TRUE, NA()
)</f>
        <v>#VALUE!</v>
      </c>
      <c r="W179" s="136" t="e" cm="1">
        <f t="array" ref="W179">_xlfn.IFS(
    FALSE, N("Check if X1 shading is ON"),
    $V$50&lt;&gt;"x", NA(),
    FALSE, N("Check if case is 'LEFT' and x axis value less than z score"),
    AND($G$70 = "LEFT", $T179 &lt; IF($K$70="", 0, $K$70)), $U179,
    FALSE, N("Check if case is 'RIGHT' and x axis value greater than z score"),
    AND($G$70 = "RIGHT", $T179 &gt; IF($K$70="", 0, $K$70)), $U179,
    FALSE, N("Default case: Return NA()"),
    TRUE, NA()
)</f>
        <v>#N/A</v>
      </c>
      <c r="X179" s="136" t="e" cm="1">
        <f t="array" ref="X179">_xlfn.IFS(
    FALSE, N("Check if X1 shading is ON"),
    $X$50&lt;&gt;"x", NA(),
    FALSE, N("Check if case is 'LEFT' and x axis value less than z score"),
    AND($G$73 = "LEFT", $T179 &lt; IF($K$73="", 0, $K$73)), $U179,
    FALSE, N("Check if case is 'RIGHT' and x axis value greater than z score"),
    AND($G$73 = "RIGHT", $T179 &gt; IF($K$73="", 0, $K$73)), $U179,
    FALSE, N("Check if case is 'TWO' and both directions"),
    AND(
        $G$73 = "TWO",
        OR($T179 &lt; -ABS($K$73), $T179 &gt; ABS($K$73))
    ), $U179,
    FALSE, N("Default case: Return NA()"),
    TRUE, NA()
)</f>
        <v>#VALUE!</v>
      </c>
      <c r="Y179" s="42"/>
      <c r="Z179" s="110">
        <v>0.66666666666666441</v>
      </c>
      <c r="AA179" s="110">
        <v>0.27800000000000002</v>
      </c>
      <c r="AB179" s="110">
        <f t="shared" si="31"/>
        <v>0.27800000000000002</v>
      </c>
      <c r="AC179" s="110" t="str">
        <f t="shared" si="32"/>
        <v/>
      </c>
    </row>
    <row r="180" spans="2:29" ht="16" x14ac:dyDescent="0.2">
      <c r="B180" s="3"/>
      <c r="C180" s="42"/>
      <c r="D180" s="113">
        <f>O71</f>
        <v>0</v>
      </c>
      <c r="E180" s="110">
        <f>E169+0.03</f>
        <v>-0.17</v>
      </c>
      <c r="F180" s="113">
        <f>F159</f>
        <v>-4</v>
      </c>
      <c r="G180" s="113" t="e">
        <f>IF(
    D180="x",
    E180,
    NA()
)</f>
        <v>#N/A</v>
      </c>
      <c r="H180" s="5"/>
      <c r="I180" s="144" t="str">
        <f>G178</f>
        <v/>
      </c>
      <c r="J180" s="142" t="str">
        <f>IF($I$69 = "", "",
    F178
)</f>
        <v/>
      </c>
      <c r="K180" s="42"/>
      <c r="L180" s="42"/>
      <c r="M180" s="42"/>
      <c r="N180" s="42"/>
      <c r="O180" s="42"/>
      <c r="P180" s="42"/>
      <c r="Q180" s="42"/>
      <c r="R180" s="42"/>
      <c r="S180" s="42"/>
      <c r="T180" s="120">
        <f t="shared" si="25"/>
        <v>2.3333333333333313</v>
      </c>
      <c r="U180" s="136">
        <f t="shared" si="26"/>
        <v>2.6221889093709622E-2</v>
      </c>
      <c r="V180" s="136" t="e" cm="1">
        <f t="array" ref="V180">_xlfn.IFS(
    FALSE, N("Check if X1 shading is ON"),
    $V$50&lt;&gt;"x", NA(),
    FALSE, N("Check if case is 'LEFT' and x axis value less than z score"),
    AND($G$69 = "LEFT", $T180 &lt; IF($K$69="", 0, $K$69)), $U180,
    FALSE, N("Check if case is 'RIGHT' and x axis value greater than z score"),
    AND($G$69 = "RIGHT", $T180 &gt; IF($K$69="", 0, $K$69)), $U180,
    FALSE, N("Check if case is 'TWO' and both directions"),
    AND(
        $G$69 = "TWO",
        OR($T180 &lt; -ABS($K$69), $T180 &gt; ABS($K$70))
    ), $U180,
    FALSE, N("Default case: Return NA()"),
    TRUE, NA()
)</f>
        <v>#VALUE!</v>
      </c>
      <c r="W180" s="136" t="e" cm="1">
        <f t="array" ref="W180">_xlfn.IFS(
    FALSE, N("Check if X1 shading is ON"),
    $V$50&lt;&gt;"x", NA(),
    FALSE, N("Check if case is 'LEFT' and x axis value less than z score"),
    AND($G$70 = "LEFT", $T180 &lt; IF($K$70="", 0, $K$70)), $U180,
    FALSE, N("Check if case is 'RIGHT' and x axis value greater than z score"),
    AND($G$70 = "RIGHT", $T180 &gt; IF($K$70="", 0, $K$70)), $U180,
    FALSE, N("Default case: Return NA()"),
    TRUE, NA()
)</f>
        <v>#N/A</v>
      </c>
      <c r="X180" s="136" t="e" cm="1">
        <f t="array" ref="X180">_xlfn.IFS(
    FALSE, N("Check if X1 shading is ON"),
    $X$50&lt;&gt;"x", NA(),
    FALSE, N("Check if case is 'LEFT' and x axis value less than z score"),
    AND($G$73 = "LEFT", $T180 &lt; IF($K$73="", 0, $K$73)), $U180,
    FALSE, N("Check if case is 'RIGHT' and x axis value greater than z score"),
    AND($G$73 = "RIGHT", $T180 &gt; IF($K$73="", 0, $K$73)), $U180,
    FALSE, N("Check if case is 'TWO' and both directions"),
    AND(
        $G$73 = "TWO",
        OR($T180 &lt; -ABS($K$73), $T180 &gt; ABS($K$73))
    ), $U180,
    FALSE, N("Default case: Return NA()"),
    TRUE, NA()
)</f>
        <v>#VALUE!</v>
      </c>
      <c r="Y180" s="42"/>
      <c r="Z180" s="110">
        <v>-0.66666666666666874</v>
      </c>
      <c r="AA180" s="110">
        <v>0.30199999999999999</v>
      </c>
      <c r="AB180" s="110">
        <f t="shared" si="31"/>
        <v>0.30199999999999999</v>
      </c>
      <c r="AC180" s="110" t="str">
        <f t="shared" si="32"/>
        <v/>
      </c>
    </row>
    <row r="181" spans="2:29" ht="16" x14ac:dyDescent="0.2">
      <c r="B181" s="3"/>
      <c r="C181" s="42"/>
      <c r="D181" s="44"/>
      <c r="E181" s="7"/>
      <c r="F181" s="113">
        <f t="shared" ref="F181:F186" si="45">F160</f>
        <v>-3</v>
      </c>
      <c r="G181" s="113" t="e">
        <f>G180</f>
        <v>#N/A</v>
      </c>
      <c r="H181" s="110">
        <v>-3</v>
      </c>
      <c r="I181" s="135" t="e">
        <f>H181*$G$178</f>
        <v>#VALUE!</v>
      </c>
      <c r="J181" s="142" t="str">
        <f t="shared" ref="J181:J187" si="46">IF($I$69 = "", "",
    TEXT(I181,
        IF($O$73 = 0,
            "+#,##0;-#,##0;0",
            "+#,##0." &amp; REPT("0", $O$73) &amp; ";-#,##0." &amp; REPT("0", $O$73) &amp; ";0"
        )
    )
)</f>
        <v/>
      </c>
      <c r="K181" s="42"/>
      <c r="L181" s="42"/>
      <c r="M181" s="42"/>
      <c r="N181" s="42"/>
      <c r="O181" s="42"/>
      <c r="P181" s="42"/>
      <c r="Q181" s="42"/>
      <c r="R181" s="42"/>
      <c r="S181" s="42"/>
      <c r="T181" s="120">
        <f t="shared" ref="T181:T196" si="47">T180+$S$54</f>
        <v>2.3749999999999978</v>
      </c>
      <c r="U181" s="136">
        <f t="shared" ref="U181:U196" si="48">IF(
    LEFT($E$69,1) ="T",
    _xlfn.T.DIST(T181, $D$69-1, FALSE),
    _xlfn.NORM.S.DIST(T181, FALSE)
)</f>
        <v>2.3771900829913931E-2</v>
      </c>
      <c r="V181" s="136" t="e" cm="1">
        <f t="array" ref="V181">_xlfn.IFS(
    FALSE, N("Check if X1 shading is ON"),
    $V$50&lt;&gt;"x", NA(),
    FALSE, N("Check if case is 'LEFT' and x axis value less than z score"),
    AND($G$69 = "LEFT", $T181 &lt; IF($K$69="", 0, $K$69)), $U181,
    FALSE, N("Check if case is 'RIGHT' and x axis value greater than z score"),
    AND($G$69 = "RIGHT", $T181 &gt; IF($K$69="", 0, $K$69)), $U181,
    FALSE, N("Check if case is 'TWO' and both directions"),
    AND(
        $G$69 = "TWO",
        OR($T181 &lt; -ABS($K$69), $T181 &gt; ABS($K$70))
    ), $U181,
    FALSE, N("Default case: Return NA()"),
    TRUE, NA()
)</f>
        <v>#VALUE!</v>
      </c>
      <c r="W181" s="136" t="e" cm="1">
        <f t="array" ref="W181">_xlfn.IFS(
    FALSE, N("Check if X1 shading is ON"),
    $V$50&lt;&gt;"x", NA(),
    FALSE, N("Check if case is 'LEFT' and x axis value less than z score"),
    AND($G$70 = "LEFT", $T181 &lt; IF($K$70="", 0, $K$70)), $U181,
    FALSE, N("Check if case is 'RIGHT' and x axis value greater than z score"),
    AND($G$70 = "RIGHT", $T181 &gt; IF($K$70="", 0, $K$70)), $U181,
    FALSE, N("Default case: Return NA()"),
    TRUE, NA()
)</f>
        <v>#N/A</v>
      </c>
      <c r="X181" s="136" t="e" cm="1">
        <f t="array" ref="X181">_xlfn.IFS(
    FALSE, N("Check if X1 shading is ON"),
    $X$50&lt;&gt;"x", NA(),
    FALSE, N("Check if case is 'LEFT' and x axis value less than z score"),
    AND($G$73 = "LEFT", $T181 &lt; IF($K$73="", 0, $K$73)), $U181,
    FALSE, N("Check if case is 'RIGHT' and x axis value greater than z score"),
    AND($G$73 = "RIGHT", $T181 &gt; IF($K$73="", 0, $K$73)), $U181,
    FALSE, N("Check if case is 'TWO' and both directions"),
    AND(
        $G$73 = "TWO",
        OR($T181 &lt; -ABS($K$73), $T181 &gt; ABS($K$73))
    ), $U181,
    FALSE, N("Default case: Return NA()"),
    TRUE, NA()
)</f>
        <v>#VALUE!</v>
      </c>
      <c r="Y181" s="42"/>
      <c r="Z181" s="110">
        <v>-0.50000000000000222</v>
      </c>
      <c r="AA181" s="110">
        <v>0.30199999999999999</v>
      </c>
      <c r="AB181" s="110">
        <f t="shared" si="31"/>
        <v>0.30199999999999999</v>
      </c>
      <c r="AC181" s="110" t="str">
        <f t="shared" si="32"/>
        <v/>
      </c>
    </row>
    <row r="182" spans="2:29" ht="16" x14ac:dyDescent="0.2">
      <c r="B182" s="3"/>
      <c r="C182" s="42"/>
      <c r="D182" s="44"/>
      <c r="E182" s="7"/>
      <c r="F182" s="113">
        <f t="shared" si="45"/>
        <v>-2</v>
      </c>
      <c r="G182" s="113" t="e">
        <f t="shared" ref="G182:G187" si="49">G181</f>
        <v>#N/A</v>
      </c>
      <c r="H182" s="110">
        <v>-2</v>
      </c>
      <c r="I182" s="135" t="e">
        <f t="shared" ref="I182:I187" si="50">H182*$G$178</f>
        <v>#VALUE!</v>
      </c>
      <c r="J182" s="142" t="str">
        <f t="shared" si="46"/>
        <v/>
      </c>
      <c r="K182" s="42"/>
      <c r="L182" s="42"/>
      <c r="M182" s="42"/>
      <c r="N182" s="42"/>
      <c r="O182" s="42"/>
      <c r="P182" s="42"/>
      <c r="Q182" s="42"/>
      <c r="R182" s="42"/>
      <c r="S182" s="42"/>
      <c r="T182" s="120">
        <f t="shared" si="47"/>
        <v>2.4166666666666643</v>
      </c>
      <c r="U182" s="136">
        <f t="shared" si="48"/>
        <v>2.1513440016773775E-2</v>
      </c>
      <c r="V182" s="136" t="e" cm="1">
        <f t="array" ref="V182">_xlfn.IFS(
    FALSE, N("Check if X1 shading is ON"),
    $V$50&lt;&gt;"x", NA(),
    FALSE, N("Check if case is 'LEFT' and x axis value less than z score"),
    AND($G$69 = "LEFT", $T182 &lt; IF($K$69="", 0, $K$69)), $U182,
    FALSE, N("Check if case is 'RIGHT' and x axis value greater than z score"),
    AND($G$69 = "RIGHT", $T182 &gt; IF($K$69="", 0, $K$69)), $U182,
    FALSE, N("Check if case is 'TWO' and both directions"),
    AND(
        $G$69 = "TWO",
        OR($T182 &lt; -ABS($K$69), $T182 &gt; ABS($K$70))
    ), $U182,
    FALSE, N("Default case: Return NA()"),
    TRUE, NA()
)</f>
        <v>#VALUE!</v>
      </c>
      <c r="W182" s="136" t="e" cm="1">
        <f t="array" ref="W182">_xlfn.IFS(
    FALSE, N("Check if X1 shading is ON"),
    $V$50&lt;&gt;"x", NA(),
    FALSE, N("Check if case is 'LEFT' and x axis value less than z score"),
    AND($G$70 = "LEFT", $T182 &lt; IF($K$70="", 0, $K$70)), $U182,
    FALSE, N("Check if case is 'RIGHT' and x axis value greater than z score"),
    AND($G$70 = "RIGHT", $T182 &gt; IF($K$70="", 0, $K$70)), $U182,
    FALSE, N("Default case: Return NA()"),
    TRUE, NA()
)</f>
        <v>#N/A</v>
      </c>
      <c r="X182" s="136" t="e" cm="1">
        <f t="array" ref="X182">_xlfn.IFS(
    FALSE, N("Check if X1 shading is ON"),
    $X$50&lt;&gt;"x", NA(),
    FALSE, N("Check if case is 'LEFT' and x axis value less than z score"),
    AND($G$73 = "LEFT", $T182 &lt; IF($K$73="", 0, $K$73)), $U182,
    FALSE, N("Check if case is 'RIGHT' and x axis value greater than z score"),
    AND($G$73 = "RIGHT", $T182 &gt; IF($K$73="", 0, $K$73)), $U182,
    FALSE, N("Check if case is 'TWO' and both directions"),
    AND(
        $G$73 = "TWO",
        OR($T182 &lt; -ABS($K$73), $T182 &gt; ABS($K$73))
    ), $U182,
    FALSE, N("Default case: Return NA()"),
    TRUE, NA()
)</f>
        <v>#VALUE!</v>
      </c>
      <c r="Y182" s="42"/>
      <c r="Z182" s="110">
        <v>-0.33333333333333548</v>
      </c>
      <c r="AA182" s="110">
        <v>0.30199999999999999</v>
      </c>
      <c r="AB182" s="110">
        <f t="shared" si="31"/>
        <v>0.30199999999999999</v>
      </c>
      <c r="AC182" s="110" t="str">
        <f t="shared" si="32"/>
        <v/>
      </c>
    </row>
    <row r="183" spans="2:29" ht="16" x14ac:dyDescent="0.2">
      <c r="B183" s="3"/>
      <c r="C183" s="42"/>
      <c r="D183" s="44"/>
      <c r="E183" s="7"/>
      <c r="F183" s="113">
        <f t="shared" si="45"/>
        <v>-1</v>
      </c>
      <c r="G183" s="113" t="e">
        <f t="shared" si="49"/>
        <v>#N/A</v>
      </c>
      <c r="H183" s="110">
        <v>-1</v>
      </c>
      <c r="I183" s="135" t="e">
        <f t="shared" si="50"/>
        <v>#VALUE!</v>
      </c>
      <c r="J183" s="142" t="str">
        <f t="shared" si="46"/>
        <v/>
      </c>
      <c r="K183" s="42"/>
      <c r="L183" s="42"/>
      <c r="M183" s="42"/>
      <c r="N183" s="42"/>
      <c r="O183" s="42"/>
      <c r="P183" s="42"/>
      <c r="Q183" s="42"/>
      <c r="R183" s="42"/>
      <c r="S183" s="42"/>
      <c r="T183" s="120">
        <f t="shared" si="47"/>
        <v>2.4583333333333308</v>
      </c>
      <c r="U183" s="136">
        <f t="shared" si="48"/>
        <v>1.9435773384265099E-2</v>
      </c>
      <c r="V183" s="136" t="e" cm="1">
        <f t="array" ref="V183">_xlfn.IFS(
    FALSE, N("Check if X1 shading is ON"),
    $V$50&lt;&gt;"x", NA(),
    FALSE, N("Check if case is 'LEFT' and x axis value less than z score"),
    AND($G$69 = "LEFT", $T183 &lt; IF($K$69="", 0, $K$69)), $U183,
    FALSE, N("Check if case is 'RIGHT' and x axis value greater than z score"),
    AND($G$69 = "RIGHT", $T183 &gt; IF($K$69="", 0, $K$69)), $U183,
    FALSE, N("Check if case is 'TWO' and both directions"),
    AND(
        $G$69 = "TWO",
        OR($T183 &lt; -ABS($K$69), $T183 &gt; ABS($K$70))
    ), $U183,
    FALSE, N("Default case: Return NA()"),
    TRUE, NA()
)</f>
        <v>#VALUE!</v>
      </c>
      <c r="W183" s="136" t="e" cm="1">
        <f t="array" ref="W183">_xlfn.IFS(
    FALSE, N("Check if X1 shading is ON"),
    $V$50&lt;&gt;"x", NA(),
    FALSE, N("Check if case is 'LEFT' and x axis value less than z score"),
    AND($G$70 = "LEFT", $T183 &lt; IF($K$70="", 0, $K$70)), $U183,
    FALSE, N("Check if case is 'RIGHT' and x axis value greater than z score"),
    AND($G$70 = "RIGHT", $T183 &gt; IF($K$70="", 0, $K$70)), $U183,
    FALSE, N("Default case: Return NA()"),
    TRUE, NA()
)</f>
        <v>#N/A</v>
      </c>
      <c r="X183" s="136" t="e" cm="1">
        <f t="array" ref="X183">_xlfn.IFS(
    FALSE, N("Check if X1 shading is ON"),
    $X$50&lt;&gt;"x", NA(),
    FALSE, N("Check if case is 'LEFT' and x axis value less than z score"),
    AND($G$73 = "LEFT", $T183 &lt; IF($K$73="", 0, $K$73)), $U183,
    FALSE, N("Check if case is 'RIGHT' and x axis value greater than z score"),
    AND($G$73 = "RIGHT", $T183 &gt; IF($K$73="", 0, $K$73)), $U183,
    FALSE, N("Check if case is 'TWO' and both directions"),
    AND(
        $G$73 = "TWO",
        OR($T183 &lt; -ABS($K$73), $T183 &gt; ABS($K$73))
    ), $U183,
    FALSE, N("Default case: Return NA()"),
    TRUE, NA()
)</f>
        <v>#VALUE!</v>
      </c>
      <c r="Y183" s="42"/>
      <c r="Z183" s="110">
        <v>-0.16666666666666879</v>
      </c>
      <c r="AA183" s="110">
        <v>0.30199999999999999</v>
      </c>
      <c r="AB183" s="110">
        <f t="shared" si="31"/>
        <v>0.30199999999999999</v>
      </c>
      <c r="AC183" s="110" t="str">
        <f t="shared" si="32"/>
        <v/>
      </c>
    </row>
    <row r="184" spans="2:29" ht="16" x14ac:dyDescent="0.2">
      <c r="B184" s="3"/>
      <c r="C184" s="42"/>
      <c r="D184" s="44"/>
      <c r="E184" s="7"/>
      <c r="F184" s="113">
        <f t="shared" si="45"/>
        <v>0</v>
      </c>
      <c r="G184" s="113" t="e">
        <f t="shared" si="49"/>
        <v>#N/A</v>
      </c>
      <c r="H184" s="170">
        <v>0</v>
      </c>
      <c r="I184" s="135" t="e">
        <f t="shared" si="50"/>
        <v>#VALUE!</v>
      </c>
      <c r="J184" s="142" t="str">
        <f t="shared" si="46"/>
        <v/>
      </c>
      <c r="K184" s="42"/>
      <c r="L184" s="42"/>
      <c r="M184" s="42"/>
      <c r="N184" s="42"/>
      <c r="O184" s="42"/>
      <c r="P184" s="42"/>
      <c r="Q184" s="42"/>
      <c r="R184" s="42"/>
      <c r="S184" s="42"/>
      <c r="T184" s="120">
        <f t="shared" si="47"/>
        <v>2.4999999999999973</v>
      </c>
      <c r="U184" s="136">
        <f t="shared" si="48"/>
        <v>1.7528300493568655E-2</v>
      </c>
      <c r="V184" s="136" t="e" cm="1">
        <f t="array" ref="V184">_xlfn.IFS(
    FALSE, N("Check if X1 shading is ON"),
    $V$50&lt;&gt;"x", NA(),
    FALSE, N("Check if case is 'LEFT' and x axis value less than z score"),
    AND($G$69 = "LEFT", $T184 &lt; IF($K$69="", 0, $K$69)), $U184,
    FALSE, N("Check if case is 'RIGHT' and x axis value greater than z score"),
    AND($G$69 = "RIGHT", $T184 &gt; IF($K$69="", 0, $K$69)), $U184,
    FALSE, N("Check if case is 'TWO' and both directions"),
    AND(
        $G$69 = "TWO",
        OR($T184 &lt; -ABS($K$69), $T184 &gt; ABS($K$70))
    ), $U184,
    FALSE, N("Default case: Return NA()"),
    TRUE, NA()
)</f>
        <v>#VALUE!</v>
      </c>
      <c r="W184" s="136" t="e" cm="1">
        <f t="array" ref="W184">_xlfn.IFS(
    FALSE, N("Check if X1 shading is ON"),
    $V$50&lt;&gt;"x", NA(),
    FALSE, N("Check if case is 'LEFT' and x axis value less than z score"),
    AND($G$70 = "LEFT", $T184 &lt; IF($K$70="", 0, $K$70)), $U184,
    FALSE, N("Check if case is 'RIGHT' and x axis value greater than z score"),
    AND($G$70 = "RIGHT", $T184 &gt; IF($K$70="", 0, $K$70)), $U184,
    FALSE, N("Default case: Return NA()"),
    TRUE, NA()
)</f>
        <v>#N/A</v>
      </c>
      <c r="X184" s="136" t="e" cm="1">
        <f t="array" ref="X184">_xlfn.IFS(
    FALSE, N("Check if X1 shading is ON"),
    $X$50&lt;&gt;"x", NA(),
    FALSE, N("Check if case is 'LEFT' and x axis value less than z score"),
    AND($G$73 = "LEFT", $T184 &lt; IF($K$73="", 0, $K$73)), $U184,
    FALSE, N("Check if case is 'RIGHT' and x axis value greater than z score"),
    AND($G$73 = "RIGHT", $T184 &gt; IF($K$73="", 0, $K$73)), $U184,
    FALSE, N("Check if case is 'TWO' and both directions"),
    AND(
        $G$73 = "TWO",
        OR($T184 &lt; -ABS($K$73), $T184 &gt; ABS($K$73))
    ), $U184,
    FALSE, N("Default case: Return NA()"),
    TRUE, NA()
)</f>
        <v>#VALUE!</v>
      </c>
      <c r="Y184" s="42"/>
      <c r="Z184" s="110">
        <v>0.16666666666666449</v>
      </c>
      <c r="AA184" s="110">
        <v>0.30199999999999999</v>
      </c>
      <c r="AB184" s="110">
        <f t="shared" si="31"/>
        <v>0.30199999999999999</v>
      </c>
      <c r="AC184" s="110" t="str">
        <f t="shared" si="32"/>
        <v/>
      </c>
    </row>
    <row r="185" spans="2:29" ht="16" x14ac:dyDescent="0.2">
      <c r="B185" s="3"/>
      <c r="C185" s="42"/>
      <c r="D185" s="44"/>
      <c r="E185" s="7"/>
      <c r="F185" s="113">
        <f t="shared" si="45"/>
        <v>1</v>
      </c>
      <c r="G185" s="113" t="e">
        <f t="shared" si="49"/>
        <v>#N/A</v>
      </c>
      <c r="H185" s="170">
        <v>1</v>
      </c>
      <c r="I185" s="135" t="e">
        <f t="shared" si="50"/>
        <v>#VALUE!</v>
      </c>
      <c r="J185" s="142" t="str">
        <f t="shared" si="46"/>
        <v/>
      </c>
      <c r="K185" s="42"/>
      <c r="L185" s="42"/>
      <c r="M185" s="42"/>
      <c r="N185" s="42"/>
      <c r="O185" s="42"/>
      <c r="P185" s="42"/>
      <c r="Q185" s="42"/>
      <c r="R185" s="42"/>
      <c r="S185" s="42"/>
      <c r="T185" s="120">
        <f t="shared" si="47"/>
        <v>2.5416666666666639</v>
      </c>
      <c r="U185" s="136">
        <f t="shared" si="48"/>
        <v>1.5780610826231976E-2</v>
      </c>
      <c r="V185" s="136" t="e" cm="1">
        <f t="array" ref="V185">_xlfn.IFS(
    FALSE, N("Check if X1 shading is ON"),
    $V$50&lt;&gt;"x", NA(),
    FALSE, N("Check if case is 'LEFT' and x axis value less than z score"),
    AND($G$69 = "LEFT", $T185 &lt; IF($K$69="", 0, $K$69)), $U185,
    FALSE, N("Check if case is 'RIGHT' and x axis value greater than z score"),
    AND($G$69 = "RIGHT", $T185 &gt; IF($K$69="", 0, $K$69)), $U185,
    FALSE, N("Check if case is 'TWO' and both directions"),
    AND(
        $G$69 = "TWO",
        OR($T185 &lt; -ABS($K$69), $T185 &gt; ABS($K$70))
    ), $U185,
    FALSE, N("Default case: Return NA()"),
    TRUE, NA()
)</f>
        <v>#VALUE!</v>
      </c>
      <c r="W185" s="136" t="e" cm="1">
        <f t="array" ref="W185">_xlfn.IFS(
    FALSE, N("Check if X1 shading is ON"),
    $V$50&lt;&gt;"x", NA(),
    FALSE, N("Check if case is 'LEFT' and x axis value less than z score"),
    AND($G$70 = "LEFT", $T185 &lt; IF($K$70="", 0, $K$70)), $U185,
    FALSE, N("Check if case is 'RIGHT' and x axis value greater than z score"),
    AND($G$70 = "RIGHT", $T185 &gt; IF($K$70="", 0, $K$70)), $U185,
    FALSE, N("Default case: Return NA()"),
    TRUE, NA()
)</f>
        <v>#N/A</v>
      </c>
      <c r="X185" s="136" t="e" cm="1">
        <f t="array" ref="X185">_xlfn.IFS(
    FALSE, N("Check if X1 shading is ON"),
    $X$50&lt;&gt;"x", NA(),
    FALSE, N("Check if case is 'LEFT' and x axis value less than z score"),
    AND($G$73 = "LEFT", $T185 &lt; IF($K$73="", 0, $K$73)), $U185,
    FALSE, N("Check if case is 'RIGHT' and x axis value greater than z score"),
    AND($G$73 = "RIGHT", $T185 &gt; IF($K$73="", 0, $K$73)), $U185,
    FALSE, N("Check if case is 'TWO' and both directions"),
    AND(
        $G$73 = "TWO",
        OR($T185 &lt; -ABS($K$73), $T185 &gt; ABS($K$73))
    ), $U185,
    FALSE, N("Default case: Return NA()"),
    TRUE, NA()
)</f>
        <v>#VALUE!</v>
      </c>
      <c r="Y185" s="42"/>
      <c r="Z185" s="110">
        <v>0.33333333333333115</v>
      </c>
      <c r="AA185" s="110">
        <v>0.30199999999999999</v>
      </c>
      <c r="AB185" s="110">
        <f t="shared" si="31"/>
        <v>0.30199999999999999</v>
      </c>
      <c r="AC185" s="110" t="str">
        <f t="shared" si="32"/>
        <v/>
      </c>
    </row>
    <row r="186" spans="2:29" ht="16" x14ac:dyDescent="0.2">
      <c r="B186" s="3"/>
      <c r="C186" s="42"/>
      <c r="D186" s="44"/>
      <c r="E186" s="7"/>
      <c r="F186" s="113">
        <f t="shared" si="45"/>
        <v>2</v>
      </c>
      <c r="G186" s="113" t="e">
        <f t="shared" si="49"/>
        <v>#N/A</v>
      </c>
      <c r="H186" s="170">
        <v>2</v>
      </c>
      <c r="I186" s="135" t="e">
        <f t="shared" si="50"/>
        <v>#VALUE!</v>
      </c>
      <c r="J186" s="142" t="str">
        <f t="shared" si="46"/>
        <v/>
      </c>
      <c r="K186" s="42"/>
      <c r="L186" s="42"/>
      <c r="M186" s="42"/>
      <c r="N186" s="42"/>
      <c r="O186" s="42"/>
      <c r="P186" s="42"/>
      <c r="Q186" s="42"/>
      <c r="R186" s="42"/>
      <c r="S186" s="42"/>
      <c r="T186" s="120">
        <f t="shared" si="47"/>
        <v>2.5833333333333304</v>
      </c>
      <c r="U186" s="136">
        <f t="shared" si="48"/>
        <v>1.4182533754437414E-2</v>
      </c>
      <c r="V186" s="136" t="e" cm="1">
        <f t="array" ref="V186">_xlfn.IFS(
    FALSE, N("Check if X1 shading is ON"),
    $V$50&lt;&gt;"x", NA(),
    FALSE, N("Check if case is 'LEFT' and x axis value less than z score"),
    AND($G$69 = "LEFT", $T186 &lt; IF($K$69="", 0, $K$69)), $U186,
    FALSE, N("Check if case is 'RIGHT' and x axis value greater than z score"),
    AND($G$69 = "RIGHT", $T186 &gt; IF($K$69="", 0, $K$69)), $U186,
    FALSE, N("Check if case is 'TWO' and both directions"),
    AND(
        $G$69 = "TWO",
        OR($T186 &lt; -ABS($K$69), $T186 &gt; ABS($K$70))
    ), $U186,
    FALSE, N("Default case: Return NA()"),
    TRUE, NA()
)</f>
        <v>#VALUE!</v>
      </c>
      <c r="W186" s="136" t="e" cm="1">
        <f t="array" ref="W186">_xlfn.IFS(
    FALSE, N("Check if X1 shading is ON"),
    $V$50&lt;&gt;"x", NA(),
    FALSE, N("Check if case is 'LEFT' and x axis value less than z score"),
    AND($G$70 = "LEFT", $T186 &lt; IF($K$70="", 0, $K$70)), $U186,
    FALSE, N("Check if case is 'RIGHT' and x axis value greater than z score"),
    AND($G$70 = "RIGHT", $T186 &gt; IF($K$70="", 0, $K$70)), $U186,
    FALSE, N("Default case: Return NA()"),
    TRUE, NA()
)</f>
        <v>#N/A</v>
      </c>
      <c r="X186" s="136" t="e" cm="1">
        <f t="array" ref="X186">_xlfn.IFS(
    FALSE, N("Check if X1 shading is ON"),
    $X$50&lt;&gt;"x", NA(),
    FALSE, N("Check if case is 'LEFT' and x axis value less than z score"),
    AND($G$73 = "LEFT", $T186 &lt; IF($K$73="", 0, $K$73)), $U186,
    FALSE, N("Check if case is 'RIGHT' and x axis value greater than z score"),
    AND($G$73 = "RIGHT", $T186 &gt; IF($K$73="", 0, $K$73)), $U186,
    FALSE, N("Check if case is 'TWO' and both directions"),
    AND(
        $G$73 = "TWO",
        OR($T186 &lt; -ABS($K$73), $T186 &gt; ABS($K$73))
    ), $U186,
    FALSE, N("Default case: Return NA()"),
    TRUE, NA()
)</f>
        <v>#VALUE!</v>
      </c>
      <c r="Y186" s="42"/>
      <c r="Z186" s="110">
        <v>0.49999999999999789</v>
      </c>
      <c r="AA186" s="110">
        <v>0.30199999999999999</v>
      </c>
      <c r="AB186" s="110">
        <f t="shared" si="31"/>
        <v>0.30199999999999999</v>
      </c>
      <c r="AC186" s="110" t="str">
        <f t="shared" si="32"/>
        <v/>
      </c>
    </row>
    <row r="187" spans="2:29" ht="16" x14ac:dyDescent="0.2">
      <c r="B187" s="3"/>
      <c r="C187" s="42"/>
      <c r="D187" s="44"/>
      <c r="E187" s="7"/>
      <c r="F187" s="113">
        <f>F166</f>
        <v>3</v>
      </c>
      <c r="G187" s="113" t="e">
        <f t="shared" si="49"/>
        <v>#N/A</v>
      </c>
      <c r="H187" s="170">
        <v>3</v>
      </c>
      <c r="I187" s="135" t="e">
        <f t="shared" si="50"/>
        <v>#VALUE!</v>
      </c>
      <c r="J187" s="142" t="str">
        <f t="shared" si="46"/>
        <v/>
      </c>
      <c r="K187" s="42"/>
      <c r="L187" s="42"/>
      <c r="M187" s="42"/>
      <c r="N187" s="42"/>
      <c r="O187" s="42"/>
      <c r="P187" s="42"/>
      <c r="Q187" s="42"/>
      <c r="R187" s="42"/>
      <c r="S187" s="42"/>
      <c r="T187" s="120">
        <f t="shared" si="47"/>
        <v>2.6249999999999969</v>
      </c>
      <c r="U187" s="136">
        <f t="shared" si="48"/>
        <v>1.2724181596831535E-2</v>
      </c>
      <c r="V187" s="136" t="e" cm="1">
        <f t="array" ref="V187">_xlfn.IFS(
    FALSE, N("Check if X1 shading is ON"),
    $V$50&lt;&gt;"x", NA(),
    FALSE, N("Check if case is 'LEFT' and x axis value less than z score"),
    AND($G$69 = "LEFT", $T187 &lt; IF($K$69="", 0, $K$69)), $U187,
    FALSE, N("Check if case is 'RIGHT' and x axis value greater than z score"),
    AND($G$69 = "RIGHT", $T187 &gt; IF($K$69="", 0, $K$69)), $U187,
    FALSE, N("Check if case is 'TWO' and both directions"),
    AND(
        $G$69 = "TWO",
        OR($T187 &lt; -ABS($K$69), $T187 &gt; ABS($K$70))
    ), $U187,
    FALSE, N("Default case: Return NA()"),
    TRUE, NA()
)</f>
        <v>#VALUE!</v>
      </c>
      <c r="W187" s="136" t="e" cm="1">
        <f t="array" ref="W187">_xlfn.IFS(
    FALSE, N("Check if X1 shading is ON"),
    $V$50&lt;&gt;"x", NA(),
    FALSE, N("Check if case is 'LEFT' and x axis value less than z score"),
    AND($G$70 = "LEFT", $T187 &lt; IF($K$70="", 0, $K$70)), $U187,
    FALSE, N("Check if case is 'RIGHT' and x axis value greater than z score"),
    AND($G$70 = "RIGHT", $T187 &gt; IF($K$70="", 0, $K$70)), $U187,
    FALSE, N("Default case: Return NA()"),
    TRUE, NA()
)</f>
        <v>#N/A</v>
      </c>
      <c r="X187" s="136" t="e" cm="1">
        <f t="array" ref="X187">_xlfn.IFS(
    FALSE, N("Check if X1 shading is ON"),
    $X$50&lt;&gt;"x", NA(),
    FALSE, N("Check if case is 'LEFT' and x axis value less than z score"),
    AND($G$73 = "LEFT", $T187 &lt; IF($K$73="", 0, $K$73)), $U187,
    FALSE, N("Check if case is 'RIGHT' and x axis value greater than z score"),
    AND($G$73 = "RIGHT", $T187 &gt; IF($K$73="", 0, $K$73)), $U187,
    FALSE, N("Check if case is 'TWO' and both directions"),
    AND(
        $G$73 = "TWO",
        OR($T187 &lt; -ABS($K$73), $T187 &gt; ABS($K$73))
    ), $U187,
    FALSE, N("Default case: Return NA()"),
    TRUE, NA()
)</f>
        <v>#VALUE!</v>
      </c>
      <c r="Y187" s="42"/>
      <c r="Z187" s="110">
        <v>0.66666666666666441</v>
      </c>
      <c r="AA187" s="110">
        <v>0.30199999999999999</v>
      </c>
      <c r="AB187" s="110">
        <f t="shared" si="31"/>
        <v>0.30199999999999999</v>
      </c>
      <c r="AC187" s="110" t="str">
        <f t="shared" si="32"/>
        <v/>
      </c>
    </row>
    <row r="188" spans="2:29" ht="16" x14ac:dyDescent="0.2">
      <c r="B188" s="3"/>
      <c r="C188" s="42"/>
      <c r="D188" s="44"/>
      <c r="E188" s="7"/>
      <c r="F188" s="7"/>
      <c r="G188" s="44"/>
      <c r="H188" s="44"/>
      <c r="I188" s="44"/>
      <c r="J188" s="42"/>
      <c r="K188" s="42"/>
      <c r="L188" s="42"/>
      <c r="M188" s="42"/>
      <c r="N188" s="42"/>
      <c r="O188" s="42"/>
      <c r="P188" s="42"/>
      <c r="Q188" s="42"/>
      <c r="R188" s="42"/>
      <c r="S188" s="42"/>
      <c r="T188" s="120">
        <f t="shared" si="47"/>
        <v>2.6666666666666634</v>
      </c>
      <c r="U188" s="136">
        <f t="shared" si="48"/>
        <v>1.1395986023797539E-2</v>
      </c>
      <c r="V188" s="136" t="e" cm="1">
        <f t="array" ref="V188">_xlfn.IFS(
    FALSE, N("Check if X1 shading is ON"),
    $V$50&lt;&gt;"x", NA(),
    FALSE, N("Check if case is 'LEFT' and x axis value less than z score"),
    AND($G$69 = "LEFT", $T188 &lt; IF($K$69="", 0, $K$69)), $U188,
    FALSE, N("Check if case is 'RIGHT' and x axis value greater than z score"),
    AND($G$69 = "RIGHT", $T188 &gt; IF($K$69="", 0, $K$69)), $U188,
    FALSE, N("Check if case is 'TWO' and both directions"),
    AND(
        $G$69 = "TWO",
        OR($T188 &lt; -ABS($K$69), $T188 &gt; ABS($K$70))
    ), $U188,
    FALSE, N("Default case: Return NA()"),
    TRUE, NA()
)</f>
        <v>#VALUE!</v>
      </c>
      <c r="W188" s="136" t="e" cm="1">
        <f t="array" ref="W188">_xlfn.IFS(
    FALSE, N("Check if X1 shading is ON"),
    $V$50&lt;&gt;"x", NA(),
    FALSE, N("Check if case is 'LEFT' and x axis value less than z score"),
    AND($G$70 = "LEFT", $T188 &lt; IF($K$70="", 0, $K$70)), $U188,
    FALSE, N("Check if case is 'RIGHT' and x axis value greater than z score"),
    AND($G$70 = "RIGHT", $T188 &gt; IF($K$70="", 0, $K$70)), $U188,
    FALSE, N("Default case: Return NA()"),
    TRUE, NA()
)</f>
        <v>#N/A</v>
      </c>
      <c r="X188" s="136" t="e" cm="1">
        <f t="array" ref="X188">_xlfn.IFS(
    FALSE, N("Check if X1 shading is ON"),
    $X$50&lt;&gt;"x", NA(),
    FALSE, N("Check if case is 'LEFT' and x axis value less than z score"),
    AND($G$73 = "LEFT", $T188 &lt; IF($K$73="", 0, $K$73)), $U188,
    FALSE, N("Check if case is 'RIGHT' and x axis value greater than z score"),
    AND($G$73 = "RIGHT", $T188 &gt; IF($K$73="", 0, $K$73)), $U188,
    FALSE, N("Check if case is 'TWO' and both directions"),
    AND(
        $G$73 = "TWO",
        OR($T188 &lt; -ABS($K$73), $T188 &gt; ABS($K$73))
    ), $U188,
    FALSE, N("Default case: Return NA()"),
    TRUE, NA()
)</f>
        <v>#VALUE!</v>
      </c>
      <c r="Y188" s="42"/>
      <c r="Z188" s="110">
        <v>-0.50000000000000222</v>
      </c>
      <c r="AA188" s="110">
        <v>0.32600000000000001</v>
      </c>
      <c r="AB188" s="110">
        <f t="shared" si="31"/>
        <v>0.32600000000000001</v>
      </c>
      <c r="AC188" s="110" t="str">
        <f t="shared" si="32"/>
        <v/>
      </c>
    </row>
    <row r="189" spans="2:29" ht="16" x14ac:dyDescent="0.2">
      <c r="B189" s="3"/>
      <c r="C189" s="42"/>
      <c r="D189" s="44"/>
      <c r="E189" s="7"/>
      <c r="F189" s="7"/>
      <c r="G189" s="44"/>
      <c r="H189" s="44"/>
      <c r="I189" s="44"/>
      <c r="J189" s="42"/>
      <c r="K189" s="42"/>
      <c r="L189" s="42"/>
      <c r="M189" s="42"/>
      <c r="N189" s="42"/>
      <c r="O189" s="42"/>
      <c r="P189" s="42"/>
      <c r="Q189" s="42"/>
      <c r="R189" s="42"/>
      <c r="S189" s="42"/>
      <c r="T189" s="120">
        <f t="shared" si="47"/>
        <v>2.7083333333333299</v>
      </c>
      <c r="U189" s="136">
        <f t="shared" si="48"/>
        <v>1.0188728126088738E-2</v>
      </c>
      <c r="V189" s="136" t="e" cm="1">
        <f t="array" ref="V189">_xlfn.IFS(
    FALSE, N("Check if X1 shading is ON"),
    $V$50&lt;&gt;"x", NA(),
    FALSE, N("Check if case is 'LEFT' and x axis value less than z score"),
    AND($G$69 = "LEFT", $T189 &lt; IF($K$69="", 0, $K$69)), $U189,
    FALSE, N("Check if case is 'RIGHT' and x axis value greater than z score"),
    AND($G$69 = "RIGHT", $T189 &gt; IF($K$69="", 0, $K$69)), $U189,
    FALSE, N("Check if case is 'TWO' and both directions"),
    AND(
        $G$69 = "TWO",
        OR($T189 &lt; -ABS($K$69), $T189 &gt; ABS($K$70))
    ), $U189,
    FALSE, N("Default case: Return NA()"),
    TRUE, NA()
)</f>
        <v>#VALUE!</v>
      </c>
      <c r="W189" s="136" t="e" cm="1">
        <f t="array" ref="W189">_xlfn.IFS(
    FALSE, N("Check if X1 shading is ON"),
    $V$50&lt;&gt;"x", NA(),
    FALSE, N("Check if case is 'LEFT' and x axis value less than z score"),
    AND($G$70 = "LEFT", $T189 &lt; IF($K$70="", 0, $K$70)), $U189,
    FALSE, N("Check if case is 'RIGHT' and x axis value greater than z score"),
    AND($G$70 = "RIGHT", $T189 &gt; IF($K$70="", 0, $K$70)), $U189,
    FALSE, N("Default case: Return NA()"),
    TRUE, NA()
)</f>
        <v>#N/A</v>
      </c>
      <c r="X189" s="136" t="e" cm="1">
        <f t="array" ref="X189">_xlfn.IFS(
    FALSE, N("Check if X1 shading is ON"),
    $X$50&lt;&gt;"x", NA(),
    FALSE, N("Check if case is 'LEFT' and x axis value less than z score"),
    AND($G$73 = "LEFT", $T189 &lt; IF($K$73="", 0, $K$73)), $U189,
    FALSE, N("Check if case is 'RIGHT' and x axis value greater than z score"),
    AND($G$73 = "RIGHT", $T189 &gt; IF($K$73="", 0, $K$73)), $U189,
    FALSE, N("Check if case is 'TWO' and both directions"),
    AND(
        $G$73 = "TWO",
        OR($T189 &lt; -ABS($K$73), $T189 &gt; ABS($K$73))
    ), $U189,
    FALSE, N("Default case: Return NA()"),
    TRUE, NA()
)</f>
        <v>#VALUE!</v>
      </c>
      <c r="Y189" s="42"/>
      <c r="Z189" s="110">
        <v>-0.33333333333333548</v>
      </c>
      <c r="AA189" s="110">
        <v>0.32600000000000001</v>
      </c>
      <c r="AB189" s="110">
        <f t="shared" si="31"/>
        <v>0.32600000000000001</v>
      </c>
      <c r="AC189" s="110" t="str">
        <f t="shared" si="32"/>
        <v/>
      </c>
    </row>
    <row r="190" spans="2:29" ht="16" x14ac:dyDescent="0.2">
      <c r="B190" s="3"/>
      <c r="C190" s="5"/>
      <c r="D190" s="44"/>
      <c r="E190" s="7"/>
      <c r="F190" s="7"/>
      <c r="G190" s="44"/>
      <c r="H190" s="44"/>
      <c r="I190" s="44"/>
      <c r="J190" s="42"/>
      <c r="K190" s="42"/>
      <c r="L190" s="42"/>
      <c r="M190" s="42"/>
      <c r="N190" s="57"/>
      <c r="O190" s="57"/>
      <c r="P190" s="57"/>
      <c r="Q190" s="42"/>
      <c r="R190" s="42"/>
      <c r="S190" s="42"/>
      <c r="T190" s="120">
        <f t="shared" si="47"/>
        <v>2.7499999999999964</v>
      </c>
      <c r="U190" s="136">
        <f t="shared" si="48"/>
        <v>9.0935625015911431E-3</v>
      </c>
      <c r="V190" s="136" t="e" cm="1">
        <f t="array" ref="V190">_xlfn.IFS(
    FALSE, N("Check if X1 shading is ON"),
    $V$50&lt;&gt;"x", NA(),
    FALSE, N("Check if case is 'LEFT' and x axis value less than z score"),
    AND($G$69 = "LEFT", $T190 &lt; IF($K$69="", 0, $K$69)), $U190,
    FALSE, N("Check if case is 'RIGHT' and x axis value greater than z score"),
    AND($G$69 = "RIGHT", $T190 &gt; IF($K$69="", 0, $K$69)), $U190,
    FALSE, N("Check if case is 'TWO' and both directions"),
    AND(
        $G$69 = "TWO",
        OR($T190 &lt; -ABS($K$69), $T190 &gt; ABS($K$70))
    ), $U190,
    FALSE, N("Default case: Return NA()"),
    TRUE, NA()
)</f>
        <v>#VALUE!</v>
      </c>
      <c r="W190" s="136" t="e" cm="1">
        <f t="array" ref="W190">_xlfn.IFS(
    FALSE, N("Check if X1 shading is ON"),
    $V$50&lt;&gt;"x", NA(),
    FALSE, N("Check if case is 'LEFT' and x axis value less than z score"),
    AND($G$70 = "LEFT", $T190 &lt; IF($K$70="", 0, $K$70)), $U190,
    FALSE, N("Check if case is 'RIGHT' and x axis value greater than z score"),
    AND($G$70 = "RIGHT", $T190 &gt; IF($K$70="", 0, $K$70)), $U190,
    FALSE, N("Default case: Return NA()"),
    TRUE, NA()
)</f>
        <v>#N/A</v>
      </c>
      <c r="X190" s="136" t="e" cm="1">
        <f t="array" ref="X190">_xlfn.IFS(
    FALSE, N("Check if X1 shading is ON"),
    $X$50&lt;&gt;"x", NA(),
    FALSE, N("Check if case is 'LEFT' and x axis value less than z score"),
    AND($G$73 = "LEFT", $T190 &lt; IF($K$73="", 0, $K$73)), $U190,
    FALSE, N("Check if case is 'RIGHT' and x axis value greater than z score"),
    AND($G$73 = "RIGHT", $T190 &gt; IF($K$73="", 0, $K$73)), $U190,
    FALSE, N("Check if case is 'TWO' and both directions"),
    AND(
        $G$73 = "TWO",
        OR($T190 &lt; -ABS($K$73), $T190 &gt; ABS($K$73))
    ), $U190,
    FALSE, N("Default case: Return NA()"),
    TRUE, NA()
)</f>
        <v>#VALUE!</v>
      </c>
      <c r="Y190" s="42"/>
      <c r="Z190" s="110">
        <v>-0.16666666666666879</v>
      </c>
      <c r="AA190" s="110">
        <v>0.32600000000000001</v>
      </c>
      <c r="AB190" s="110">
        <f t="shared" si="31"/>
        <v>0.32600000000000001</v>
      </c>
      <c r="AC190" s="110" t="str">
        <f t="shared" si="32"/>
        <v/>
      </c>
    </row>
    <row r="191" spans="2:29" ht="16" x14ac:dyDescent="0.2">
      <c r="B191" s="3"/>
      <c r="C191" s="57"/>
      <c r="D191" s="57"/>
      <c r="E191" s="57"/>
      <c r="F191" s="57"/>
      <c r="G191" s="57"/>
      <c r="H191" s="57"/>
      <c r="I191" s="57"/>
      <c r="J191" s="57"/>
      <c r="K191" s="57"/>
      <c r="L191" s="57"/>
      <c r="M191" s="57"/>
      <c r="N191" s="57"/>
      <c r="O191" s="57"/>
      <c r="P191" s="57"/>
      <c r="Q191" s="42"/>
      <c r="R191" s="42"/>
      <c r="S191" s="42"/>
      <c r="T191" s="120">
        <f t="shared" si="47"/>
        <v>2.791666666666663</v>
      </c>
      <c r="U191" s="136">
        <f t="shared" si="48"/>
        <v>8.1020357469785802E-3</v>
      </c>
      <c r="V191" s="136" t="e" cm="1">
        <f t="array" ref="V191">_xlfn.IFS(
    FALSE, N("Check if X1 shading is ON"),
    $V$50&lt;&gt;"x", NA(),
    FALSE, N("Check if case is 'LEFT' and x axis value less than z score"),
    AND($G$69 = "LEFT", $T191 &lt; IF($K$69="", 0, $K$69)), $U191,
    FALSE, N("Check if case is 'RIGHT' and x axis value greater than z score"),
    AND($G$69 = "RIGHT", $T191 &gt; IF($K$69="", 0, $K$69)), $U191,
    FALSE, N("Check if case is 'TWO' and both directions"),
    AND(
        $G$69 = "TWO",
        OR($T191 &lt; -ABS($K$69), $T191 &gt; ABS($K$70))
    ), $U191,
    FALSE, N("Default case: Return NA()"),
    TRUE, NA()
)</f>
        <v>#VALUE!</v>
      </c>
      <c r="W191" s="136" t="e" cm="1">
        <f t="array" ref="W191">_xlfn.IFS(
    FALSE, N("Check if X1 shading is ON"),
    $V$50&lt;&gt;"x", NA(),
    FALSE, N("Check if case is 'LEFT' and x axis value less than z score"),
    AND($G$70 = "LEFT", $T191 &lt; IF($K$70="", 0, $K$70)), $U191,
    FALSE, N("Check if case is 'RIGHT' and x axis value greater than z score"),
    AND($G$70 = "RIGHT", $T191 &gt; IF($K$70="", 0, $K$70)), $U191,
    FALSE, N("Default case: Return NA()"),
    TRUE, NA()
)</f>
        <v>#N/A</v>
      </c>
      <c r="X191" s="136" t="e" cm="1">
        <f t="array" ref="X191">_xlfn.IFS(
    FALSE, N("Check if X1 shading is ON"),
    $X$50&lt;&gt;"x", NA(),
    FALSE, N("Check if case is 'LEFT' and x axis value less than z score"),
    AND($G$73 = "LEFT", $T191 &lt; IF($K$73="", 0, $K$73)), $U191,
    FALSE, N("Check if case is 'RIGHT' and x axis value greater than z score"),
    AND($G$73 = "RIGHT", $T191 &gt; IF($K$73="", 0, $K$73)), $U191,
    FALSE, N("Check if case is 'TWO' and both directions"),
    AND(
        $G$73 = "TWO",
        OR($T191 &lt; -ABS($K$73), $T191 &gt; ABS($K$73))
    ), $U191,
    FALSE, N("Default case: Return NA()"),
    TRUE, NA()
)</f>
        <v>#VALUE!</v>
      </c>
      <c r="Y191" s="42"/>
      <c r="Z191" s="110">
        <v>0.16666666666666449</v>
      </c>
      <c r="AA191" s="110">
        <v>0.32600000000000001</v>
      </c>
      <c r="AB191" s="110">
        <f t="shared" si="31"/>
        <v>0.32600000000000001</v>
      </c>
      <c r="AC191" s="110" t="str">
        <f t="shared" si="32"/>
        <v/>
      </c>
    </row>
    <row r="192" spans="2:29" ht="16" x14ac:dyDescent="0.2">
      <c r="B192" s="3"/>
      <c r="C192" s="57"/>
      <c r="D192" s="57"/>
      <c r="E192" s="57"/>
      <c r="F192" s="57"/>
      <c r="G192" s="57"/>
      <c r="H192" s="57"/>
      <c r="I192" s="57"/>
      <c r="J192" s="57"/>
      <c r="K192" s="57"/>
      <c r="L192" s="57"/>
      <c r="M192" s="57"/>
      <c r="N192" s="57"/>
      <c r="O192" s="57"/>
      <c r="P192" s="57"/>
      <c r="Q192" s="42"/>
      <c r="R192" s="42"/>
      <c r="S192" s="42"/>
      <c r="T192" s="120">
        <f t="shared" si="47"/>
        <v>2.8333333333333295</v>
      </c>
      <c r="U192" s="136">
        <f t="shared" si="48"/>
        <v>7.2060997646093061E-3</v>
      </c>
      <c r="V192" s="136" t="e" cm="1">
        <f t="array" ref="V192">_xlfn.IFS(
    FALSE, N("Check if X1 shading is ON"),
    $V$50&lt;&gt;"x", NA(),
    FALSE, N("Check if case is 'LEFT' and x axis value less than z score"),
    AND($G$69 = "LEFT", $T192 &lt; IF($K$69="", 0, $K$69)), $U192,
    FALSE, N("Check if case is 'RIGHT' and x axis value greater than z score"),
    AND($G$69 = "RIGHT", $T192 &gt; IF($K$69="", 0, $K$69)), $U192,
    FALSE, N("Check if case is 'TWO' and both directions"),
    AND(
        $G$69 = "TWO",
        OR($T192 &lt; -ABS($K$69), $T192 &gt; ABS($K$70))
    ), $U192,
    FALSE, N("Default case: Return NA()"),
    TRUE, NA()
)</f>
        <v>#VALUE!</v>
      </c>
      <c r="W192" s="136" t="e" cm="1">
        <f t="array" ref="W192">_xlfn.IFS(
    FALSE, N("Check if X1 shading is ON"),
    $V$50&lt;&gt;"x", NA(),
    FALSE, N("Check if case is 'LEFT' and x axis value less than z score"),
    AND($G$70 = "LEFT", $T192 &lt; IF($K$70="", 0, $K$70)), $U192,
    FALSE, N("Check if case is 'RIGHT' and x axis value greater than z score"),
    AND($G$70 = "RIGHT", $T192 &gt; IF($K$70="", 0, $K$70)), $U192,
    FALSE, N("Default case: Return NA()"),
    TRUE, NA()
)</f>
        <v>#N/A</v>
      </c>
      <c r="X192" s="136" t="e" cm="1">
        <f t="array" ref="X192">_xlfn.IFS(
    FALSE, N("Check if X1 shading is ON"),
    $X$50&lt;&gt;"x", NA(),
    FALSE, N("Check if case is 'LEFT' and x axis value less than z score"),
    AND($G$73 = "LEFT", $T192 &lt; IF($K$73="", 0, $K$73)), $U192,
    FALSE, N("Check if case is 'RIGHT' and x axis value greater than z score"),
    AND($G$73 = "RIGHT", $T192 &gt; IF($K$73="", 0, $K$73)), $U192,
    FALSE, N("Check if case is 'TWO' and both directions"),
    AND(
        $G$73 = "TWO",
        OR($T192 &lt; -ABS($K$73), $T192 &gt; ABS($K$73))
    ), $U192,
    FALSE, N("Default case: Return NA()"),
    TRUE, NA()
)</f>
        <v>#VALUE!</v>
      </c>
      <c r="Y192" s="42"/>
      <c r="Z192" s="110">
        <v>0.33333333333333115</v>
      </c>
      <c r="AA192" s="110">
        <v>0.32600000000000001</v>
      </c>
      <c r="AB192" s="110">
        <f t="shared" si="31"/>
        <v>0.32600000000000001</v>
      </c>
      <c r="AC192" s="110" t="str">
        <f t="shared" si="32"/>
        <v/>
      </c>
    </row>
    <row r="193" spans="2:29" ht="16" x14ac:dyDescent="0.2">
      <c r="B193" s="3"/>
      <c r="C193" s="57"/>
      <c r="D193" s="57"/>
      <c r="E193" s="57"/>
      <c r="F193" s="57"/>
      <c r="G193" s="57"/>
      <c r="H193" s="57"/>
      <c r="I193" s="57"/>
      <c r="J193" s="57"/>
      <c r="K193" s="57"/>
      <c r="L193" s="57"/>
      <c r="M193" s="57"/>
      <c r="N193" s="57"/>
      <c r="O193" s="57"/>
      <c r="P193" s="57"/>
      <c r="Q193" s="42"/>
      <c r="R193" s="42"/>
      <c r="S193" s="42"/>
      <c r="T193" s="120">
        <f t="shared" si="47"/>
        <v>2.874999999999996</v>
      </c>
      <c r="U193" s="136">
        <f t="shared" si="48"/>
        <v>6.3981203107236302E-3</v>
      </c>
      <c r="V193" s="136" t="e" cm="1">
        <f t="array" ref="V193">_xlfn.IFS(
    FALSE, N("Check if X1 shading is ON"),
    $V$50&lt;&gt;"x", NA(),
    FALSE, N("Check if case is 'LEFT' and x axis value less than z score"),
    AND($G$69 = "LEFT", $T193 &lt; IF($K$69="", 0, $K$69)), $U193,
    FALSE, N("Check if case is 'RIGHT' and x axis value greater than z score"),
    AND($G$69 = "RIGHT", $T193 &gt; IF($K$69="", 0, $K$69)), $U193,
    FALSE, N("Check if case is 'TWO' and both directions"),
    AND(
        $G$69 = "TWO",
        OR($T193 &lt; -ABS($K$69), $T193 &gt; ABS($K$70))
    ), $U193,
    FALSE, N("Default case: Return NA()"),
    TRUE, NA()
)</f>
        <v>#VALUE!</v>
      </c>
      <c r="W193" s="136" t="e" cm="1">
        <f t="array" ref="W193">_xlfn.IFS(
    FALSE, N("Check if X1 shading is ON"),
    $V$50&lt;&gt;"x", NA(),
    FALSE, N("Check if case is 'LEFT' and x axis value less than z score"),
    AND($G$70 = "LEFT", $T193 &lt; IF($K$70="", 0, $K$70)), $U193,
    FALSE, N("Check if case is 'RIGHT' and x axis value greater than z score"),
    AND($G$70 = "RIGHT", $T193 &gt; IF($K$70="", 0, $K$70)), $U193,
    FALSE, N("Default case: Return NA()"),
    TRUE, NA()
)</f>
        <v>#N/A</v>
      </c>
      <c r="X193" s="136" t="e" cm="1">
        <f t="array" ref="X193">_xlfn.IFS(
    FALSE, N("Check if X1 shading is ON"),
    $X$50&lt;&gt;"x", NA(),
    FALSE, N("Check if case is 'LEFT' and x axis value less than z score"),
    AND($G$73 = "LEFT", $T193 &lt; IF($K$73="", 0, $K$73)), $U193,
    FALSE, N("Check if case is 'RIGHT' and x axis value greater than z score"),
    AND($G$73 = "RIGHT", $T193 &gt; IF($K$73="", 0, $K$73)), $U193,
    FALSE, N("Check if case is 'TWO' and both directions"),
    AND(
        $G$73 = "TWO",
        OR($T193 &lt; -ABS($K$73), $T193 &gt; ABS($K$73))
    ), $U193,
    FALSE, N("Default case: Return NA()"),
    TRUE, NA()
)</f>
        <v>#VALUE!</v>
      </c>
      <c r="Y193" s="42"/>
      <c r="Z193" s="110">
        <v>0.49999999999999789</v>
      </c>
      <c r="AA193" s="110">
        <v>0.32600000000000001</v>
      </c>
      <c r="AB193" s="110">
        <f t="shared" si="31"/>
        <v>0.32600000000000001</v>
      </c>
      <c r="AC193" s="110" t="str">
        <f t="shared" si="32"/>
        <v/>
      </c>
    </row>
    <row r="194" spans="2:29" ht="16" x14ac:dyDescent="0.2">
      <c r="B194" s="3"/>
      <c r="C194" s="57"/>
      <c r="D194" s="57"/>
      <c r="E194" s="57"/>
      <c r="F194" s="57"/>
      <c r="G194" s="57"/>
      <c r="H194" s="57"/>
      <c r="I194" s="57"/>
      <c r="J194" s="57"/>
      <c r="K194" s="57"/>
      <c r="L194" s="57"/>
      <c r="M194" s="57"/>
      <c r="N194" s="57"/>
      <c r="O194" s="57"/>
      <c r="P194" s="57"/>
      <c r="Q194" s="42"/>
      <c r="R194" s="42"/>
      <c r="S194" s="42"/>
      <c r="T194" s="120">
        <f t="shared" si="47"/>
        <v>2.9166666666666625</v>
      </c>
      <c r="U194" s="136">
        <f t="shared" si="48"/>
        <v>5.6708812194459562E-3</v>
      </c>
      <c r="V194" s="136" t="e" cm="1">
        <f t="array" ref="V194">_xlfn.IFS(
    FALSE, N("Check if X1 shading is ON"),
    $V$50&lt;&gt;"x", NA(),
    FALSE, N("Check if case is 'LEFT' and x axis value less than z score"),
    AND($G$69 = "LEFT", $T194 &lt; IF($K$69="", 0, $K$69)), $U194,
    FALSE, N("Check if case is 'RIGHT' and x axis value greater than z score"),
    AND($G$69 = "RIGHT", $T194 &gt; IF($K$69="", 0, $K$69)), $U194,
    FALSE, N("Check if case is 'TWO' and both directions"),
    AND(
        $G$69 = "TWO",
        OR($T194 &lt; -ABS($K$69), $T194 &gt; ABS($K$70))
    ), $U194,
    FALSE, N("Default case: Return NA()"),
    TRUE, NA()
)</f>
        <v>#VALUE!</v>
      </c>
      <c r="W194" s="136" t="e" cm="1">
        <f t="array" ref="W194">_xlfn.IFS(
    FALSE, N("Check if X1 shading is ON"),
    $V$50&lt;&gt;"x", NA(),
    FALSE, N("Check if case is 'LEFT' and x axis value less than z score"),
    AND($G$70 = "LEFT", $T194 &lt; IF($K$70="", 0, $K$70)), $U194,
    FALSE, N("Check if case is 'RIGHT' and x axis value greater than z score"),
    AND($G$70 = "RIGHT", $T194 &gt; IF($K$70="", 0, $K$70)), $U194,
    FALSE, N("Default case: Return NA()"),
    TRUE, NA()
)</f>
        <v>#N/A</v>
      </c>
      <c r="X194" s="136" t="e" cm="1">
        <f t="array" ref="X194">_xlfn.IFS(
    FALSE, N("Check if X1 shading is ON"),
    $X$50&lt;&gt;"x", NA(),
    FALSE, N("Check if case is 'LEFT' and x axis value less than z score"),
    AND($G$73 = "LEFT", $T194 &lt; IF($K$73="", 0, $K$73)), $U194,
    FALSE, N("Check if case is 'RIGHT' and x axis value greater than z score"),
    AND($G$73 = "RIGHT", $T194 &gt; IF($K$73="", 0, $K$73)), $U194,
    FALSE, N("Check if case is 'TWO' and both directions"),
    AND(
        $G$73 = "TWO",
        OR($T194 &lt; -ABS($K$73), $T194 &gt; ABS($K$73))
    ), $U194,
    FALSE, N("Default case: Return NA()"),
    TRUE, NA()
)</f>
        <v>#VALUE!</v>
      </c>
      <c r="Y194" s="42"/>
      <c r="Z194" s="110">
        <v>-0.33333333333333548</v>
      </c>
      <c r="AA194" s="110">
        <v>0.35</v>
      </c>
      <c r="AB194" s="110">
        <f t="shared" si="31"/>
        <v>0.35</v>
      </c>
      <c r="AC194" s="110" t="str">
        <f t="shared" si="32"/>
        <v/>
      </c>
    </row>
    <row r="195" spans="2:29" ht="16" x14ac:dyDescent="0.2">
      <c r="B195" s="3"/>
      <c r="C195" s="57"/>
      <c r="D195" s="57"/>
      <c r="E195" s="57"/>
      <c r="F195" s="57"/>
      <c r="G195" s="57"/>
      <c r="H195" s="57"/>
      <c r="I195" s="57"/>
      <c r="J195" s="57"/>
      <c r="K195" s="57"/>
      <c r="L195" s="57"/>
      <c r="M195" s="57"/>
      <c r="N195" s="57"/>
      <c r="O195" s="57"/>
      <c r="P195" s="57"/>
      <c r="Q195" s="42"/>
      <c r="R195" s="42"/>
      <c r="S195" s="42"/>
      <c r="T195" s="120">
        <f t="shared" si="47"/>
        <v>2.958333333333329</v>
      </c>
      <c r="U195" s="136">
        <f t="shared" si="48"/>
        <v>5.01758473893272E-3</v>
      </c>
      <c r="V195" s="136" t="e" cm="1">
        <f t="array" ref="V195">_xlfn.IFS(
    FALSE, N("Check if X1 shading is ON"),
    $V$50&lt;&gt;"x", NA(),
    FALSE, N("Check if case is 'LEFT' and x axis value less than z score"),
    AND($G$69 = "LEFT", $T195 &lt; IF($K$69="", 0, $K$69)), $U195,
    FALSE, N("Check if case is 'RIGHT' and x axis value greater than z score"),
    AND($G$69 = "RIGHT", $T195 &gt; IF($K$69="", 0, $K$69)), $U195,
    FALSE, N("Check if case is 'TWO' and both directions"),
    AND(
        $G$69 = "TWO",
        OR($T195 &lt; -ABS($K$69), $T195 &gt; ABS($K$70))
    ), $U195,
    FALSE, N("Default case: Return NA()"),
    TRUE, NA()
)</f>
        <v>#VALUE!</v>
      </c>
      <c r="W195" s="136" t="e" cm="1">
        <f t="array" ref="W195">_xlfn.IFS(
    FALSE, N("Check if X1 shading is ON"),
    $V$50&lt;&gt;"x", NA(),
    FALSE, N("Check if case is 'LEFT' and x axis value less than z score"),
    AND($G$70 = "LEFT", $T195 &lt; IF($K$70="", 0, $K$70)), $U195,
    FALSE, N("Check if case is 'RIGHT' and x axis value greater than z score"),
    AND($G$70 = "RIGHT", $T195 &gt; IF($K$70="", 0, $K$70)), $U195,
    FALSE, N("Default case: Return NA()"),
    TRUE, NA()
)</f>
        <v>#N/A</v>
      </c>
      <c r="X195" s="136" t="e" cm="1">
        <f t="array" ref="X195">_xlfn.IFS(
    FALSE, N("Check if X1 shading is ON"),
    $X$50&lt;&gt;"x", NA(),
    FALSE, N("Check if case is 'LEFT' and x axis value less than z score"),
    AND($G$73 = "LEFT", $T195 &lt; IF($K$73="", 0, $K$73)), $U195,
    FALSE, N("Check if case is 'RIGHT' and x axis value greater than z score"),
    AND($G$73 = "RIGHT", $T195 &gt; IF($K$73="", 0, $K$73)), $U195,
    FALSE, N("Check if case is 'TWO' and both directions"),
    AND(
        $G$73 = "TWO",
        OR($T195 &lt; -ABS($K$73), $T195 &gt; ABS($K$73))
    ), $U195,
    FALSE, N("Default case: Return NA()"),
    TRUE, NA()
)</f>
        <v>#VALUE!</v>
      </c>
      <c r="Y195" s="42"/>
      <c r="Z195" s="110">
        <v>-0.16666666666666879</v>
      </c>
      <c r="AA195" s="110">
        <v>0.35</v>
      </c>
      <c r="AB195" s="110">
        <f t="shared" si="31"/>
        <v>0.35</v>
      </c>
      <c r="AC195" s="110" t="str">
        <f t="shared" si="32"/>
        <v/>
      </c>
    </row>
    <row r="196" spans="2:29" ht="16" x14ac:dyDescent="0.2">
      <c r="B196" s="3"/>
      <c r="C196" s="57"/>
      <c r="D196" s="57"/>
      <c r="E196" s="57"/>
      <c r="F196" s="57"/>
      <c r="G196" s="57"/>
      <c r="H196" s="57"/>
      <c r="I196" s="57"/>
      <c r="J196" s="57"/>
      <c r="K196" s="57"/>
      <c r="L196" s="57"/>
      <c r="M196" s="57"/>
      <c r="N196" s="57"/>
      <c r="O196" s="57"/>
      <c r="P196" s="57"/>
      <c r="Q196" s="42"/>
      <c r="R196" s="42"/>
      <c r="S196" s="42"/>
      <c r="T196" s="120">
        <f t="shared" si="47"/>
        <v>2.9999999999999956</v>
      </c>
      <c r="U196" s="136">
        <f t="shared" si="48"/>
        <v>4.4318484119380665E-3</v>
      </c>
      <c r="V196" s="136" t="e" cm="1">
        <f t="array" ref="V196">_xlfn.IFS(
    FALSE, N("Check if X1 shading is ON"),
    $V$50&lt;&gt;"x", NA(),
    FALSE, N("Check if case is 'LEFT' and x axis value less than z score"),
    AND($G$69 = "LEFT", $T196 &lt; IF($K$69="", 0, $K$69)), $U196,
    FALSE, N("Check if case is 'RIGHT' and x axis value greater than z score"),
    AND($G$69 = "RIGHT", $T196 &gt; IF($K$69="", 0, $K$69)), $U196,
    FALSE, N("Check if case is 'TWO' and both directions"),
    AND(
        $G$69 = "TWO",
        OR($T196 &lt; -ABS($K$69), $T196 &gt; ABS($K$70))
    ), $U196,
    FALSE, N("Default case: Return NA()"),
    TRUE, NA()
)</f>
        <v>#VALUE!</v>
      </c>
      <c r="W196" s="136" t="e" cm="1">
        <f t="array" ref="W196">_xlfn.IFS(
    FALSE, N("Check if X1 shading is ON"),
    $V$50&lt;&gt;"x", NA(),
    FALSE, N("Check if case is 'LEFT' and x axis value less than z score"),
    AND($G$70 = "LEFT", $T196 &lt; IF($K$70="", 0, $K$70)), $U196,
    FALSE, N("Check if case is 'RIGHT' and x axis value greater than z score"),
    AND($G$70 = "RIGHT", $T196 &gt; IF($K$70="", 0, $K$70)), $U196,
    FALSE, N("Default case: Return NA()"),
    TRUE, NA()
)</f>
        <v>#N/A</v>
      </c>
      <c r="X196" s="136" t="e" cm="1">
        <f t="array" ref="X196">_xlfn.IFS(
    FALSE, N("Check if X1 shading is ON"),
    $X$50&lt;&gt;"x", NA(),
    FALSE, N("Check if case is 'LEFT' and x axis value less than z score"),
    AND($G$73 = "LEFT", $T196 &lt; IF($K$73="", 0, $K$73)), $U196,
    FALSE, N("Check if case is 'RIGHT' and x axis value greater than z score"),
    AND($G$73 = "RIGHT", $T196 &gt; IF($K$73="", 0, $K$73)), $U196,
    FALSE, N("Check if case is 'TWO' and both directions"),
    AND(
        $G$73 = "TWO",
        OR($T196 &lt; -ABS($K$73), $T196 &gt; ABS($K$73))
    ), $U196,
    FALSE, N("Default case: Return NA()"),
    TRUE, NA()
)</f>
        <v>#VALUE!</v>
      </c>
      <c r="Y196" s="42"/>
      <c r="Z196" s="110">
        <v>0.16666666666666449</v>
      </c>
      <c r="AA196" s="110">
        <v>0.35</v>
      </c>
      <c r="AB196" s="110">
        <f t="shared" si="31"/>
        <v>0.35</v>
      </c>
      <c r="AC196" s="110" t="str">
        <f t="shared" si="32"/>
        <v/>
      </c>
    </row>
    <row r="197" spans="2:29" ht="16" x14ac:dyDescent="0.2">
      <c r="B197" s="3"/>
      <c r="C197" s="57"/>
      <c r="D197" s="57"/>
      <c r="E197" s="57"/>
      <c r="F197" s="57"/>
      <c r="G197" s="57"/>
      <c r="H197" s="57"/>
      <c r="I197" s="57"/>
      <c r="J197" s="57"/>
      <c r="K197" s="57"/>
      <c r="L197" s="57"/>
      <c r="M197" s="57"/>
      <c r="N197" s="57"/>
      <c r="O197" s="57"/>
      <c r="P197" s="57"/>
      <c r="Q197" s="42"/>
      <c r="R197" s="42"/>
      <c r="S197" s="42"/>
      <c r="T197" s="42"/>
      <c r="U197" s="42"/>
      <c r="V197" s="44"/>
      <c r="W197" s="44"/>
      <c r="X197" s="44"/>
      <c r="Y197" s="42"/>
      <c r="Z197" s="110">
        <v>0.33333333333333115</v>
      </c>
      <c r="AA197" s="110">
        <v>0.35</v>
      </c>
      <c r="AB197" s="110">
        <f t="shared" si="31"/>
        <v>0.35</v>
      </c>
      <c r="AC197" s="110" t="str">
        <f t="shared" si="32"/>
        <v/>
      </c>
    </row>
    <row r="198" spans="2:29" ht="16" x14ac:dyDescent="0.2">
      <c r="B198" s="3"/>
      <c r="C198" s="57"/>
      <c r="D198" s="57"/>
      <c r="E198" s="57"/>
      <c r="F198" s="57"/>
      <c r="G198" s="57"/>
      <c r="H198" s="57"/>
      <c r="I198" s="57"/>
      <c r="J198" s="57"/>
      <c r="K198" s="57"/>
      <c r="L198" s="57"/>
      <c r="M198" s="57"/>
      <c r="N198" s="57"/>
      <c r="O198" s="57"/>
      <c r="P198" s="57"/>
      <c r="Q198" s="42"/>
      <c r="R198" s="42"/>
      <c r="S198" s="42"/>
      <c r="T198" s="42"/>
      <c r="U198" s="42"/>
      <c r="V198" s="44"/>
      <c r="W198" s="44"/>
      <c r="X198" s="44"/>
      <c r="Y198" s="42"/>
      <c r="Z198" s="110">
        <v>-0.16666666666666879</v>
      </c>
      <c r="AA198" s="110">
        <v>0.374</v>
      </c>
      <c r="AB198" s="110">
        <f t="shared" si="31"/>
        <v>0.374</v>
      </c>
      <c r="AC198" s="110" t="str">
        <f t="shared" si="32"/>
        <v/>
      </c>
    </row>
    <row r="199" spans="2:29" ht="16" x14ac:dyDescent="0.2">
      <c r="B199"/>
      <c r="C199" s="57"/>
      <c r="D199" s="57"/>
      <c r="E199" s="57"/>
      <c r="F199" s="57"/>
      <c r="G199" s="57"/>
      <c r="H199" s="57"/>
      <c r="I199" s="57"/>
      <c r="J199" s="57"/>
      <c r="K199" s="57"/>
      <c r="L199" s="57"/>
      <c r="M199" s="57"/>
      <c r="N199" s="57"/>
      <c r="O199" s="57"/>
      <c r="P199" s="57"/>
      <c r="Q199" s="42"/>
      <c r="R199" s="57"/>
      <c r="S199" s="57"/>
      <c r="T199" s="57"/>
      <c r="U199" s="57"/>
      <c r="V199" s="65"/>
      <c r="W199" s="65"/>
      <c r="X199" s="65"/>
      <c r="Y199" s="57"/>
      <c r="Z199" s="110">
        <v>0.16666666666666449</v>
      </c>
      <c r="AA199" s="110">
        <v>0.374</v>
      </c>
      <c r="AB199" s="110">
        <f t="shared" ref="AB199" si="51">IF($AB$4="x",AA199,NA())</f>
        <v>0.374</v>
      </c>
      <c r="AC199" s="110" t="str">
        <f t="shared" ref="AC199" si="52">IF($J$68="","",$J$68)</f>
        <v/>
      </c>
    </row>
    <row r="200" spans="2:29" x14ac:dyDescent="0.2">
      <c r="B200"/>
      <c r="C200" s="57"/>
      <c r="D200" s="57"/>
      <c r="E200" s="57"/>
      <c r="F200" s="57"/>
      <c r="G200" s="57"/>
      <c r="H200" s="57"/>
      <c r="I200" s="57"/>
      <c r="J200" s="57"/>
      <c r="K200" s="57"/>
      <c r="L200" s="57"/>
      <c r="M200" s="57"/>
      <c r="N200"/>
      <c r="O200"/>
      <c r="P200"/>
      <c r="Q200"/>
      <c r="R200"/>
      <c r="S200"/>
      <c r="T200"/>
      <c r="U200"/>
      <c r="V200" s="66"/>
      <c r="W200" s="66"/>
      <c r="X200" s="66"/>
      <c r="Y200"/>
      <c r="Z200"/>
      <c r="AA200"/>
      <c r="AB200"/>
      <c r="AC200"/>
    </row>
    <row r="201" spans="2:29" x14ac:dyDescent="0.2">
      <c r="B201"/>
      <c r="C201"/>
      <c r="D201"/>
      <c r="E201"/>
      <c r="F201"/>
      <c r="G201"/>
      <c r="H201"/>
      <c r="I201"/>
      <c r="J201"/>
      <c r="K201"/>
      <c r="L201"/>
      <c r="M201"/>
      <c r="N201"/>
      <c r="O201"/>
      <c r="P201"/>
      <c r="Q201"/>
      <c r="R201"/>
      <c r="S201"/>
      <c r="T201"/>
      <c r="U201"/>
      <c r="V201" s="66"/>
      <c r="W201" s="66"/>
      <c r="X201" s="66"/>
      <c r="Y201"/>
      <c r="Z201"/>
      <c r="AA201"/>
      <c r="AB201"/>
      <c r="AC201"/>
    </row>
    <row r="202" spans="2:29" x14ac:dyDescent="0.2">
      <c r="B202"/>
      <c r="C202"/>
      <c r="D202"/>
      <c r="E202"/>
      <c r="F202"/>
      <c r="G202"/>
      <c r="H202"/>
      <c r="I202"/>
      <c r="J202"/>
      <c r="K202"/>
      <c r="L202"/>
      <c r="M202"/>
      <c r="N202"/>
      <c r="O202"/>
      <c r="P202"/>
      <c r="Q202"/>
      <c r="R202"/>
      <c r="S202"/>
      <c r="T202"/>
      <c r="U202"/>
      <c r="V202" s="66"/>
      <c r="W202" s="66"/>
      <c r="X202" s="66"/>
      <c r="Y202"/>
      <c r="Z202"/>
      <c r="AA202"/>
      <c r="AB202"/>
      <c r="AC202"/>
    </row>
    <row r="203" spans="2:29" x14ac:dyDescent="0.2">
      <c r="B203"/>
      <c r="C203"/>
      <c r="D203"/>
      <c r="E203"/>
      <c r="F203"/>
      <c r="G203"/>
      <c r="H203"/>
      <c r="I203"/>
      <c r="J203"/>
      <c r="K203"/>
      <c r="L203"/>
      <c r="M203"/>
      <c r="N203"/>
      <c r="O203"/>
      <c r="P203"/>
      <c r="Q203"/>
      <c r="R203"/>
      <c r="S203"/>
      <c r="T203"/>
      <c r="U203"/>
      <c r="V203" s="66"/>
      <c r="W203" s="66"/>
      <c r="X203" s="66"/>
      <c r="Y203"/>
      <c r="Z203"/>
      <c r="AA203"/>
      <c r="AB203"/>
      <c r="AC203"/>
    </row>
    <row r="204" spans="2:29" x14ac:dyDescent="0.2">
      <c r="B204"/>
      <c r="C204"/>
      <c r="D204"/>
      <c r="E204"/>
      <c r="F204"/>
      <c r="G204"/>
      <c r="H204"/>
      <c r="I204"/>
      <c r="J204"/>
      <c r="K204"/>
      <c r="L204"/>
      <c r="M204"/>
      <c r="N204"/>
      <c r="O204"/>
      <c r="P204"/>
      <c r="Q204"/>
      <c r="R204"/>
      <c r="S204"/>
      <c r="T204"/>
      <c r="U204"/>
      <c r="V204" s="66"/>
      <c r="W204" s="66"/>
      <c r="X204" s="66"/>
      <c r="Y204"/>
      <c r="Z204"/>
      <c r="AA204"/>
      <c r="AB204"/>
      <c r="AC204"/>
    </row>
    <row r="205" spans="2:29" x14ac:dyDescent="0.2">
      <c r="B205"/>
      <c r="C205"/>
      <c r="D205"/>
      <c r="E205"/>
      <c r="F205"/>
      <c r="G205"/>
      <c r="H205"/>
      <c r="I205"/>
      <c r="J205"/>
      <c r="K205"/>
      <c r="L205"/>
      <c r="M205"/>
      <c r="N205"/>
      <c r="O205"/>
      <c r="P205"/>
      <c r="Q205"/>
      <c r="R205"/>
      <c r="S205"/>
      <c r="T205"/>
      <c r="U205"/>
      <c r="V205" s="66"/>
      <c r="W205" s="66"/>
      <c r="X205" s="66"/>
      <c r="Y205"/>
      <c r="Z205"/>
      <c r="AA205"/>
      <c r="AB205"/>
      <c r="AC205"/>
    </row>
    <row r="206" spans="2:29" x14ac:dyDescent="0.2">
      <c r="B206"/>
      <c r="C206"/>
      <c r="D206"/>
      <c r="E206"/>
      <c r="F206"/>
      <c r="G206"/>
      <c r="H206"/>
      <c r="I206"/>
      <c r="J206"/>
      <c r="K206"/>
      <c r="L206"/>
      <c r="M206"/>
      <c r="N206"/>
      <c r="O206"/>
      <c r="P206"/>
      <c r="Q206"/>
      <c r="R206"/>
      <c r="S206"/>
      <c r="T206"/>
      <c r="U206"/>
      <c r="V206" s="66"/>
      <c r="W206" s="66"/>
      <c r="X206" s="66"/>
      <c r="Y206"/>
      <c r="Z206"/>
      <c r="AA206"/>
      <c r="AB206"/>
      <c r="AC206"/>
    </row>
    <row r="207" spans="2:29" x14ac:dyDescent="0.2">
      <c r="B207"/>
      <c r="C207"/>
      <c r="D207"/>
      <c r="E207"/>
      <c r="F207"/>
      <c r="G207"/>
      <c r="H207"/>
      <c r="I207"/>
      <c r="J207"/>
      <c r="K207"/>
      <c r="L207"/>
      <c r="M207"/>
      <c r="N207"/>
      <c r="O207"/>
      <c r="P207"/>
      <c r="Q207"/>
      <c r="R207"/>
      <c r="S207"/>
      <c r="T207"/>
      <c r="U207"/>
      <c r="V207" s="66"/>
      <c r="W207" s="66"/>
      <c r="X207" s="66"/>
      <c r="Y207"/>
      <c r="Z207"/>
      <c r="AA207"/>
      <c r="AB207"/>
      <c r="AC207"/>
    </row>
    <row r="208" spans="2:29" x14ac:dyDescent="0.2">
      <c r="B208"/>
      <c r="C208"/>
      <c r="D208"/>
      <c r="E208"/>
      <c r="F208"/>
      <c r="G208"/>
      <c r="H208"/>
      <c r="I208"/>
      <c r="J208"/>
      <c r="K208"/>
      <c r="L208"/>
      <c r="M208"/>
      <c r="N208"/>
      <c r="O208"/>
      <c r="P208"/>
      <c r="Q208"/>
      <c r="R208"/>
      <c r="S208"/>
      <c r="T208"/>
      <c r="U208"/>
      <c r="V208" s="66"/>
      <c r="W208" s="66"/>
      <c r="X208" s="66"/>
      <c r="Y208"/>
      <c r="Z208"/>
      <c r="AA208"/>
      <c r="AB208"/>
      <c r="AC208"/>
    </row>
    <row r="209" spans="22:24" customFormat="1" x14ac:dyDescent="0.2">
      <c r="V209" s="66"/>
      <c r="W209" s="66"/>
      <c r="X209" s="66"/>
    </row>
    <row r="210" spans="22:24" customFormat="1" x14ac:dyDescent="0.2">
      <c r="V210" s="66"/>
      <c r="W210" s="66"/>
      <c r="X210" s="66"/>
    </row>
    <row r="211" spans="22:24" customFormat="1" x14ac:dyDescent="0.2">
      <c r="V211" s="66"/>
      <c r="W211" s="66"/>
      <c r="X211" s="66"/>
    </row>
    <row r="212" spans="22:24" customFormat="1" x14ac:dyDescent="0.2">
      <c r="V212" s="66"/>
      <c r="W212" s="66"/>
      <c r="X212" s="66"/>
    </row>
    <row r="213" spans="22:24" customFormat="1" x14ac:dyDescent="0.2">
      <c r="V213" s="66"/>
      <c r="W213" s="66"/>
      <c r="X213" s="66"/>
    </row>
    <row r="214" spans="22:24" customFormat="1" x14ac:dyDescent="0.2">
      <c r="V214" s="66"/>
      <c r="W214" s="66"/>
      <c r="X214" s="66"/>
    </row>
    <row r="215" spans="22:24" customFormat="1" x14ac:dyDescent="0.2">
      <c r="V215" s="66"/>
      <c r="W215" s="66"/>
      <c r="X215" s="66"/>
    </row>
    <row r="216" spans="22:24" customFormat="1" x14ac:dyDescent="0.2">
      <c r="V216" s="66"/>
      <c r="W216" s="66"/>
      <c r="X216" s="66"/>
    </row>
    <row r="217" spans="22:24" customFormat="1" x14ac:dyDescent="0.2">
      <c r="V217" s="66"/>
      <c r="W217" s="66"/>
      <c r="X217" s="66"/>
    </row>
    <row r="218" spans="22:24" customFormat="1" x14ac:dyDescent="0.2">
      <c r="V218" s="66"/>
      <c r="W218" s="66"/>
      <c r="X218" s="66"/>
    </row>
    <row r="219" spans="22:24" customFormat="1" x14ac:dyDescent="0.2">
      <c r="V219" s="66"/>
      <c r="W219" s="66"/>
      <c r="X219" s="66"/>
    </row>
    <row r="220" spans="22:24" customFormat="1" x14ac:dyDescent="0.2">
      <c r="V220" s="66"/>
      <c r="W220" s="66"/>
      <c r="X220" s="66"/>
    </row>
    <row r="221" spans="22:24" customFormat="1" x14ac:dyDescent="0.2">
      <c r="V221" s="66"/>
      <c r="W221" s="66"/>
      <c r="X221" s="66"/>
    </row>
    <row r="222" spans="22:24" customFormat="1" x14ac:dyDescent="0.2">
      <c r="V222" s="66"/>
      <c r="W222" s="66"/>
      <c r="X222" s="66"/>
    </row>
    <row r="223" spans="22:24" customFormat="1" x14ac:dyDescent="0.2">
      <c r="V223" s="66"/>
      <c r="W223" s="66"/>
      <c r="X223" s="66"/>
    </row>
    <row r="224" spans="22:24" customFormat="1" x14ac:dyDescent="0.2">
      <c r="V224" s="66"/>
      <c r="W224" s="66"/>
      <c r="X224" s="66"/>
    </row>
    <row r="225" spans="2:29" customFormat="1" x14ac:dyDescent="0.2">
      <c r="V225" s="66"/>
      <c r="W225" s="66"/>
      <c r="X225" s="66"/>
    </row>
    <row r="226" spans="2:29" customFormat="1" x14ac:dyDescent="0.2">
      <c r="V226" s="66"/>
      <c r="W226" s="66"/>
      <c r="X226" s="66"/>
    </row>
    <row r="227" spans="2:29" customFormat="1" x14ac:dyDescent="0.2">
      <c r="V227" s="66"/>
      <c r="W227" s="66"/>
      <c r="X227" s="66"/>
    </row>
    <row r="228" spans="2:29" customFormat="1" x14ac:dyDescent="0.2">
      <c r="V228" s="66"/>
      <c r="W228" s="66"/>
      <c r="X228" s="66"/>
    </row>
    <row r="229" spans="2:29" customFormat="1" x14ac:dyDescent="0.2">
      <c r="V229" s="66"/>
      <c r="W229" s="66"/>
      <c r="X229" s="66"/>
    </row>
    <row r="230" spans="2:29" customFormat="1" x14ac:dyDescent="0.2">
      <c r="V230" s="66"/>
      <c r="W230" s="66"/>
      <c r="X230" s="66"/>
    </row>
    <row r="231" spans="2:29" customFormat="1" x14ac:dyDescent="0.2">
      <c r="V231" s="66"/>
      <c r="W231" s="66"/>
      <c r="X231" s="66"/>
    </row>
    <row r="232" spans="2:29" customFormat="1" x14ac:dyDescent="0.2">
      <c r="V232" s="66"/>
      <c r="W232" s="66"/>
      <c r="X232" s="66"/>
    </row>
    <row r="233" spans="2:29" customFormat="1" x14ac:dyDescent="0.2">
      <c r="V233" s="66"/>
      <c r="W233" s="66"/>
      <c r="X233" s="66"/>
    </row>
    <row r="234" spans="2:29" customFormat="1" x14ac:dyDescent="0.2">
      <c r="V234" s="66"/>
      <c r="W234" s="66"/>
      <c r="X234" s="66"/>
    </row>
    <row r="235" spans="2:29" customFormat="1" x14ac:dyDescent="0.2">
      <c r="V235" s="66"/>
      <c r="W235" s="66"/>
      <c r="X235" s="66"/>
    </row>
    <row r="236" spans="2:29" customFormat="1" x14ac:dyDescent="0.2">
      <c r="V236" s="66"/>
      <c r="W236" s="66"/>
      <c r="X236" s="66"/>
    </row>
    <row r="237" spans="2:29" customFormat="1" x14ac:dyDescent="0.2">
      <c r="V237" s="66"/>
      <c r="W237" s="66"/>
      <c r="X237" s="66"/>
    </row>
    <row r="238" spans="2:29" customFormat="1" x14ac:dyDescent="0.2">
      <c r="N238" s="1"/>
      <c r="O238" s="1"/>
      <c r="P238" s="1"/>
      <c r="V238" s="66"/>
      <c r="W238" s="66"/>
      <c r="X238" s="66"/>
    </row>
    <row r="239" spans="2:29" ht="16" x14ac:dyDescent="0.2">
      <c r="B239"/>
      <c r="C239" s="44"/>
      <c r="D239" s="7"/>
      <c r="E239" s="7"/>
      <c r="F239" s="44"/>
      <c r="G239" s="44"/>
      <c r="H239" s="44"/>
      <c r="I239" s="42"/>
      <c r="J239" s="42"/>
      <c r="K239" s="42"/>
      <c r="L239" s="42"/>
      <c r="Q239"/>
      <c r="R239"/>
      <c r="S239"/>
      <c r="T239"/>
      <c r="U239"/>
      <c r="V239" s="66"/>
      <c r="W239" s="66"/>
      <c r="X239" s="66"/>
      <c r="Y239"/>
      <c r="Z239"/>
      <c r="AA239"/>
      <c r="AB239"/>
      <c r="AC239"/>
    </row>
    <row r="240" spans="2:29" ht="16" x14ac:dyDescent="0.2">
      <c r="B240"/>
      <c r="C240" s="44"/>
      <c r="D240" s="7"/>
      <c r="E240" s="7"/>
      <c r="F240" s="44"/>
      <c r="G240" s="44"/>
      <c r="H240" s="44"/>
      <c r="I240" s="42"/>
      <c r="J240" s="42"/>
      <c r="K240" s="42"/>
      <c r="L240" s="42"/>
      <c r="Q240"/>
      <c r="R240"/>
      <c r="S240"/>
      <c r="T240"/>
      <c r="U240"/>
      <c r="V240" s="66"/>
      <c r="W240" s="66"/>
      <c r="X240" s="66"/>
      <c r="Y240"/>
      <c r="Z240"/>
      <c r="AA240"/>
      <c r="AB240"/>
      <c r="AC240"/>
    </row>
    <row r="241" spans="2:29" ht="16" x14ac:dyDescent="0.2">
      <c r="B241"/>
      <c r="C241" s="44"/>
      <c r="D241" s="7"/>
      <c r="E241" s="7"/>
      <c r="F241" s="44"/>
      <c r="G241" s="44"/>
      <c r="H241" s="44"/>
      <c r="I241" s="42"/>
      <c r="J241" s="42"/>
      <c r="K241" s="42"/>
      <c r="L241" s="42"/>
      <c r="Q241"/>
      <c r="R241"/>
      <c r="S241"/>
      <c r="T241"/>
      <c r="U241"/>
      <c r="V241" s="66"/>
      <c r="W241" s="66"/>
      <c r="X241" s="66"/>
      <c r="Y241"/>
      <c r="Z241"/>
      <c r="AA241"/>
      <c r="AB241"/>
      <c r="AC241"/>
    </row>
    <row r="242" spans="2:29" ht="16" x14ac:dyDescent="0.2">
      <c r="B242"/>
      <c r="C242" s="44"/>
      <c r="D242" s="7"/>
      <c r="E242" s="7"/>
      <c r="F242" s="44"/>
      <c r="G242" s="44"/>
      <c r="H242" s="44"/>
      <c r="I242" s="42"/>
      <c r="J242" s="42"/>
      <c r="K242" s="42"/>
      <c r="L242" s="42"/>
      <c r="Q242"/>
      <c r="R242"/>
      <c r="S242"/>
      <c r="T242"/>
      <c r="U242"/>
      <c r="V242" s="66"/>
      <c r="W242" s="66"/>
      <c r="X242" s="66"/>
      <c r="Y242"/>
      <c r="Z242"/>
      <c r="AA242"/>
      <c r="AB242"/>
      <c r="AC242"/>
    </row>
    <row r="243" spans="2:29" x14ac:dyDescent="0.2">
      <c r="B243"/>
      <c r="Q243"/>
      <c r="R243"/>
      <c r="S243"/>
      <c r="T243"/>
      <c r="U243"/>
      <c r="V243" s="66"/>
      <c r="W243" s="66"/>
      <c r="X243" s="66"/>
      <c r="Y243"/>
      <c r="Z243"/>
      <c r="AA243"/>
      <c r="AB243"/>
      <c r="AC243"/>
    </row>
    <row r="244" spans="2:29" x14ac:dyDescent="0.2">
      <c r="B244"/>
      <c r="Q244"/>
      <c r="R244"/>
      <c r="S244"/>
      <c r="T244"/>
      <c r="U244"/>
      <c r="V244" s="66"/>
      <c r="W244" s="66"/>
      <c r="X244" s="66"/>
      <c r="Y244"/>
      <c r="Z244"/>
      <c r="AA244"/>
      <c r="AB244"/>
      <c r="AC244"/>
    </row>
    <row r="245" spans="2:29" x14ac:dyDescent="0.2">
      <c r="B245"/>
      <c r="Q245"/>
      <c r="R245"/>
      <c r="S245"/>
      <c r="T245"/>
      <c r="U245"/>
      <c r="V245" s="66"/>
      <c r="W245" s="66"/>
      <c r="X245" s="66"/>
      <c r="Y245"/>
      <c r="Z245"/>
      <c r="AA245"/>
      <c r="AB245"/>
      <c r="AC245"/>
    </row>
    <row r="246" spans="2:29" x14ac:dyDescent="0.2">
      <c r="B246"/>
      <c r="Q246"/>
      <c r="R246"/>
      <c r="S246"/>
      <c r="T246"/>
      <c r="U246"/>
      <c r="V246" s="66"/>
      <c r="W246" s="66"/>
      <c r="X246" s="66"/>
      <c r="Y246"/>
      <c r="Z246"/>
      <c r="AA246"/>
      <c r="AB246"/>
      <c r="AC246"/>
    </row>
    <row r="247" spans="2:29" x14ac:dyDescent="0.2">
      <c r="Z247"/>
      <c r="AA247"/>
      <c r="AB247"/>
      <c r="AC247"/>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205" priority="12">
      <formula>$A$2/$B$2&gt;=0.076</formula>
    </cfRule>
  </conditionalFormatting>
  <conditionalFormatting sqref="B1:B2">
    <cfRule type="expression" dxfId="204" priority="13">
      <formula>$A$2/$B$2&gt;=0.153</formula>
    </cfRule>
  </conditionalFormatting>
  <conditionalFormatting sqref="C1:C2">
    <cfRule type="expression" dxfId="203" priority="14">
      <formula>$A$2/$B$2&gt;=0.23</formula>
    </cfRule>
  </conditionalFormatting>
  <conditionalFormatting sqref="D1:D2">
    <cfRule type="expression" dxfId="202" priority="15">
      <formula>$A$2/$B$2&gt;=0.307</formula>
    </cfRule>
  </conditionalFormatting>
  <conditionalFormatting sqref="E1:E2">
    <cfRule type="expression" dxfId="201" priority="16">
      <formula>$A$2/$B$2&gt;=0.384</formula>
    </cfRule>
  </conditionalFormatting>
  <conditionalFormatting sqref="F1:F2">
    <cfRule type="expression" dxfId="200" priority="17">
      <formula>$A$2/$B$2&gt;=0.461</formula>
    </cfRule>
  </conditionalFormatting>
  <conditionalFormatting sqref="G1:G2">
    <cfRule type="expression" dxfId="199" priority="18">
      <formula>$A$2/$B$2&gt;=0.538</formula>
    </cfRule>
  </conditionalFormatting>
  <conditionalFormatting sqref="H1:H2">
    <cfRule type="expression" dxfId="198" priority="19">
      <formula>$A$2/$B$2&gt;=0.615</formula>
    </cfRule>
  </conditionalFormatting>
  <conditionalFormatting sqref="I1:P2">
    <cfRule type="expression" dxfId="197" priority="20">
      <formula>$A$2/$B$2&gt;=0.692</formula>
    </cfRule>
  </conditionalFormatting>
  <conditionalFormatting sqref="X1:AF1 X2:AO2 AH1:AK1 AM1:AO1">
    <cfRule type="expression" dxfId="196" priority="21">
      <formula>$A$2/$B$2&gt;=1</formula>
    </cfRule>
  </conditionalFormatting>
  <conditionalFormatting sqref="O1">
    <cfRule type="expression" dxfId="195" priority="11">
      <formula>$A$2/$B$2&gt;=0.846</formula>
    </cfRule>
  </conditionalFormatting>
  <conditionalFormatting sqref="AG1">
    <cfRule type="expression" dxfId="194" priority="10">
      <formula>$A$2/$B$2&gt;=0.846</formula>
    </cfRule>
  </conditionalFormatting>
  <conditionalFormatting sqref="AL1">
    <cfRule type="expression" dxfId="193" priority="9">
      <formula>$A$2/$B$2&gt;=0.846</formula>
    </cfRule>
  </conditionalFormatting>
  <conditionalFormatting sqref="L1">
    <cfRule type="expression" dxfId="192" priority="8">
      <formula>$A$2/$B$2&gt;=0.846</formula>
    </cfRule>
  </conditionalFormatting>
  <conditionalFormatting sqref="Q1:R2">
    <cfRule type="expression" dxfId="191" priority="7">
      <formula>$A$2/$B$2&gt;=0.846</formula>
    </cfRule>
  </conditionalFormatting>
  <conditionalFormatting sqref="P1">
    <cfRule type="expression" dxfId="190" priority="6">
      <formula>$P$1&lt;&gt;""</formula>
    </cfRule>
  </conditionalFormatting>
  <conditionalFormatting sqref="A1:O2 X1:AO2 P2:R2 Q1:R1">
    <cfRule type="expression" dxfId="189" priority="5">
      <formula>$P$1="Feedback OFF"</formula>
    </cfRule>
  </conditionalFormatting>
  <conditionalFormatting sqref="A3:AA100">
    <cfRule type="expression" dxfId="183" priority="2" stopIfTrue="1">
      <formula>$D$2="DRAGGING CELLS IS NOT PERMITTED. PLEASE UNDO LAST ACTION!!"</formula>
    </cfRule>
  </conditionalFormatting>
  <dataValidations count="17">
    <dataValidation type="list" allowBlank="1" showInputMessage="1" showErrorMessage="1" sqref="E24" xr:uid="{53725818-CC2E-8843-B98D-2E0EE2C68B07}">
      <formula1>"s, σ"</formula1>
    </dataValidation>
    <dataValidation type="list" allowBlank="1" showInputMessage="1" showErrorMessage="1" sqref="I27" xr:uid="{3C3DE362-296E-DC47-A71F-451F4DFB29CE}">
      <formula1>"σ, SE = σ(x̅) = σ/√n, SE = σ̂(x̅) = s/√n"</formula1>
    </dataValidation>
    <dataValidation type="list" allowBlank="1" showInputMessage="1" showErrorMessage="1" sqref="M37" xr:uid="{4053E500-A7AF-2644-B014-15F2A70D92DC}">
      <formula1>"t score, z score"</formula1>
    </dataValidation>
    <dataValidation type="list" allowBlank="1" showInputMessage="1" showErrorMessage="1" sqref="M40" xr:uid="{5C9D67F3-68C2-0040-8420-627CF1728D50}">
      <formula1>"fail to reject H0, reject H0"</formula1>
    </dataValidation>
    <dataValidation type="list" allowBlank="1" showInputMessage="1" showErrorMessage="1" sqref="M39" xr:uid="{7409C1C4-1F36-8348-9FD5-0976F023A7F5}">
      <formula1>"P(x̅ )  &lt;  α, P(x̅ )  &gt;  α"</formula1>
    </dataValidation>
    <dataValidation type="list" allowBlank="1" showInputMessage="1" showErrorMessage="1" sqref="M38" xr:uid="{50DD2088-2504-1F4B-ACDB-22D255BD3CD4}">
      <formula1>"test stat between critical values,  test stat  &lt;  CV-,  test stat  &gt;  CV+"</formula1>
    </dataValidation>
    <dataValidation type="list" allowBlank="1" showInputMessage="1" showErrorMessage="1" sqref="G33" xr:uid="{EB37AC2F-5BB0-124A-872B-A710FA04B743}">
      <formula1>"left, right"</formula1>
    </dataValidation>
    <dataValidation type="list" allowBlank="1" showInputMessage="1" showErrorMessage="1" sqref="G29:G30" xr:uid="{F8E1C610-E022-DF49-925B-0D6E39AA6465}">
      <formula1>"left, right, two left, two right"</formula1>
    </dataValidation>
    <dataValidation type="list" allowBlank="1" showInputMessage="1" showErrorMessage="1" sqref="E29:E30 E33" xr:uid="{4D32206B-9D58-094C-8EFE-F413566EFBF3}">
      <formula1>"normal pop, normal μ0,  T μ0"</formula1>
    </dataValidation>
    <dataValidation type="list" allowBlank="1" showInputMessage="1" showErrorMessage="1" sqref="K27" xr:uid="{EF6D4756-416F-804A-8483-F032CAF45537}">
      <formula1>"z score, t score"</formula1>
    </dataValidation>
    <dataValidation type="list" allowBlank="1" showInputMessage="1" showErrorMessage="1" sqref="H39" xr:uid="{C8196B28-88EB-2248-8405-EFC9B86B4F5A}">
      <formula1>"σ, σ(x̅) = σ/√n, σ̂(x̅) = s/√n"</formula1>
    </dataValidation>
    <dataValidation type="list" allowBlank="1" showInputMessage="1" showErrorMessage="1" sqref="J50 J27" xr:uid="{91601CEF-F772-D646-9F97-D07F01FE5DB2}">
      <formula1>"x, x̅, r"</formula1>
    </dataValidation>
    <dataValidation type="list" allowBlank="1" showInputMessage="1" showErrorMessage="1" sqref="L27" xr:uid="{36343471-E083-3346-8F2A-BBFF90EC4EB8}">
      <formula1>"P(x), P(x̅)"</formula1>
    </dataValidation>
    <dataValidation type="whole" allowBlank="1" showInputMessage="1" showErrorMessage="1" sqref="M54 O24" xr:uid="{1AA52416-2FA7-D140-86D8-03F70C2BA963}">
      <formula1>0</formula1>
      <formula2>3</formula2>
    </dataValidation>
    <dataValidation type="list" allowBlank="1" showInputMessage="1" showErrorMessage="1" sqref="M41 H37:H38" xr:uid="{BBC7A2D0-B24C-5241-9085-28C8DBE5BC14}">
      <formula1>$X$37:$X$40</formula1>
    </dataValidation>
    <dataValidation type="list" allowBlank="1" showInputMessage="1" sqref="F29:F30" xr:uid="{B005A6EB-F085-E649-9372-EA322528615B}">
      <formula1>"Individual value x, critical value x̅"</formula1>
    </dataValidation>
    <dataValidation type="list" allowBlank="1" showInputMessage="1" showErrorMessage="1" sqref="P1" xr:uid="{723E350A-DF95-0A48-B4D4-57EF0FA90B52}">
      <formula1>"Feedback ON, Taunting ON, Feedback OFF"</formula1>
    </dataValidation>
  </dataValidations>
  <pageMargins left="0.7" right="0.7" top="0.75" bottom="0.75" header="0.3" footer="0.3"/>
  <pageSetup orientation="portrait"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2" stopIfTrue="1" id="{550C8A43-DCB0-7647-B077-E89847EE1D03}">
            <xm:f>AND($P$1&lt;&gt;"Feedback OFF",IF(SnowvilleSC!A3=FeedbackSFX!$C$2, TRUE, FALSE))</xm:f>
            <x14:dxf>
              <fill>
                <patternFill>
                  <bgColor rgb="FFCEEED0"/>
                </patternFill>
              </fill>
            </x14:dxf>
          </x14:cfRule>
          <xm:sqref>A3:AL199</xm:sqref>
        </x14:conditionalFormatting>
        <x14:conditionalFormatting xmlns:xm="http://schemas.microsoft.com/office/excel/2006/main">
          <x14:cfRule type="expression" priority="23" stopIfTrue="1" id="{83D8FD40-B923-C84D-AB00-3ADD02658B6E}">
            <xm:f>AND($P$1&lt;&gt;"Feedback OFF",IF(SnowvilleSC!A3=FeedbackSFX!$K$2, TRUE, FALSE))</xm:f>
            <x14:dxf>
              <fill>
                <patternFill>
                  <bgColor rgb="FFFFFF64"/>
                </patternFill>
              </fill>
            </x14:dxf>
          </x14:cfRule>
          <xm:sqref>A3:AL199</xm:sqref>
        </x14:conditionalFormatting>
        <x14:conditionalFormatting xmlns:xm="http://schemas.microsoft.com/office/excel/2006/main">
          <x14:cfRule type="expression" priority="24" stopIfTrue="1" id="{E149A398-EB48-7448-A94F-2A01280B815F}">
            <xm:f>AND($P$1&lt;&gt;"Feedback OFF",AND(IF(SnowvilleSC!A3&lt;&gt;FeedbackSFX!$C$2, TRUE, FALSE),SnowvilleSC!A3&lt;&gt;"",_xlfn.ISFORMULA(SnowvilleSC!A3)))</xm:f>
            <x14:dxf>
              <fill>
                <patternFill>
                  <bgColor rgb="FFFF99CC"/>
                </patternFill>
              </fill>
            </x14:dxf>
          </x14:cfRule>
          <xm:sqref>A3:AL199</xm:sqref>
        </x14:conditionalFormatting>
        <x14:conditionalFormatting xmlns:xm="http://schemas.microsoft.com/office/excel/2006/main">
          <x14:cfRule type="expression" priority="4" stopIfTrue="1" id="{3EBAE796-A49E-AC4A-A2DE-E13CBC830B7A}">
            <xm:f>Scoreboard!$F$21&lt;&gt;""</xm:f>
            <x14:dxf>
              <font>
                <color rgb="FF9C0006"/>
              </font>
              <fill>
                <patternFill>
                  <fgColor indexed="64"/>
                  <bgColor rgb="FFFFC7CE"/>
                </patternFill>
              </fill>
            </x14:dxf>
          </x14:cfRule>
          <xm:sqref>I1:N1</xm:sqref>
        </x14:conditionalFormatting>
        <x14:conditionalFormatting xmlns:xm="http://schemas.microsoft.com/office/excel/2006/main">
          <x14:cfRule type="expression" priority="3" stopIfTrue="1" id="{D2C8FA56-BE71-824E-8450-22E11AEF3D9A}">
            <xm:f>Scoreboard!$F$21&lt;&gt;""</xm:f>
            <x14:dxf>
              <font>
                <color rgb="FF9C0006"/>
              </font>
              <fill>
                <patternFill>
                  <fgColor indexed="64"/>
                  <bgColor rgb="FFFFC7CE"/>
                </patternFill>
              </fill>
            </x14:dxf>
          </x14:cfRule>
          <xm:sqref>A3:AA100</xm:sqref>
        </x14:conditionalFormatting>
        <x14:conditionalFormatting xmlns:xm="http://schemas.microsoft.com/office/excel/2006/main">
          <x14:cfRule type="expression" priority="1" stopIfTrue="1" id="{005A9E8B-F7C9-CF49-BF4C-AB76ACDAAE40}">
            <xm:f>Scoreboard!$E$4="Excel version: Invalid"</xm:f>
            <x14:dxf>
              <font>
                <color rgb="FF9C0006"/>
              </font>
              <fill>
                <patternFill>
                  <fgColor indexed="64"/>
                  <bgColor rgb="FFFFC7CE"/>
                </patternFill>
              </fill>
            </x14:dxf>
          </x14:cfRule>
          <xm:sqref>A3:AA100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043F8-47B3-D64E-9840-1FCBF937D655}">
  <sheetPr>
    <tabColor rgb="FF4FADEA"/>
  </sheetPr>
  <dimension ref="A1:AO242"/>
  <sheetViews>
    <sheetView showGridLines="0" zoomScale="160" zoomScaleNormal="160" workbookViewId="0">
      <pane ySplit="2" topLeftCell="A3" activePane="bottomLeft" state="frozen"/>
      <selection pane="bottomLeft" activeCell="A3" sqref="A3:XFD3"/>
    </sheetView>
  </sheetViews>
  <sheetFormatPr baseColWidth="10" defaultColWidth="10.83203125" defaultRowHeight="9" x14ac:dyDescent="0.15"/>
  <cols>
    <col min="1" max="1" width="11" style="215" bestFit="1" customWidth="1"/>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4.5" style="215" bestFit="1" customWidth="1"/>
    <col min="22" max="23" width="14.5" style="217" bestFit="1" customWidth="1"/>
    <col min="24" max="24" width="13.33203125" style="217" bestFit="1" customWidth="1"/>
    <col min="25" max="25" width="10.83203125" style="215"/>
    <col min="26" max="28" width="11" style="215" bestFit="1" customWidth="1"/>
    <col min="29" max="31" width="10.83203125" style="215"/>
    <col min="32" max="32" width="11" style="215" bestFit="1" customWidth="1"/>
    <col min="33" max="16384" width="10.83203125" style="215"/>
  </cols>
  <sheetData>
    <row r="1" spans="1:41" s="216" customFormat="1" ht="22" customHeight="1" x14ac:dyDescent="0.15">
      <c r="A1" s="217" t="s">
        <v>429</v>
      </c>
      <c r="B1" s="217" t="s">
        <v>130</v>
      </c>
      <c r="C1" s="217" t="s">
        <v>430</v>
      </c>
      <c r="D1" s="258" t="str" cm="1">
        <f t="array" aca="1" ref="D1" ca="1">IFERROR(
    _xlfn.LET(
        _xlpm.FileName, MID(CELL("filename", A1), FIND("]", CELL("filename", A1)) + 1, 255),
        _xlpm.DynamicRef, INDIRECT("'#_" &amp; _xlpm.FileName &amp; "'!" &amp; C2),
        IF(
            TYPE(_xlpm.DynamicRef) = 1,
            VLOOKUP(
                CELL("format", _xlpm.DynamicRef),
                FormatCodesSFX!$A$4:$B$53,
                2,
                FALSE
            ),
            _xlfn.SWITCH(
                TYPE(_xlpm.DynamicRef),
                2, "short text",
                4, "logical",
                16, "error",
                64, "long text",
                "Other"
            )
        )
    ),
    "Error in formula"
)</f>
        <v>error</v>
      </c>
      <c r="E1" s="217"/>
      <c r="F1" s="217"/>
      <c r="G1" s="217"/>
      <c r="H1" s="217"/>
      <c r="I1" s="258" t="str">
        <f>SnowvilleSC!$I$1</f>
        <v>Hardworking Student</v>
      </c>
      <c r="J1" s="258"/>
      <c r="K1" s="258"/>
      <c r="L1" s="258" t="s">
        <v>431</v>
      </c>
      <c r="M1" s="258"/>
      <c r="N1" s="258"/>
      <c r="O1" s="258"/>
      <c r="P1" s="258" t="s">
        <v>432</v>
      </c>
      <c r="Q1" s="258"/>
      <c r="R1" s="258"/>
      <c r="S1" s="215"/>
      <c r="T1" s="215"/>
      <c r="U1" s="215"/>
      <c r="V1" s="215"/>
      <c r="W1" s="215"/>
      <c r="X1" s="217" t="str">
        <f t="shared" ref="X1:AA2" si="0">A1</f>
        <v>earned</v>
      </c>
      <c r="Y1" s="217" t="str">
        <f t="shared" si="0"/>
        <v>possible</v>
      </c>
      <c r="Z1" s="217" t="str">
        <f t="shared" si="0"/>
        <v>cell</v>
      </c>
      <c r="AA1" s="258" t="str">
        <f t="shared" ca="1" si="0"/>
        <v>error</v>
      </c>
      <c r="AB1" s="217"/>
      <c r="AC1" s="217"/>
      <c r="AD1" s="215"/>
      <c r="AE1" s="215"/>
      <c r="AF1" s="258" t="str">
        <f>I1</f>
        <v>Hardworking Student</v>
      </c>
      <c r="AG1" s="258"/>
      <c r="AH1" s="215"/>
      <c r="AI1" s="215"/>
      <c r="AJ1" s="215"/>
      <c r="AK1" s="215"/>
      <c r="AL1" s="258" t="s">
        <v>431</v>
      </c>
      <c r="AM1" s="215"/>
      <c r="AN1" s="215"/>
      <c r="AO1" s="215"/>
    </row>
    <row r="2" spans="1:41" s="216" customFormat="1" ht="23" customHeight="1" x14ac:dyDescent="0.15">
      <c r="A2" s="217">
        <f ca="1">SnowvilleSC!$A$2</f>
        <v>0</v>
      </c>
      <c r="B2" s="259">
        <f>SnowvilleSC!$B$2</f>
        <v>53</v>
      </c>
      <c r="C2" s="217" t="str" cm="1">
        <f t="array" aca="1" ref="C2" ca="1">SUBSTITUTE(IF(LEN(CELL("address"))&lt;15,CELL("address"),""),"$","")</f>
        <v/>
      </c>
      <c r="D2" s="258" t="str">
        <f ca="1">IF(ISNUMBER(SEARCH("FeedbackSFX!",_xlfn.FORMULATEXT(INDIRECT("'SnowvilleSC'!"&amp;C2)))),"DRAGGING CELLS IS NOT PERMITTED. PLEASE UNDO LAST ACTION!!",IF($P$1&lt;&gt;"Feedback OFF",IFERROR(HLOOKUP(INDIRECT("'SnowvilleSC'!"&amp;C2),FeedbackSFX!$B$2:$N$10,IF($P$1="Feedback ON", 2, FeedbackSFX!B1), FALSE), ""),""))</f>
        <v/>
      </c>
      <c r="E2" s="217"/>
      <c r="F2" s="217"/>
      <c r="G2" s="217"/>
      <c r="H2" s="217"/>
      <c r="I2" s="243"/>
      <c r="J2" s="217"/>
      <c r="K2" s="217"/>
      <c r="L2" s="217"/>
      <c r="M2" s="217"/>
      <c r="N2" s="217"/>
      <c r="O2" s="217"/>
      <c r="P2" s="217"/>
      <c r="Q2" s="217"/>
      <c r="R2" s="217"/>
      <c r="S2" s="215"/>
      <c r="T2" s="215"/>
      <c r="U2" s="215"/>
      <c r="V2" s="215"/>
      <c r="W2" s="215"/>
      <c r="X2" s="260">
        <f t="shared" ca="1" si="0"/>
        <v>0</v>
      </c>
      <c r="Y2" s="260">
        <f t="shared" si="0"/>
        <v>53</v>
      </c>
      <c r="Z2" s="260" t="str">
        <f t="shared" ca="1" si="0"/>
        <v/>
      </c>
      <c r="AA2" s="258" t="str">
        <f t="shared" ca="1" si="0"/>
        <v/>
      </c>
      <c r="AB2" s="217"/>
      <c r="AC2" s="217"/>
      <c r="AD2" s="215"/>
      <c r="AE2" s="215"/>
      <c r="AF2" s="215"/>
      <c r="AG2" s="215"/>
      <c r="AH2" s="215"/>
      <c r="AI2" s="215"/>
      <c r="AJ2" s="215"/>
      <c r="AK2" s="215"/>
      <c r="AL2" s="215"/>
      <c r="AM2" s="215"/>
      <c r="AN2" s="215"/>
      <c r="AO2" s="215"/>
    </row>
    <row r="4" spans="1:41" s="218" customFormat="1" x14ac:dyDescent="0.15">
      <c r="G4" s="219"/>
      <c r="H4" s="219"/>
      <c r="V4" s="219"/>
      <c r="W4" s="219"/>
      <c r="X4" s="219"/>
      <c r="Z4" s="215"/>
      <c r="AA4" s="215"/>
      <c r="AB4" s="217" t="str">
        <f>Snowville!AB4</f>
        <v>x</v>
      </c>
      <c r="AC4" s="215"/>
    </row>
    <row r="5" spans="1:41" s="218" customFormat="1" x14ac:dyDescent="0.15">
      <c r="G5" s="219"/>
      <c r="H5" s="219"/>
      <c r="K5" s="215"/>
      <c r="L5" s="215"/>
      <c r="M5" s="215"/>
      <c r="N5" s="215"/>
      <c r="O5" s="215"/>
      <c r="T5" s="220"/>
      <c r="V5" s="219"/>
      <c r="W5" s="219"/>
      <c r="X5" s="219"/>
      <c r="Z5" s="217" t="str">
        <f>Snowville!Z5</f>
        <v>X</v>
      </c>
      <c r="AA5" s="217" t="str">
        <f>Snowville!AA5</f>
        <v>Y</v>
      </c>
      <c r="AB5" s="217" t="str">
        <f>Snowville!AB5</f>
        <v>Y graph</v>
      </c>
      <c r="AC5" s="217" t="str">
        <f>Snowville!AC5</f>
        <v>symbol</v>
      </c>
    </row>
    <row r="6" spans="1:41" s="218" customFormat="1" x14ac:dyDescent="0.15">
      <c r="G6" s="219"/>
      <c r="H6" s="219"/>
      <c r="K6" s="215"/>
      <c r="L6" s="215"/>
      <c r="M6" s="215"/>
      <c r="N6" s="215"/>
      <c r="T6" s="220"/>
      <c r="V6" s="219"/>
      <c r="W6" s="219"/>
      <c r="X6" s="219"/>
      <c r="Z6" s="217">
        <f>Snowville!Z6</f>
        <v>-2.3333333333333357</v>
      </c>
      <c r="AA6" s="217">
        <f>Snowville!AA6</f>
        <v>1.4E-2</v>
      </c>
      <c r="AB6" s="217">
        <f>Snowville!AB6</f>
        <v>1.4E-2</v>
      </c>
      <c r="AC6" s="217" t="str">
        <f>Snowville!AC6</f>
        <v/>
      </c>
    </row>
    <row r="7" spans="1:41" s="218" customFormat="1" x14ac:dyDescent="0.15">
      <c r="B7" s="248" t="s">
        <v>4</v>
      </c>
      <c r="G7" s="219"/>
      <c r="H7" s="219"/>
      <c r="K7" s="215"/>
      <c r="L7" s="215"/>
      <c r="M7" s="215"/>
      <c r="N7" s="215"/>
      <c r="V7" s="219"/>
      <c r="W7" s="219"/>
      <c r="X7" s="219"/>
      <c r="Z7" s="217">
        <f>Snowville!Z7</f>
        <v>-2.1666666666666696</v>
      </c>
      <c r="AA7" s="217">
        <f>Snowville!AA7</f>
        <v>1.4E-2</v>
      </c>
      <c r="AB7" s="217">
        <f>Snowville!AB7</f>
        <v>1.4E-2</v>
      </c>
      <c r="AC7" s="217" t="str">
        <f>Snowville!AC7</f>
        <v/>
      </c>
    </row>
    <row r="8" spans="1:41" s="218" customFormat="1" x14ac:dyDescent="0.15">
      <c r="B8" s="261">
        <v>2.0099999999999998</v>
      </c>
      <c r="G8" s="219"/>
      <c r="H8" s="219"/>
      <c r="K8" s="215"/>
      <c r="L8" s="215"/>
      <c r="M8" s="215"/>
      <c r="N8" s="215"/>
      <c r="O8" s="262" t="str">
        <f>Snowville!O8</f>
        <v>x</v>
      </c>
      <c r="P8" s="262" t="s">
        <v>6</v>
      </c>
      <c r="V8" s="219"/>
      <c r="W8" s="219"/>
      <c r="X8" s="219"/>
      <c r="Z8" s="217">
        <f>Snowville!Z8</f>
        <v>-1.8333333333333366</v>
      </c>
      <c r="AA8" s="217">
        <f>Snowville!AA8</f>
        <v>1.4E-2</v>
      </c>
      <c r="AB8" s="217">
        <f>Snowville!AB8</f>
        <v>1.4E-2</v>
      </c>
      <c r="AC8" s="217" t="str">
        <f>Snowville!AC8</f>
        <v/>
      </c>
    </row>
    <row r="9" spans="1:41" s="218" customFormat="1" x14ac:dyDescent="0.15">
      <c r="B9" s="261">
        <v>2.0299999999999998</v>
      </c>
      <c r="G9" s="219"/>
      <c r="H9" s="219"/>
      <c r="K9" s="215"/>
      <c r="L9" s="215"/>
      <c r="M9" s="215"/>
      <c r="N9" s="215"/>
      <c r="O9" s="262" t="str">
        <f>Snowville!O9</f>
        <v>x</v>
      </c>
      <c r="P9" s="262" t="s">
        <v>7</v>
      </c>
      <c r="T9" s="220"/>
      <c r="V9" s="219"/>
      <c r="W9" s="219"/>
      <c r="X9" s="219"/>
      <c r="Z9" s="217">
        <f>Snowville!Z9</f>
        <v>-1.6666666666666696</v>
      </c>
      <c r="AA9" s="217">
        <f>Snowville!AA9</f>
        <v>1.4E-2</v>
      </c>
      <c r="AB9" s="217">
        <f>Snowville!AB9</f>
        <v>1.4E-2</v>
      </c>
      <c r="AC9" s="217" t="str">
        <f>Snowville!AC9</f>
        <v/>
      </c>
    </row>
    <row r="10" spans="1:41" s="218" customFormat="1" x14ac:dyDescent="0.15">
      <c r="B10" s="261">
        <v>2.0099999999999998</v>
      </c>
      <c r="G10" s="219"/>
      <c r="H10" s="219"/>
      <c r="K10" s="215"/>
      <c r="L10" s="215"/>
      <c r="M10" s="215"/>
      <c r="N10" s="215"/>
      <c r="O10" s="262" t="str">
        <f>Snowville!O10</f>
        <v>x</v>
      </c>
      <c r="P10" s="262" t="s">
        <v>8</v>
      </c>
      <c r="T10" s="220"/>
      <c r="V10" s="219"/>
      <c r="W10" s="219"/>
      <c r="X10" s="219"/>
      <c r="Z10" s="217">
        <f>Snowville!Z10</f>
        <v>-1.5000000000000027</v>
      </c>
      <c r="AA10" s="217">
        <f>Snowville!AA10</f>
        <v>1.4E-2</v>
      </c>
      <c r="AB10" s="217">
        <f>Snowville!AB10</f>
        <v>1.4E-2</v>
      </c>
      <c r="AC10" s="217" t="str">
        <f>Snowville!AC10</f>
        <v/>
      </c>
    </row>
    <row r="11" spans="1:41" s="218" customFormat="1" x14ac:dyDescent="0.15">
      <c r="B11" s="261">
        <v>1.98</v>
      </c>
      <c r="C11" s="217"/>
      <c r="E11" s="217"/>
      <c r="F11" s="219"/>
      <c r="G11" s="219"/>
      <c r="H11" s="219"/>
      <c r="K11" s="215"/>
      <c r="L11" s="215"/>
      <c r="M11" s="215"/>
      <c r="N11" s="215"/>
      <c r="O11" s="262" t="str">
        <f>Snowville!O11</f>
        <v>x</v>
      </c>
      <c r="P11" s="262" t="s">
        <v>9</v>
      </c>
      <c r="T11" s="220"/>
      <c r="V11" s="219"/>
      <c r="W11" s="219"/>
      <c r="X11" s="219"/>
      <c r="Z11" s="217">
        <f>Snowville!Z11</f>
        <v>-1.3333333333333357</v>
      </c>
      <c r="AA11" s="217">
        <f>Snowville!AA11</f>
        <v>1.4E-2</v>
      </c>
      <c r="AB11" s="217">
        <f>Snowville!AB11</f>
        <v>1.4E-2</v>
      </c>
      <c r="AC11" s="217" t="str">
        <f>Snowville!AC11</f>
        <v/>
      </c>
    </row>
    <row r="12" spans="1:41" s="218" customFormat="1" ht="17" customHeight="1" x14ac:dyDescent="0.15">
      <c r="B12" s="261">
        <v>1.97</v>
      </c>
      <c r="C12" s="217"/>
      <c r="E12" s="217"/>
      <c r="F12" s="219"/>
      <c r="G12" s="219"/>
      <c r="H12" s="219"/>
      <c r="K12" s="215"/>
      <c r="L12" s="215"/>
      <c r="M12" s="215"/>
      <c r="N12" s="215"/>
      <c r="O12" s="262" t="str">
        <f>Snowville!O12</f>
        <v>x</v>
      </c>
      <c r="P12" s="262" t="s">
        <v>434</v>
      </c>
      <c r="V12" s="219"/>
      <c r="W12" s="219"/>
      <c r="X12" s="219"/>
      <c r="Z12" s="217">
        <f>Snowville!Z12</f>
        <v>-1.1666666666666687</v>
      </c>
      <c r="AA12" s="217">
        <f>Snowville!AA12</f>
        <v>1.4E-2</v>
      </c>
      <c r="AB12" s="217">
        <f>Snowville!AB12</f>
        <v>1.4E-2</v>
      </c>
      <c r="AC12" s="217" t="str">
        <f>Snowville!AC12</f>
        <v/>
      </c>
    </row>
    <row r="13" spans="1:41" s="218" customFormat="1" ht="17" customHeight="1" x14ac:dyDescent="0.15">
      <c r="B13" s="261">
        <v>1.98</v>
      </c>
      <c r="C13" s="217"/>
      <c r="E13" s="217"/>
      <c r="F13" s="219"/>
      <c r="G13" s="219"/>
      <c r="H13" s="219"/>
      <c r="K13" s="215"/>
      <c r="L13" s="215"/>
      <c r="M13" s="215"/>
      <c r="O13" s="262" t="str">
        <f>Snowville!O13</f>
        <v>x</v>
      </c>
      <c r="P13" s="262" t="s">
        <v>435</v>
      </c>
      <c r="V13" s="219"/>
      <c r="W13" s="219"/>
      <c r="X13" s="219"/>
      <c r="Z13" s="217">
        <f>Snowville!Z13</f>
        <v>-0.83333333333333526</v>
      </c>
      <c r="AA13" s="217">
        <f>Snowville!AA13</f>
        <v>1.4E-2</v>
      </c>
      <c r="AB13" s="217">
        <f>Snowville!AB13</f>
        <v>1.4E-2</v>
      </c>
      <c r="AC13" s="217" t="str">
        <f>Snowville!AC13</f>
        <v/>
      </c>
    </row>
    <row r="14" spans="1:41" s="218" customFormat="1" x14ac:dyDescent="0.15">
      <c r="B14" s="261">
        <v>1.95</v>
      </c>
      <c r="C14" s="217"/>
      <c r="E14" s="217"/>
      <c r="F14" s="219"/>
      <c r="G14" s="219"/>
      <c r="H14" s="219"/>
      <c r="K14" s="215"/>
      <c r="L14" s="215"/>
      <c r="M14" s="215"/>
      <c r="O14" s="262" t="str">
        <f>Snowville!O14</f>
        <v>x</v>
      </c>
      <c r="P14" s="262" t="s">
        <v>12</v>
      </c>
      <c r="V14" s="219"/>
      <c r="W14" s="219"/>
      <c r="X14" s="219"/>
      <c r="Z14" s="217">
        <f>Snowville!Z14</f>
        <v>-0.66666666666666874</v>
      </c>
      <c r="AA14" s="217">
        <f>Snowville!AA14</f>
        <v>1.4E-2</v>
      </c>
      <c r="AB14" s="217">
        <f>Snowville!AB14</f>
        <v>1.4E-2</v>
      </c>
      <c r="AC14" s="217" t="str">
        <f>Snowville!AC14</f>
        <v/>
      </c>
    </row>
    <row r="15" spans="1:41" s="218" customFormat="1" x14ac:dyDescent="0.15">
      <c r="B15" s="261">
        <v>1.94</v>
      </c>
      <c r="C15" s="217"/>
      <c r="E15" s="217"/>
      <c r="F15" s="219"/>
      <c r="G15" s="219"/>
      <c r="H15" s="219"/>
      <c r="K15" s="215"/>
      <c r="L15" s="215"/>
      <c r="M15" s="215"/>
      <c r="O15" s="262" t="str">
        <f>Snowville!O15</f>
        <v>x</v>
      </c>
      <c r="P15" s="263" t="s">
        <v>13</v>
      </c>
      <c r="V15" s="219"/>
      <c r="W15" s="219"/>
      <c r="X15" s="219"/>
      <c r="Z15" s="217">
        <f>Snowville!Z15</f>
        <v>-0.50000000000000222</v>
      </c>
      <c r="AA15" s="217">
        <f>Snowville!AA15</f>
        <v>1.4E-2</v>
      </c>
      <c r="AB15" s="217">
        <f>Snowville!AB15</f>
        <v>1.4E-2</v>
      </c>
      <c r="AC15" s="217" t="str">
        <f>Snowville!AC15</f>
        <v/>
      </c>
    </row>
    <row r="16" spans="1:41" s="218" customFormat="1" x14ac:dyDescent="0.15">
      <c r="B16" s="261">
        <v>1.88</v>
      </c>
      <c r="C16" s="217"/>
      <c r="E16" s="217"/>
      <c r="F16" s="219"/>
      <c r="G16" s="219"/>
      <c r="H16" s="219"/>
      <c r="K16" s="215"/>
      <c r="L16" s="215"/>
      <c r="M16" s="215"/>
      <c r="O16" s="262" t="str">
        <f>Snowville!O16</f>
        <v>x</v>
      </c>
      <c r="P16" s="262" t="s">
        <v>14</v>
      </c>
      <c r="V16" s="219"/>
      <c r="W16" s="219"/>
      <c r="X16" s="219"/>
      <c r="Z16" s="217">
        <f>Snowville!Z16</f>
        <v>-0.33333333333333548</v>
      </c>
      <c r="AA16" s="217">
        <f>Snowville!AA16</f>
        <v>1.4E-2</v>
      </c>
      <c r="AB16" s="217">
        <f>Snowville!AB16</f>
        <v>1.4E-2</v>
      </c>
      <c r="AC16" s="217" t="str">
        <f>Snowville!AC16</f>
        <v/>
      </c>
    </row>
    <row r="17" spans="2:29" s="218" customFormat="1" x14ac:dyDescent="0.15">
      <c r="B17" s="261">
        <v>1.82</v>
      </c>
      <c r="C17" s="217"/>
      <c r="G17" s="219"/>
      <c r="H17" s="219"/>
      <c r="K17" s="215"/>
      <c r="L17" s="215"/>
      <c r="M17" s="215"/>
      <c r="O17" s="262" t="str">
        <f>Snowville!O17</f>
        <v>x</v>
      </c>
      <c r="P17" s="263" t="s">
        <v>15</v>
      </c>
      <c r="V17" s="219"/>
      <c r="W17" s="219"/>
      <c r="X17" s="219"/>
      <c r="Z17" s="217">
        <f>Snowville!Z17</f>
        <v>-0.16666666666666879</v>
      </c>
      <c r="AA17" s="217">
        <f>Snowville!AA17</f>
        <v>1.4E-2</v>
      </c>
      <c r="AB17" s="217">
        <f>Snowville!AB17</f>
        <v>1.4E-2</v>
      </c>
      <c r="AC17" s="217" t="str">
        <f>Snowville!AC17</f>
        <v/>
      </c>
    </row>
    <row r="18" spans="2:29" s="218" customFormat="1" x14ac:dyDescent="0.15">
      <c r="B18" s="261">
        <v>1.83</v>
      </c>
      <c r="C18" s="217"/>
      <c r="D18" s="221" t="s">
        <v>16</v>
      </c>
      <c r="E18" s="221" t="s">
        <v>17</v>
      </c>
      <c r="G18" s="219"/>
      <c r="H18" s="219"/>
      <c r="K18" s="215"/>
      <c r="L18" s="215"/>
      <c r="M18" s="215"/>
      <c r="O18" s="262" t="str">
        <f>Snowville!O18</f>
        <v>x</v>
      </c>
      <c r="P18" s="263" t="s">
        <v>18</v>
      </c>
      <c r="V18" s="219"/>
      <c r="W18" s="219"/>
      <c r="X18" s="219"/>
      <c r="Z18" s="217">
        <f>Snowville!Z18</f>
        <v>0.16666666666666449</v>
      </c>
      <c r="AA18" s="217">
        <f>Snowville!AA18</f>
        <v>1.4E-2</v>
      </c>
      <c r="AB18" s="217">
        <f>Snowville!AB18</f>
        <v>1.4E-2</v>
      </c>
      <c r="AC18" s="217" t="str">
        <f>Snowville!AC18</f>
        <v/>
      </c>
    </row>
    <row r="19" spans="2:29" s="218" customFormat="1" x14ac:dyDescent="0.15">
      <c r="B19" s="261">
        <v>1.88</v>
      </c>
      <c r="C19" s="217"/>
      <c r="D19" s="219" t="s">
        <v>4</v>
      </c>
      <c r="E19" s="219" t="s">
        <v>19</v>
      </c>
      <c r="F19" s="219"/>
      <c r="G19" s="219"/>
      <c r="H19" s="219"/>
      <c r="K19" s="215"/>
      <c r="L19" s="215"/>
      <c r="M19" s="215"/>
      <c r="O19" s="262" t="str">
        <f>Snowville!O19</f>
        <v>x</v>
      </c>
      <c r="P19" s="262" t="s">
        <v>20</v>
      </c>
      <c r="T19" s="220"/>
      <c r="V19" s="219"/>
      <c r="W19" s="219"/>
      <c r="X19" s="219"/>
      <c r="Z19" s="217">
        <f>Snowville!Z19</f>
        <v>0.33333333333333115</v>
      </c>
      <c r="AA19" s="217">
        <f>Snowville!AA19</f>
        <v>1.4E-2</v>
      </c>
      <c r="AB19" s="217">
        <f>Snowville!AB19</f>
        <v>1.4E-2</v>
      </c>
      <c r="AC19" s="217" t="str">
        <f>Snowville!AC19</f>
        <v/>
      </c>
    </row>
    <row r="20" spans="2:29" s="218" customFormat="1" x14ac:dyDescent="0.15">
      <c r="B20" s="261">
        <v>1.97</v>
      </c>
      <c r="C20" s="217"/>
      <c r="F20" s="219"/>
      <c r="G20" s="219"/>
      <c r="H20" s="219"/>
      <c r="K20" s="215"/>
      <c r="L20" s="215"/>
      <c r="M20" s="215"/>
      <c r="O20" s="262" t="str">
        <f>Snowville!O20</f>
        <v>x</v>
      </c>
      <c r="P20" s="262" t="s">
        <v>21</v>
      </c>
      <c r="T20" s="220"/>
      <c r="V20" s="219"/>
      <c r="W20" s="219"/>
      <c r="X20" s="219"/>
      <c r="Z20" s="217">
        <f>Snowville!Z20</f>
        <v>0.49999999999999789</v>
      </c>
      <c r="AA20" s="217">
        <f>Snowville!AA20</f>
        <v>1.4E-2</v>
      </c>
      <c r="AB20" s="217">
        <f>Snowville!AB20</f>
        <v>1.4E-2</v>
      </c>
      <c r="AC20" s="217" t="str">
        <f>Snowville!AC20</f>
        <v/>
      </c>
    </row>
    <row r="21" spans="2:29" s="218" customFormat="1" x14ac:dyDescent="0.15">
      <c r="B21" s="261">
        <v>1.95</v>
      </c>
      <c r="C21" s="217"/>
      <c r="D21" s="222" t="s">
        <v>22</v>
      </c>
      <c r="E21" s="217"/>
      <c r="F21" s="219"/>
      <c r="G21" s="219"/>
      <c r="H21" s="219"/>
      <c r="K21" s="215"/>
      <c r="L21" s="215"/>
      <c r="M21" s="215"/>
      <c r="O21" s="262">
        <f>Snowville!O21</f>
        <v>0</v>
      </c>
      <c r="P21" s="262" t="s">
        <v>436</v>
      </c>
      <c r="T21" s="220"/>
      <c r="V21" s="219"/>
      <c r="W21" s="219"/>
      <c r="X21" s="219"/>
      <c r="Z21" s="217">
        <f>Snowville!Z21</f>
        <v>0.66666666666666441</v>
      </c>
      <c r="AA21" s="217">
        <f>Snowville!AA21</f>
        <v>1.4E-2</v>
      </c>
      <c r="AB21" s="217">
        <f>Snowville!AB21</f>
        <v>1.4E-2</v>
      </c>
      <c r="AC21" s="217" t="str">
        <f>Snowville!AC21</f>
        <v/>
      </c>
    </row>
    <row r="22" spans="2:29" s="218" customFormat="1" x14ac:dyDescent="0.15">
      <c r="B22" s="261">
        <v>1.94</v>
      </c>
      <c r="C22" s="217"/>
      <c r="D22" s="219" t="s">
        <v>24</v>
      </c>
      <c r="E22" s="219" t="s">
        <v>25</v>
      </c>
      <c r="F22" s="219"/>
      <c r="G22" s="219"/>
      <c r="H22" s="219"/>
      <c r="K22" s="215"/>
      <c r="L22" s="215"/>
      <c r="M22" s="215"/>
      <c r="O22" s="262">
        <f>Snowville!O22</f>
        <v>0</v>
      </c>
      <c r="P22" s="262" t="s">
        <v>437</v>
      </c>
      <c r="T22" s="220"/>
      <c r="V22" s="219"/>
      <c r="W22" s="219"/>
      <c r="X22" s="219"/>
      <c r="Z22" s="217">
        <f>Snowville!Z22</f>
        <v>0.83333333333333093</v>
      </c>
      <c r="AA22" s="217">
        <f>Snowville!AA22</f>
        <v>1.4E-2</v>
      </c>
      <c r="AB22" s="217">
        <f>Snowville!AB22</f>
        <v>1.4E-2</v>
      </c>
      <c r="AC22" s="217" t="str">
        <f>Snowville!AC22</f>
        <v/>
      </c>
    </row>
    <row r="23" spans="2:29" s="218" customFormat="1" x14ac:dyDescent="0.15">
      <c r="B23" s="261">
        <v>1.98</v>
      </c>
      <c r="C23" s="217"/>
      <c r="D23" s="223">
        <f>COUNT(B8:B32)</f>
        <v>25</v>
      </c>
      <c r="E23" s="234">
        <f>AVERAGE(B8:B32)</f>
        <v>1.9299999999999997</v>
      </c>
      <c r="G23" s="219"/>
      <c r="H23" s="219"/>
      <c r="K23" s="215"/>
      <c r="L23" s="215"/>
      <c r="M23" s="215"/>
      <c r="O23" s="262" t="str">
        <f>Snowville!O23</f>
        <v>x</v>
      </c>
      <c r="P23" s="262" t="s">
        <v>27</v>
      </c>
      <c r="T23" s="220"/>
      <c r="V23" s="219"/>
      <c r="W23" s="219"/>
      <c r="X23" s="219"/>
      <c r="Z23" s="217">
        <f>Snowville!Z23</f>
        <v>1.1666666666666643</v>
      </c>
      <c r="AA23" s="217">
        <f>Snowville!AA23</f>
        <v>1.4E-2</v>
      </c>
      <c r="AB23" s="217">
        <f>Snowville!AB23</f>
        <v>1.4E-2</v>
      </c>
      <c r="AC23" s="217" t="str">
        <f>Snowville!AC23</f>
        <v/>
      </c>
    </row>
    <row r="24" spans="2:29" s="218" customFormat="1" x14ac:dyDescent="0.15">
      <c r="B24" s="261">
        <v>1.87</v>
      </c>
      <c r="C24" s="217"/>
      <c r="D24" s="219" t="s">
        <v>28</v>
      </c>
      <c r="E24" s="219" t="s">
        <v>29</v>
      </c>
      <c r="G24" s="219"/>
      <c r="H24" s="219"/>
      <c r="K24" s="215"/>
      <c r="L24" s="215"/>
      <c r="M24" s="215"/>
      <c r="O24" s="262">
        <f>Snowville!O24</f>
        <v>2</v>
      </c>
      <c r="P24" s="262" t="s">
        <v>30</v>
      </c>
      <c r="T24" s="220"/>
      <c r="V24" s="219"/>
      <c r="W24" s="219"/>
      <c r="X24" s="219"/>
      <c r="Z24" s="217">
        <f>Snowville!Z24</f>
        <v>1.3333333333333313</v>
      </c>
      <c r="AA24" s="217">
        <f>Snowville!AA24</f>
        <v>1.4E-2</v>
      </c>
      <c r="AB24" s="217">
        <f>Snowville!AB24</f>
        <v>1.4E-2</v>
      </c>
      <c r="AC24" s="217" t="str">
        <f>Snowville!AC24</f>
        <v/>
      </c>
    </row>
    <row r="25" spans="2:29" s="218" customFormat="1" x14ac:dyDescent="0.15">
      <c r="B25" s="261">
        <v>1.98</v>
      </c>
      <c r="C25" s="217"/>
      <c r="D25" s="234">
        <v>0.05</v>
      </c>
      <c r="E25" s="234">
        <f>_xlfn.STDEV.S(B8:B32)</f>
        <v>6.7206150512186452E-2</v>
      </c>
      <c r="F25" s="219"/>
      <c r="G25" s="219"/>
      <c r="H25" s="219"/>
      <c r="K25" s="215"/>
      <c r="L25" s="215"/>
      <c r="M25" s="215"/>
      <c r="T25" s="220"/>
      <c r="V25" s="219"/>
      <c r="W25" s="219"/>
      <c r="X25" s="219"/>
      <c r="Z25" s="217">
        <f>Snowville!Z25</f>
        <v>1.4999999999999982</v>
      </c>
      <c r="AA25" s="217">
        <f>Snowville!AA25</f>
        <v>1.4E-2</v>
      </c>
      <c r="AB25" s="217">
        <f>Snowville!AB25</f>
        <v>1.4E-2</v>
      </c>
      <c r="AC25" s="217" t="str">
        <f>Snowville!AC25</f>
        <v/>
      </c>
    </row>
    <row r="26" spans="2:29" s="218" customFormat="1" x14ac:dyDescent="0.15">
      <c r="B26" s="261">
        <v>2.0299999999999998</v>
      </c>
      <c r="M26" s="215"/>
      <c r="T26" s="220"/>
      <c r="V26" s="219"/>
      <c r="W26" s="219"/>
      <c r="X26" s="219"/>
      <c r="Z26" s="217">
        <f>Snowville!Z26</f>
        <v>1.6666666666666652</v>
      </c>
      <c r="AA26" s="217">
        <f>Snowville!AA26</f>
        <v>1.4E-2</v>
      </c>
      <c r="AB26" s="217">
        <f>Snowville!AB26</f>
        <v>1.4E-2</v>
      </c>
      <c r="AC26" s="217" t="str">
        <f>Snowville!AC26</f>
        <v/>
      </c>
    </row>
    <row r="27" spans="2:29" s="218" customFormat="1" x14ac:dyDescent="0.15">
      <c r="B27" s="261">
        <v>1.82</v>
      </c>
      <c r="D27" s="222" t="s">
        <v>31</v>
      </c>
      <c r="G27" s="264" t="s">
        <v>32</v>
      </c>
      <c r="H27" s="264" t="str">
        <f>"μ"&amp;E19 &amp; " (μ0)"</f>
        <v>μAdvertised (μ0)</v>
      </c>
      <c r="I27" s="221" t="s">
        <v>33</v>
      </c>
      <c r="J27" s="221" t="s">
        <v>25</v>
      </c>
      <c r="K27" s="264" t="s">
        <v>34</v>
      </c>
      <c r="L27" s="264" t="s">
        <v>35</v>
      </c>
      <c r="N27" s="222" t="str">
        <f>"Confidence Interval (CI) for μ" &amp; D19</f>
        <v>Confidence Interval (CI) for μSnowville</v>
      </c>
      <c r="T27" s="220"/>
      <c r="V27" s="219"/>
      <c r="W27" s="219"/>
      <c r="X27" s="219"/>
      <c r="Z27" s="217">
        <f>Snowville!Z27</f>
        <v>1.8333333333333321</v>
      </c>
      <c r="AA27" s="217">
        <f>Snowville!AA27</f>
        <v>1.4E-2</v>
      </c>
      <c r="AB27" s="217">
        <f>Snowville!AB27</f>
        <v>1.4E-2</v>
      </c>
      <c r="AC27" s="217" t="str">
        <f>Snowville!AC27</f>
        <v/>
      </c>
    </row>
    <row r="28" spans="2:29" s="218" customFormat="1" x14ac:dyDescent="0.15">
      <c r="B28" s="261">
        <v>1.93</v>
      </c>
      <c r="D28" s="221" t="s">
        <v>24</v>
      </c>
      <c r="E28" s="264" t="s">
        <v>36</v>
      </c>
      <c r="F28" s="265" t="s">
        <v>37</v>
      </c>
      <c r="G28" s="262" t="str">
        <f>Snowville!G28</f>
        <v>shading</v>
      </c>
      <c r="H28" s="262" t="str">
        <f>Snowville!H28</f>
        <v>hypothesized mean</v>
      </c>
      <c r="I28" s="262" t="str">
        <f>Snowville!I28</f>
        <v>expected variability</v>
      </c>
      <c r="J28" s="262" t="str">
        <f>Snowville!J28</f>
        <v>raw CV &lt;&lt;</v>
      </c>
      <c r="K28" s="262" t="str">
        <f>Snowville!K28</f>
        <v>&lt;&lt; standardized CV</v>
      </c>
      <c r="L28" s="262" t="str">
        <f>Snowville!L28</f>
        <v>&lt;&lt; probability</v>
      </c>
      <c r="N28" s="218" t="s">
        <v>40</v>
      </c>
      <c r="O28" s="266">
        <f>_xlfn.CONFIDENCE.T(D25,E25,D23)</f>
        <v>2.7741335474931638E-2</v>
      </c>
      <c r="T28" s="215"/>
      <c r="V28" s="219"/>
      <c r="W28" s="219"/>
      <c r="X28" s="219"/>
      <c r="Z28" s="217">
        <f>Snowville!Z28</f>
        <v>2.1666666666666652</v>
      </c>
      <c r="AA28" s="217">
        <f>Snowville!AA28</f>
        <v>1.4E-2</v>
      </c>
      <c r="AB28" s="217">
        <f>Snowville!AB28</f>
        <v>1.4E-2</v>
      </c>
      <c r="AC28" s="217" t="str">
        <f>Snowville!AC28</f>
        <v/>
      </c>
    </row>
    <row r="29" spans="2:29" s="218" customFormat="1" x14ac:dyDescent="0.15">
      <c r="B29" s="261">
        <v>1.93</v>
      </c>
      <c r="C29" s="224" t="s">
        <v>438</v>
      </c>
      <c r="D29" s="219">
        <f>D23</f>
        <v>25</v>
      </c>
      <c r="E29" s="267" t="s">
        <v>42</v>
      </c>
      <c r="F29" s="268" t="s">
        <v>43</v>
      </c>
      <c r="G29" s="268" t="s">
        <v>44</v>
      </c>
      <c r="H29" s="269">
        <v>1.89</v>
      </c>
      <c r="I29" s="269">
        <f>E25/SQRT(D29)</f>
        <v>1.344123010243729E-2</v>
      </c>
      <c r="J29" s="269">
        <f>K29*I29+H29</f>
        <v>1.8622586645250683</v>
      </c>
      <c r="K29" s="270">
        <f>_xlfn.T.INV(L29,D29-1)</f>
        <v>-2.0638985616280254</v>
      </c>
      <c r="L29" s="254">
        <f>D25/2</f>
        <v>2.5000000000000001E-2</v>
      </c>
      <c r="N29" s="218" t="str">
        <f>"μ"&amp;$D$19&amp; " lower"</f>
        <v>μSnowville lower</v>
      </c>
      <c r="O29" s="266">
        <f>J33-O28</f>
        <v>1.9022586645250681</v>
      </c>
      <c r="T29" s="215"/>
      <c r="V29" s="219"/>
      <c r="W29" s="219"/>
      <c r="X29" s="219"/>
      <c r="Z29" s="217">
        <f>Snowville!Z29</f>
        <v>2.3333333333333313</v>
      </c>
      <c r="AA29" s="217">
        <f>Snowville!AA29</f>
        <v>1.4E-2</v>
      </c>
      <c r="AB29" s="217">
        <f>Snowville!AB29</f>
        <v>1.4E-2</v>
      </c>
      <c r="AC29" s="217" t="str">
        <f>Snowville!AC29</f>
        <v/>
      </c>
    </row>
    <row r="30" spans="2:29" x14ac:dyDescent="0.15">
      <c r="B30" s="261">
        <v>1.86</v>
      </c>
      <c r="C30" s="224" t="s">
        <v>439</v>
      </c>
      <c r="D30" s="219">
        <f>D29</f>
        <v>25</v>
      </c>
      <c r="E30" s="267" t="s">
        <v>42</v>
      </c>
      <c r="F30" s="268" t="s">
        <v>43</v>
      </c>
      <c r="G30" s="268" t="s">
        <v>46</v>
      </c>
      <c r="H30" s="269">
        <f>H29</f>
        <v>1.89</v>
      </c>
      <c r="I30" s="269">
        <f>I29</f>
        <v>1.344123010243729E-2</v>
      </c>
      <c r="J30" s="269">
        <f>K30*I30+H30</f>
        <v>1.9177413354749315</v>
      </c>
      <c r="K30" s="270">
        <f>_xlfn.T.INV(1-L30,D30-1)</f>
        <v>2.0638985616280254</v>
      </c>
      <c r="L30" s="254">
        <f>D25/2</f>
        <v>2.5000000000000001E-2</v>
      </c>
      <c r="N30" s="218" t="str">
        <f>"μ"&amp;$D$19&amp; " upper"</f>
        <v>μSnowville upper</v>
      </c>
      <c r="O30" s="271">
        <f>J33+O28</f>
        <v>1.9577413354749313</v>
      </c>
      <c r="Z30" s="217">
        <f>Snowville!Z30</f>
        <v>-1.8333333333333366</v>
      </c>
      <c r="AA30" s="217">
        <f>Snowville!AA30</f>
        <v>3.7999999999999999E-2</v>
      </c>
      <c r="AB30" s="217">
        <f>Snowville!AB30</f>
        <v>3.7999999999999999E-2</v>
      </c>
      <c r="AC30" s="217" t="str">
        <f>Snowville!AC30</f>
        <v/>
      </c>
    </row>
    <row r="31" spans="2:29" x14ac:dyDescent="0.15">
      <c r="B31" s="261">
        <v>1.89</v>
      </c>
      <c r="C31" s="225"/>
      <c r="Z31" s="217">
        <f>Snowville!Z31</f>
        <v>-1.6666666666666696</v>
      </c>
      <c r="AA31" s="217">
        <f>Snowville!AA31</f>
        <v>3.7999999999999999E-2</v>
      </c>
      <c r="AB31" s="217">
        <f>Snowville!AB31</f>
        <v>3.7999999999999999E-2</v>
      </c>
      <c r="AC31" s="217" t="str">
        <f>Snowville!AC31</f>
        <v/>
      </c>
    </row>
    <row r="32" spans="2:29" s="218" customFormat="1" x14ac:dyDescent="0.15">
      <c r="B32" s="261">
        <v>1.82</v>
      </c>
      <c r="C32" s="224"/>
      <c r="D32" s="226" t="s">
        <v>47</v>
      </c>
      <c r="E32" s="215"/>
      <c r="F32" s="215"/>
      <c r="G32" s="262" t="str">
        <f>Snowville!G32</f>
        <v>shading</v>
      </c>
      <c r="H32" s="262" t="str">
        <f>Snowville!H32</f>
        <v>hypothesized mean</v>
      </c>
      <c r="I32" s="262" t="str">
        <f>Snowville!I32</f>
        <v>expected variability</v>
      </c>
      <c r="J32" s="262" t="str">
        <f>Snowville!J32</f>
        <v>raw sample mean &gt;&gt;</v>
      </c>
      <c r="K32" s="262" t="str">
        <f>Snowville!K32</f>
        <v>standardized test stat &gt;&gt;</v>
      </c>
      <c r="L32" s="262" t="str">
        <f>Snowville!L32</f>
        <v>&gt;&gt; probability</v>
      </c>
      <c r="T32" s="220"/>
      <c r="V32" s="219"/>
      <c r="W32" s="219"/>
      <c r="X32" s="219"/>
      <c r="Z32" s="217">
        <f>Snowville!Z32</f>
        <v>-1.5000000000000027</v>
      </c>
      <c r="AA32" s="217">
        <f>Snowville!AA32</f>
        <v>3.7999999999999999E-2</v>
      </c>
      <c r="AB32" s="217">
        <f>Snowville!AB32</f>
        <v>3.7999999999999999E-2</v>
      </c>
      <c r="AC32" s="217" t="str">
        <f>Snowville!AC32</f>
        <v/>
      </c>
    </row>
    <row r="33" spans="2:29" s="218" customFormat="1" x14ac:dyDescent="0.15">
      <c r="B33" s="215"/>
      <c r="C33" s="224" t="s">
        <v>440</v>
      </c>
      <c r="D33" s="219">
        <f>D29</f>
        <v>25</v>
      </c>
      <c r="E33" s="267" t="s">
        <v>42</v>
      </c>
      <c r="F33" s="268" t="str">
        <f>D19 &amp; " " &amp;  "x̅"</f>
        <v>Snowville x̅</v>
      </c>
      <c r="G33" s="268" t="s">
        <v>49</v>
      </c>
      <c r="H33" s="269">
        <f>H29</f>
        <v>1.89</v>
      </c>
      <c r="I33" s="269">
        <f>I29</f>
        <v>1.344123010243729E-2</v>
      </c>
      <c r="J33" s="269">
        <f>E23</f>
        <v>1.9299999999999997</v>
      </c>
      <c r="K33" s="270">
        <f>(J33-H33)/I33</f>
        <v>2.9759181038606459</v>
      </c>
      <c r="L33" s="254">
        <f>_xlfn.T.DIST.RT(K33,D33-1)</f>
        <v>3.2853497567280547E-3</v>
      </c>
      <c r="T33" s="220"/>
      <c r="V33" s="219"/>
      <c r="W33" s="219"/>
      <c r="X33" s="219"/>
      <c r="Z33" s="217">
        <f>Snowville!Z33</f>
        <v>-1.3333333333333357</v>
      </c>
      <c r="AA33" s="217">
        <f>Snowville!AA33</f>
        <v>3.7999999999999999E-2</v>
      </c>
      <c r="AB33" s="217">
        <f>Snowville!AB33</f>
        <v>3.7999999999999999E-2</v>
      </c>
      <c r="AC33" s="217" t="str">
        <f>Snowville!AC33</f>
        <v/>
      </c>
    </row>
    <row r="34" spans="2:29" s="218" customFormat="1" x14ac:dyDescent="0.15">
      <c r="B34" s="215"/>
      <c r="C34" s="217"/>
      <c r="E34" s="227"/>
      <c r="M34" s="215"/>
      <c r="T34" s="220"/>
      <c r="V34" s="219"/>
      <c r="W34" s="219"/>
      <c r="X34" s="219"/>
      <c r="Z34" s="217">
        <f>Snowville!Z34</f>
        <v>-1.1666666666666687</v>
      </c>
      <c r="AA34" s="217">
        <f>Snowville!AA34</f>
        <v>3.7999999999999999E-2</v>
      </c>
      <c r="AB34" s="217">
        <f>Snowville!AB34</f>
        <v>3.7999999999999999E-2</v>
      </c>
      <c r="AC34" s="217" t="str">
        <f>Snowville!AC34</f>
        <v/>
      </c>
    </row>
    <row r="35" spans="2:29" s="218" customFormat="1" ht="25" customHeight="1" x14ac:dyDescent="0.15">
      <c r="B35" s="215"/>
      <c r="K35" s="228"/>
      <c r="L35" s="229"/>
      <c r="M35" s="228"/>
      <c r="T35" s="220"/>
      <c r="V35" s="219"/>
      <c r="W35" s="219"/>
      <c r="X35" s="219"/>
      <c r="Z35" s="217">
        <f>Snowville!Z35</f>
        <v>-0.83333333333333526</v>
      </c>
      <c r="AA35" s="217">
        <f>Snowville!AA35</f>
        <v>3.7999999999999999E-2</v>
      </c>
      <c r="AB35" s="217">
        <f>Snowville!AB35</f>
        <v>3.7999999999999999E-2</v>
      </c>
      <c r="AC35" s="217" t="str">
        <f>Snowville!AC35</f>
        <v/>
      </c>
    </row>
    <row r="36" spans="2:29" s="218" customFormat="1" ht="32" customHeight="1" x14ac:dyDescent="0.15">
      <c r="B36" s="215"/>
      <c r="E36" s="230" t="s">
        <v>50</v>
      </c>
      <c r="F36" s="230"/>
      <c r="J36" s="230" t="s">
        <v>50</v>
      </c>
      <c r="K36" s="230"/>
      <c r="O36" s="272" t="s">
        <v>51</v>
      </c>
      <c r="P36" s="272"/>
      <c r="Q36" s="272"/>
      <c r="R36" s="219"/>
      <c r="T36" s="220"/>
      <c r="V36" s="219"/>
      <c r="W36" s="219"/>
      <c r="X36" s="219"/>
      <c r="Z36" s="217">
        <f>Snowville!Z36</f>
        <v>-0.66666666666666874</v>
      </c>
      <c r="AA36" s="217">
        <f>Snowville!AA36</f>
        <v>3.7999999999999999E-2</v>
      </c>
      <c r="AB36" s="217">
        <f>Snowville!AB36</f>
        <v>3.7999999999999999E-2</v>
      </c>
      <c r="AC36" s="217" t="str">
        <f>Snowville!AC36</f>
        <v/>
      </c>
    </row>
    <row r="37" spans="2:29" s="218" customFormat="1" ht="83" customHeight="1" x14ac:dyDescent="0.15">
      <c r="B37" s="215"/>
      <c r="E37" s="273" t="s">
        <v>52</v>
      </c>
      <c r="F37" s="274" t="s">
        <v>53</v>
      </c>
      <c r="G37" s="274"/>
      <c r="H37" s="275" t="s">
        <v>54</v>
      </c>
      <c r="J37" s="273" t="s">
        <v>55</v>
      </c>
      <c r="K37" s="274" t="s">
        <v>56</v>
      </c>
      <c r="L37" s="274"/>
      <c r="M37" s="245" t="s">
        <v>34</v>
      </c>
      <c r="O37" s="274" t="s">
        <v>57</v>
      </c>
      <c r="P37" s="274"/>
      <c r="Q37" s="274"/>
      <c r="R37" s="276">
        <v>1.86</v>
      </c>
      <c r="T37" s="220"/>
      <c r="V37" s="219"/>
      <c r="W37" s="219"/>
      <c r="X37" s="231" t="str">
        <f>"μ" &amp; $D$19 &amp; " =  μ" &amp; $E$19</f>
        <v>μSnowville =  μAdvertised</v>
      </c>
      <c r="Z37" s="217">
        <f>Snowville!Z37</f>
        <v>-0.50000000000000222</v>
      </c>
      <c r="AA37" s="217">
        <f>Snowville!AA37</f>
        <v>3.7999999999999999E-2</v>
      </c>
      <c r="AB37" s="217">
        <f>Snowville!AB37</f>
        <v>3.7999999999999999E-2</v>
      </c>
      <c r="AC37" s="217" t="str">
        <f>Snowville!AC37</f>
        <v/>
      </c>
    </row>
    <row r="38" spans="2:29" s="218" customFormat="1" ht="95" customHeight="1" x14ac:dyDescent="0.15">
      <c r="B38" s="215"/>
      <c r="C38" s="219"/>
      <c r="E38" s="273" t="s">
        <v>58</v>
      </c>
      <c r="F38" s="274" t="s">
        <v>59</v>
      </c>
      <c r="G38" s="274"/>
      <c r="H38" s="275" t="s">
        <v>60</v>
      </c>
      <c r="J38" s="273" t="s">
        <v>61</v>
      </c>
      <c r="K38" s="274" t="s">
        <v>62</v>
      </c>
      <c r="L38" s="274"/>
      <c r="M38" s="277" t="s">
        <v>63</v>
      </c>
      <c r="O38" s="274" t="s">
        <v>64</v>
      </c>
      <c r="P38" s="274"/>
      <c r="Q38" s="274"/>
      <c r="R38" s="276">
        <v>1.92</v>
      </c>
      <c r="T38" s="220"/>
      <c r="V38" s="219"/>
      <c r="W38" s="219"/>
      <c r="X38" s="231" t="str">
        <f>"μ" &amp; $D$19 &amp; " ≠  μ" &amp; $E$19</f>
        <v>μSnowville ≠  μAdvertised</v>
      </c>
      <c r="Z38" s="217">
        <f>Snowville!Z38</f>
        <v>-0.33333333333333548</v>
      </c>
      <c r="AA38" s="217">
        <f>Snowville!AA38</f>
        <v>3.7999999999999999E-2</v>
      </c>
      <c r="AB38" s="217">
        <f>Snowville!AB38</f>
        <v>3.7999999999999999E-2</v>
      </c>
      <c r="AC38" s="217" t="str">
        <f>Snowville!AC38</f>
        <v/>
      </c>
    </row>
    <row r="39" spans="2:29" s="218" customFormat="1" ht="90" customHeight="1" x14ac:dyDescent="0.15">
      <c r="B39" s="215"/>
      <c r="C39" s="219"/>
      <c r="E39" s="273" t="s">
        <v>65</v>
      </c>
      <c r="F39" s="274" t="s">
        <v>66</v>
      </c>
      <c r="G39" s="274"/>
      <c r="H39" s="245" t="s">
        <v>67</v>
      </c>
      <c r="J39" s="273" t="s">
        <v>68</v>
      </c>
      <c r="K39" s="274" t="s">
        <v>69</v>
      </c>
      <c r="L39" s="274"/>
      <c r="M39" s="245" t="s">
        <v>70</v>
      </c>
      <c r="O39" s="274" t="s">
        <v>71</v>
      </c>
      <c r="P39" s="274"/>
      <c r="Q39" s="274"/>
      <c r="R39" s="278">
        <v>0.95</v>
      </c>
      <c r="T39" s="220"/>
      <c r="V39" s="219"/>
      <c r="W39" s="219"/>
      <c r="X39" s="231" t="str">
        <f>"μ" &amp; $D$19 &amp; " &lt;  μ" &amp; $E$19</f>
        <v>μSnowville &lt;  μAdvertised</v>
      </c>
      <c r="Z39" s="217">
        <f>Snowville!Z39</f>
        <v>-0.16666666666666879</v>
      </c>
      <c r="AA39" s="217">
        <f>Snowville!AA39</f>
        <v>3.7999999999999999E-2</v>
      </c>
      <c r="AB39" s="217">
        <f>Snowville!AB39</f>
        <v>3.7999999999999999E-2</v>
      </c>
      <c r="AC39" s="217" t="str">
        <f>Snowville!AC39</f>
        <v/>
      </c>
    </row>
    <row r="40" spans="2:29" s="218" customFormat="1" ht="94" customHeight="1" x14ac:dyDescent="0.15">
      <c r="B40" s="215"/>
      <c r="C40" s="219"/>
      <c r="E40" s="215"/>
      <c r="F40" s="215"/>
      <c r="G40" s="215"/>
      <c r="H40" s="279" t="str">
        <f>_xlfn.CONCAT(H37:H39)</f>
        <v>μSnowville =  μAdvertisedμSnowville ≠  μAdvertisedσ̂(x̅) = s/√n</v>
      </c>
      <c r="I40" s="218" t="s">
        <v>72</v>
      </c>
      <c r="J40" s="280" t="s">
        <v>73</v>
      </c>
      <c r="K40" s="274" t="s">
        <v>74</v>
      </c>
      <c r="L40" s="274"/>
      <c r="M40" s="275" t="s">
        <v>75</v>
      </c>
      <c r="O40" s="274" t="s">
        <v>76</v>
      </c>
      <c r="P40" s="274"/>
      <c r="Q40" s="274"/>
      <c r="R40" s="276">
        <v>0.01</v>
      </c>
      <c r="T40" s="220"/>
      <c r="V40" s="219"/>
      <c r="W40" s="219"/>
      <c r="X40" s="231" t="str">
        <f>"μ" &amp; $D$19 &amp; " &gt;  μ" &amp; $E$19</f>
        <v>μSnowville &gt;  μAdvertised</v>
      </c>
      <c r="Z40" s="217">
        <f>Snowville!Z40</f>
        <v>0.16666666666666449</v>
      </c>
      <c r="AA40" s="217">
        <f>Snowville!AA40</f>
        <v>3.7999999999999999E-2</v>
      </c>
      <c r="AB40" s="217">
        <f>Snowville!AB40</f>
        <v>3.7999999999999999E-2</v>
      </c>
      <c r="AC40" s="217" t="str">
        <f>Snowville!AC40</f>
        <v/>
      </c>
    </row>
    <row r="41" spans="2:29" s="218" customFormat="1" ht="99" customHeight="1" x14ac:dyDescent="0.15">
      <c r="B41" s="215"/>
      <c r="C41" s="219"/>
      <c r="J41" s="273" t="s">
        <v>77</v>
      </c>
      <c r="K41" s="274" t="s">
        <v>78</v>
      </c>
      <c r="L41" s="274"/>
      <c r="M41" s="275" t="s">
        <v>79</v>
      </c>
      <c r="O41" s="274" t="s">
        <v>80</v>
      </c>
      <c r="P41" s="274"/>
      <c r="Q41" s="274"/>
      <c r="R41" s="276">
        <v>1.93</v>
      </c>
      <c r="T41" s="220"/>
      <c r="V41" s="219"/>
      <c r="W41" s="219"/>
      <c r="X41" s="219"/>
      <c r="Z41" s="217">
        <f>Snowville!Z41</f>
        <v>0.33333333333333115</v>
      </c>
      <c r="AA41" s="217">
        <f>Snowville!AA41</f>
        <v>3.7999999999999999E-2</v>
      </c>
      <c r="AB41" s="217">
        <f>Snowville!AB41</f>
        <v>3.7999999999999999E-2</v>
      </c>
      <c r="AC41" s="217" t="str">
        <f>Snowville!AC41</f>
        <v/>
      </c>
    </row>
    <row r="42" spans="2:29" s="218" customFormat="1" ht="34" customHeight="1" x14ac:dyDescent="0.15">
      <c r="B42" s="215"/>
      <c r="C42" s="219"/>
      <c r="M42" s="279" t="str">
        <f>_xlfn.CONCAT(M37:M41)</f>
        <v>t scoretest stat  &gt;  CV+P(x̅ )  &lt;  αreject H0μSnowville &gt;  μAdvertised</v>
      </c>
      <c r="N42" s="218" t="s">
        <v>72</v>
      </c>
      <c r="T42" s="220"/>
      <c r="V42" s="219"/>
      <c r="W42" s="219"/>
      <c r="X42" s="219"/>
      <c r="Z42" s="217">
        <f>Snowville!Z42</f>
        <v>0.49999999999999789</v>
      </c>
      <c r="AA42" s="217">
        <f>Snowville!AA42</f>
        <v>3.7999999999999999E-2</v>
      </c>
      <c r="AB42" s="217">
        <f>Snowville!AB42</f>
        <v>3.7999999999999999E-2</v>
      </c>
      <c r="AC42" s="217" t="str">
        <f>Snowville!AC42</f>
        <v/>
      </c>
    </row>
    <row r="43" spans="2:29" s="218" customFormat="1" x14ac:dyDescent="0.15">
      <c r="B43" s="215"/>
      <c r="C43" s="219"/>
      <c r="E43" s="217"/>
      <c r="J43" s="217"/>
      <c r="T43" s="220"/>
      <c r="V43" s="219"/>
      <c r="W43" s="219"/>
      <c r="X43" s="219"/>
      <c r="Z43" s="217">
        <f>Snowville!Z43</f>
        <v>0.66666666666666441</v>
      </c>
      <c r="AA43" s="217">
        <f>Snowville!AA43</f>
        <v>3.7999999999999999E-2</v>
      </c>
      <c r="AB43" s="217">
        <f>Snowville!AB43</f>
        <v>3.7999999999999999E-2</v>
      </c>
      <c r="AC43" s="217" t="str">
        <f>Snowville!AC43</f>
        <v/>
      </c>
    </row>
    <row r="44" spans="2:29" s="218" customFormat="1" x14ac:dyDescent="0.15">
      <c r="B44" s="215"/>
      <c r="C44" s="219"/>
      <c r="T44" s="220"/>
      <c r="V44" s="219"/>
      <c r="W44" s="219"/>
      <c r="X44" s="219"/>
      <c r="Z44" s="217">
        <f>Snowville!Z44</f>
        <v>0.83333333333333093</v>
      </c>
      <c r="AA44" s="217">
        <f>Snowville!AA44</f>
        <v>3.7999999999999999E-2</v>
      </c>
      <c r="AB44" s="217">
        <f>Snowville!AB44</f>
        <v>3.7999999999999999E-2</v>
      </c>
      <c r="AC44" s="217" t="str">
        <f>Snowville!AC44</f>
        <v/>
      </c>
    </row>
    <row r="45" spans="2:29" s="218" customFormat="1" x14ac:dyDescent="0.15">
      <c r="B45" s="215"/>
      <c r="C45" s="219"/>
      <c r="G45" s="219"/>
      <c r="T45" s="220"/>
      <c r="V45" s="219"/>
      <c r="W45" s="219"/>
      <c r="X45" s="219"/>
      <c r="Z45" s="217">
        <f>Snowville!Z45</f>
        <v>1.1666666666666643</v>
      </c>
      <c r="AA45" s="217">
        <f>Snowville!AA45</f>
        <v>3.7999999999999999E-2</v>
      </c>
      <c r="AB45" s="217">
        <f>Snowville!AB45</f>
        <v>3.7999999999999999E-2</v>
      </c>
      <c r="AC45" s="217" t="str">
        <f>Snowville!AC45</f>
        <v/>
      </c>
    </row>
    <row r="46" spans="2:29" s="218" customFormat="1" x14ac:dyDescent="0.15">
      <c r="B46" s="215"/>
      <c r="C46" s="219"/>
      <c r="T46" s="220"/>
      <c r="V46" s="219"/>
      <c r="W46" s="219"/>
      <c r="X46" s="219"/>
      <c r="Z46" s="217">
        <f>Snowville!Z46</f>
        <v>1.3333333333333313</v>
      </c>
      <c r="AA46" s="217">
        <f>Snowville!AA46</f>
        <v>3.7999999999999999E-2</v>
      </c>
      <c r="AB46" s="217">
        <f>Snowville!AB46</f>
        <v>3.7999999999999999E-2</v>
      </c>
      <c r="AC46" s="217" t="str">
        <f>Snowville!AC46</f>
        <v/>
      </c>
    </row>
    <row r="47" spans="2:29" s="218" customFormat="1" x14ac:dyDescent="0.15">
      <c r="B47" s="215"/>
      <c r="C47" s="219"/>
      <c r="T47" s="220"/>
      <c r="V47" s="219"/>
      <c r="W47" s="219"/>
      <c r="X47" s="219"/>
      <c r="Z47" s="217">
        <f>Snowville!Z47</f>
        <v>1.4999999999999982</v>
      </c>
      <c r="AA47" s="217">
        <f>Snowville!AA47</f>
        <v>3.7999999999999999E-2</v>
      </c>
      <c r="AB47" s="217">
        <f>Snowville!AB47</f>
        <v>3.7999999999999999E-2</v>
      </c>
      <c r="AC47" s="217" t="str">
        <f>Snowville!AC47</f>
        <v/>
      </c>
    </row>
    <row r="48" spans="2:29" s="218" customFormat="1" x14ac:dyDescent="0.15">
      <c r="B48" s="215"/>
      <c r="D48" s="219"/>
      <c r="U48" s="220"/>
      <c r="V48" s="219"/>
      <c r="W48" s="219"/>
      <c r="X48" s="219"/>
      <c r="Z48" s="217">
        <f>Snowville!Z48</f>
        <v>1.6666666666666652</v>
      </c>
      <c r="AA48" s="217">
        <f>Snowville!AA48</f>
        <v>3.7999999999999999E-2</v>
      </c>
      <c r="AB48" s="217">
        <f>Snowville!AB48</f>
        <v>3.7999999999999999E-2</v>
      </c>
      <c r="AC48" s="217" t="str">
        <f>Snowville!AC48</f>
        <v/>
      </c>
    </row>
    <row r="49" spans="3:29" x14ac:dyDescent="0.15">
      <c r="C49" s="218"/>
      <c r="D49" s="232" t="str">
        <f>Snowville!D49</f>
        <v>Admin Link</v>
      </c>
      <c r="F49" s="217"/>
      <c r="G49" s="219" t="str">
        <f>Snowville!G49</f>
        <v>shading</v>
      </c>
      <c r="H49" s="219" t="str">
        <f>Snowville!H49</f>
        <v>hypothesized mean</v>
      </c>
      <c r="I49" s="219" t="str">
        <f>Snowville!I49</f>
        <v>expected variability</v>
      </c>
      <c r="J49" s="219" t="str">
        <f>Snowville!J49</f>
        <v>raw CV &lt;&lt;</v>
      </c>
      <c r="K49" s="219" t="str">
        <f>Snowville!K49</f>
        <v>&lt;&lt; standardized CV</v>
      </c>
      <c r="L49" s="219" t="str">
        <f>Snowville!L49</f>
        <v>&lt;&lt; probability</v>
      </c>
      <c r="M49" s="218"/>
      <c r="N49" s="218" t="str">
        <f>Snowville!N49</f>
        <v>Margin of error</v>
      </c>
      <c r="O49" s="266">
        <f>Snowville!O49</f>
        <v>0</v>
      </c>
      <c r="R49" s="218"/>
      <c r="S49" s="218"/>
      <c r="T49" s="220"/>
      <c r="U49" s="218"/>
      <c r="V49" s="219" t="str">
        <f>Snowville!V49</f>
        <v>X1</v>
      </c>
      <c r="W49" s="217" t="str">
        <f>Snowville!W49</f>
        <v>X2</v>
      </c>
      <c r="X49" s="219" t="str">
        <f>Snowville!X49</f>
        <v>X3</v>
      </c>
      <c r="Y49" s="218"/>
      <c r="Z49" s="217">
        <f>Snowville!Z49</f>
        <v>1.8333333333333321</v>
      </c>
      <c r="AA49" s="217">
        <f>Snowville!AA49</f>
        <v>3.7999999999999999E-2</v>
      </c>
      <c r="AB49" s="217">
        <f>Snowville!AB49</f>
        <v>3.7999999999999999E-2</v>
      </c>
      <c r="AC49" s="217" t="str">
        <f>Snowville!AC49</f>
        <v/>
      </c>
    </row>
    <row r="50" spans="3:29" x14ac:dyDescent="0.15">
      <c r="C50" s="218"/>
      <c r="D50" s="264" t="str">
        <f>Snowville!D50</f>
        <v>n</v>
      </c>
      <c r="E50" s="265" t="str">
        <f>Snowville!E50</f>
        <v>Population</v>
      </c>
      <c r="F50" s="265" t="str">
        <f>Snowville!F50</f>
        <v>Individual</v>
      </c>
      <c r="G50" s="265" t="str">
        <f>Snowville!G50</f>
        <v>case</v>
      </c>
      <c r="H50" s="264" t="str">
        <f>Snowville!H50</f>
        <v>μ</v>
      </c>
      <c r="I50" s="221">
        <f>Snowville!I50</f>
        <v>0</v>
      </c>
      <c r="J50" s="221">
        <f>Snowville!J50</f>
        <v>0</v>
      </c>
      <c r="K50" s="264">
        <f>Snowville!K50</f>
        <v>0</v>
      </c>
      <c r="L50" s="264">
        <f>Snowville!L50</f>
        <v>0</v>
      </c>
      <c r="N50" s="218" t="str">
        <f>Snowville!N50</f>
        <v>μSnowville lower</v>
      </c>
      <c r="O50" s="266">
        <f>Snowville!O50</f>
        <v>0</v>
      </c>
      <c r="R50" s="218" t="str">
        <f>Snowville!R50</f>
        <v>Y error bars on the X1, X2, X3 curves form the shading</v>
      </c>
      <c r="S50" s="218"/>
      <c r="T50" s="218"/>
      <c r="U50" s="218"/>
      <c r="V50" s="221" t="str">
        <f>Snowville!V50</f>
        <v>x</v>
      </c>
      <c r="W50" s="243" t="str">
        <f>Snowville!W50</f>
        <v>x</v>
      </c>
      <c r="X50" s="221" t="str">
        <f>Snowville!X50</f>
        <v>x</v>
      </c>
      <c r="Y50" s="218"/>
      <c r="Z50" s="217">
        <f>Snowville!Z50</f>
        <v>-1.8333333333333366</v>
      </c>
      <c r="AA50" s="217">
        <f>Snowville!AA50</f>
        <v>6.2000000000000006E-2</v>
      </c>
      <c r="AB50" s="217">
        <f>Snowville!AB50</f>
        <v>6.2000000000000006E-2</v>
      </c>
      <c r="AC50" s="217" t="str">
        <f>Snowville!AC50</f>
        <v/>
      </c>
    </row>
    <row r="51" spans="3:29" ht="10" x14ac:dyDescent="0.15">
      <c r="C51" s="218"/>
      <c r="D51" s="219">
        <f>Snowville!D51</f>
        <v>0</v>
      </c>
      <c r="E51" s="219">
        <f>Snowville!E51</f>
        <v>0</v>
      </c>
      <c r="F51" s="219">
        <f>Snowville!F51</f>
        <v>0</v>
      </c>
      <c r="G51" s="219">
        <f>Snowville!G51</f>
        <v>0</v>
      </c>
      <c r="H51" s="212">
        <f>Snowville!H51</f>
        <v>0</v>
      </c>
      <c r="I51" s="281">
        <f>Snowville!I51</f>
        <v>0</v>
      </c>
      <c r="J51" s="212">
        <f>Snowville!J51</f>
        <v>0</v>
      </c>
      <c r="K51" s="234">
        <f>Snowville!K51</f>
        <v>0</v>
      </c>
      <c r="L51" s="236">
        <f>Snowville!L51</f>
        <v>0</v>
      </c>
      <c r="N51" s="218" t="str">
        <f>Snowville!N51</f>
        <v>μSnowville upper</v>
      </c>
      <c r="O51" s="266">
        <f>Snowville!O51</f>
        <v>0</v>
      </c>
      <c r="R51" s="218"/>
      <c r="S51" s="218"/>
      <c r="T51" s="221" t="str">
        <f>Snowville!T51</f>
        <v>x axis</v>
      </c>
      <c r="U51" s="233" t="str">
        <f>Snowville!U51</f>
        <v>Z or T</v>
      </c>
      <c r="V51" s="233" t="str">
        <f>Snowville!V51</f>
        <v xml:space="preserve"> X1</v>
      </c>
      <c r="W51" s="233" t="str">
        <f>Snowville!W51</f>
        <v xml:space="preserve"> X2</v>
      </c>
      <c r="X51" s="233" t="str">
        <f>Snowville!X51</f>
        <v xml:space="preserve"> X3</v>
      </c>
      <c r="Y51" s="218"/>
      <c r="Z51" s="217">
        <f>Snowville!Z51</f>
        <v>-1.6666666666666696</v>
      </c>
      <c r="AA51" s="217">
        <f>Snowville!AA51</f>
        <v>6.2000000000000006E-2</v>
      </c>
      <c r="AB51" s="217">
        <f>Snowville!AB51</f>
        <v>6.2000000000000006E-2</v>
      </c>
      <c r="AC51" s="217" t="str">
        <f>Snowville!AC51</f>
        <v/>
      </c>
    </row>
    <row r="52" spans="3:29" x14ac:dyDescent="0.15">
      <c r="C52" s="218"/>
      <c r="D52" s="219">
        <f>Snowville!D52</f>
        <v>0</v>
      </c>
      <c r="E52" s="219">
        <f>Snowville!E52</f>
        <v>0</v>
      </c>
      <c r="F52" s="219">
        <f>Snowville!F52</f>
        <v>0</v>
      </c>
      <c r="G52" s="219">
        <f>Snowville!G52</f>
        <v>0</v>
      </c>
      <c r="H52" s="212">
        <f>Snowville!H52</f>
        <v>0</v>
      </c>
      <c r="I52" s="281">
        <f>Snowville!I52</f>
        <v>0</v>
      </c>
      <c r="J52" s="212">
        <f>Snowville!J52</f>
        <v>0</v>
      </c>
      <c r="K52" s="234">
        <f>Snowville!K52</f>
        <v>0</v>
      </c>
      <c r="L52" s="236">
        <f>Snowville!L52</f>
        <v>0</v>
      </c>
      <c r="M52" s="218"/>
      <c r="R52" s="218" t="str">
        <f>Snowville!R52</f>
        <v># std deviations</v>
      </c>
      <c r="S52" s="218">
        <f>Snowville!S52</f>
        <v>6</v>
      </c>
      <c r="T52" s="234">
        <f>Snowville!T52</f>
        <v>-3</v>
      </c>
      <c r="U52" s="235">
        <f>Snowville!U52</f>
        <v>4.4318484119380075E-3</v>
      </c>
      <c r="V52" s="235" t="e">
        <f>Snowville!V52</f>
        <v>#N/A</v>
      </c>
      <c r="W52" s="235" t="e">
        <f>Snowville!W52</f>
        <v>#N/A</v>
      </c>
      <c r="X52" s="235" t="e">
        <f>Snowville!X52</f>
        <v>#VALUE!</v>
      </c>
      <c r="Y52" s="218"/>
      <c r="Z52" s="217">
        <f>Snowville!Z52</f>
        <v>-1.5000000000000027</v>
      </c>
      <c r="AA52" s="217">
        <f>Snowville!AA52</f>
        <v>6.2000000000000006E-2</v>
      </c>
      <c r="AB52" s="217">
        <f>Snowville!AB52</f>
        <v>6.2000000000000006E-2</v>
      </c>
      <c r="AC52" s="217" t="str">
        <f>Snowville!AC52</f>
        <v/>
      </c>
    </row>
    <row r="53" spans="3:29" ht="18" customHeight="1" x14ac:dyDescent="0.15">
      <c r="C53" s="218"/>
      <c r="D53" s="219"/>
      <c r="E53" s="219"/>
      <c r="F53" s="219"/>
      <c r="G53" s="219"/>
      <c r="H53" s="212"/>
      <c r="M53" s="218"/>
      <c r="R53" s="218" t="str">
        <f>Snowville!R53</f>
        <v>Number of points</v>
      </c>
      <c r="S53" s="218">
        <f>Snowville!S53</f>
        <v>144</v>
      </c>
      <c r="T53" s="234">
        <f>Snowville!T53</f>
        <v>-2.9583333333333335</v>
      </c>
      <c r="U53" s="235">
        <f>Snowville!U53</f>
        <v>5.0175847389326532E-3</v>
      </c>
      <c r="V53" s="235" t="e">
        <f>Snowville!V53</f>
        <v>#VALUE!</v>
      </c>
      <c r="W53" s="235" t="e">
        <f>Snowville!W53</f>
        <v>#N/A</v>
      </c>
      <c r="X53" s="235" t="e">
        <f>Snowville!X53</f>
        <v>#VALUE!</v>
      </c>
      <c r="Y53" s="218"/>
      <c r="Z53" s="217">
        <f>Snowville!Z53</f>
        <v>-1.3333333333333357</v>
      </c>
      <c r="AA53" s="217">
        <f>Snowville!AA53</f>
        <v>6.2000000000000006E-2</v>
      </c>
      <c r="AB53" s="217">
        <f>Snowville!AB53</f>
        <v>6.2000000000000006E-2</v>
      </c>
      <c r="AC53" s="217" t="str">
        <f>Snowville!AC53</f>
        <v/>
      </c>
    </row>
    <row r="54" spans="3:29" x14ac:dyDescent="0.15">
      <c r="C54" s="218"/>
      <c r="D54" s="219"/>
      <c r="G54" s="219" t="str">
        <f>Snowville!G54</f>
        <v>shading</v>
      </c>
      <c r="H54" s="219" t="str">
        <f>Snowville!H54</f>
        <v>hypothesized mean</v>
      </c>
      <c r="I54" s="219" t="str">
        <f>Snowville!I54</f>
        <v>expected variability</v>
      </c>
      <c r="J54" s="219" t="str">
        <f>Snowville!J54</f>
        <v>raw sample mean &gt;&gt;</v>
      </c>
      <c r="K54" s="219" t="str">
        <f>Snowville!K54</f>
        <v>standardized test stat &gt;&gt;</v>
      </c>
      <c r="L54" s="219" t="str">
        <f>Snowville!L54</f>
        <v>&gt;&gt; probability</v>
      </c>
      <c r="M54" s="219"/>
      <c r="R54" s="218" t="str">
        <f>Snowville!R54</f>
        <v>Increment</v>
      </c>
      <c r="S54" s="218">
        <f>Snowville!S54</f>
        <v>4.1666666666666664E-2</v>
      </c>
      <c r="T54" s="234">
        <f>Snowville!T54</f>
        <v>-2.916666666666667</v>
      </c>
      <c r="U54" s="235">
        <f>Snowville!U54</f>
        <v>5.6708812194458807E-3</v>
      </c>
      <c r="V54" s="235" t="e">
        <f>Snowville!V54</f>
        <v>#VALUE!</v>
      </c>
      <c r="W54" s="235" t="e">
        <f>Snowville!W54</f>
        <v>#N/A</v>
      </c>
      <c r="X54" s="235" t="e">
        <f>Snowville!X54</f>
        <v>#VALUE!</v>
      </c>
      <c r="Y54" s="218"/>
      <c r="Z54" s="217">
        <f>Snowville!Z54</f>
        <v>-1.1666666666666687</v>
      </c>
      <c r="AA54" s="217">
        <f>Snowville!AA54</f>
        <v>6.2000000000000006E-2</v>
      </c>
      <c r="AB54" s="217">
        <f>Snowville!AB54</f>
        <v>6.2000000000000006E-2</v>
      </c>
      <c r="AC54" s="217" t="str">
        <f>Snowville!AC54</f>
        <v/>
      </c>
    </row>
    <row r="55" spans="3:29" x14ac:dyDescent="0.15">
      <c r="C55" s="218"/>
      <c r="D55" s="219">
        <f>Snowville!D55</f>
        <v>0</v>
      </c>
      <c r="E55" s="219">
        <f>Snowville!E55</f>
        <v>0</v>
      </c>
      <c r="F55" s="219" t="str">
        <f>Snowville!F55</f>
        <v>Snowville x̅</v>
      </c>
      <c r="G55" s="219">
        <f>Snowville!G55</f>
        <v>0</v>
      </c>
      <c r="H55" s="212">
        <f>Snowville!H55</f>
        <v>0</v>
      </c>
      <c r="I55" s="281">
        <f>Snowville!I55</f>
        <v>0</v>
      </c>
      <c r="J55" s="212">
        <f>Snowville!J55</f>
        <v>0</v>
      </c>
      <c r="K55" s="234">
        <f>Snowville!K55</f>
        <v>0</v>
      </c>
      <c r="L55" s="236">
        <f>Snowville!L55</f>
        <v>0</v>
      </c>
      <c r="M55" s="218"/>
      <c r="R55" s="218"/>
      <c r="S55" s="218"/>
      <c r="T55" s="234">
        <f>Snowville!T55</f>
        <v>-2.8750000000000004</v>
      </c>
      <c r="U55" s="235">
        <f>Snowville!U55</f>
        <v>6.3981203107235513E-3</v>
      </c>
      <c r="V55" s="235" t="e">
        <f>Snowville!V55</f>
        <v>#VALUE!</v>
      </c>
      <c r="W55" s="235" t="e">
        <f>Snowville!W55</f>
        <v>#N/A</v>
      </c>
      <c r="X55" s="235" t="e">
        <f>Snowville!X55</f>
        <v>#VALUE!</v>
      </c>
      <c r="Y55" s="218"/>
      <c r="Z55" s="217">
        <f>Snowville!Z55</f>
        <v>-0.83333333333333526</v>
      </c>
      <c r="AA55" s="217">
        <f>Snowville!AA55</f>
        <v>6.2000000000000006E-2</v>
      </c>
      <c r="AB55" s="217">
        <f>Snowville!AB55</f>
        <v>6.2000000000000006E-2</v>
      </c>
      <c r="AC55" s="217" t="str">
        <f>Snowville!AC55</f>
        <v/>
      </c>
    </row>
    <row r="56" spans="3:29" ht="15" customHeight="1" x14ac:dyDescent="0.15">
      <c r="C56" s="218"/>
      <c r="D56" s="219"/>
      <c r="E56" s="219"/>
      <c r="F56" s="219"/>
      <c r="M56" s="218"/>
      <c r="R56" s="218"/>
      <c r="S56" s="218"/>
      <c r="T56" s="234">
        <f>Snowville!T56</f>
        <v>-2.8333333333333339</v>
      </c>
      <c r="U56" s="235">
        <f>Snowville!U56</f>
        <v>7.2060997646092168E-3</v>
      </c>
      <c r="V56" s="235" t="e">
        <f>Snowville!V56</f>
        <v>#VALUE!</v>
      </c>
      <c r="W56" s="235" t="e">
        <f>Snowville!W56</f>
        <v>#N/A</v>
      </c>
      <c r="X56" s="235" t="e">
        <f>Snowville!X56</f>
        <v>#VALUE!</v>
      </c>
      <c r="Y56" s="218"/>
      <c r="Z56" s="217">
        <f>Snowville!Z56</f>
        <v>-0.66666666666666874</v>
      </c>
      <c r="AA56" s="217">
        <f>Snowville!AA56</f>
        <v>6.2000000000000006E-2</v>
      </c>
      <c r="AB56" s="217">
        <f>Snowville!AB56</f>
        <v>6.2000000000000006E-2</v>
      </c>
      <c r="AC56" s="217" t="str">
        <f>Snowville!AC56</f>
        <v/>
      </c>
    </row>
    <row r="57" spans="3:29" x14ac:dyDescent="0.15">
      <c r="C57" s="218"/>
      <c r="D57" s="219"/>
      <c r="E57" s="219"/>
      <c r="F57" s="219"/>
      <c r="G57" s="219"/>
      <c r="H57" s="212"/>
      <c r="I57" s="212"/>
      <c r="J57" s="212"/>
      <c r="K57" s="234"/>
      <c r="L57" s="236"/>
      <c r="M57" s="218"/>
      <c r="O57" s="217" t="str">
        <f>Snowville!O57</f>
        <v>x</v>
      </c>
      <c r="P57" s="217" t="str">
        <f>Snowville!P57</f>
        <v>standardized scale</v>
      </c>
      <c r="R57" s="215" t="str">
        <f>Snowville!R57</f>
        <v>symbol reference</v>
      </c>
      <c r="T57" s="234">
        <f>Snowville!T57</f>
        <v>-2.7916666666666674</v>
      </c>
      <c r="U57" s="235">
        <f>Snowville!U57</f>
        <v>8.1020357469784796E-3</v>
      </c>
      <c r="V57" s="235" t="e">
        <f>Snowville!V57</f>
        <v>#VALUE!</v>
      </c>
      <c r="W57" s="235" t="e">
        <f>Snowville!W57</f>
        <v>#N/A</v>
      </c>
      <c r="X57" s="235" t="e">
        <f>Snowville!X57</f>
        <v>#VALUE!</v>
      </c>
      <c r="Y57" s="218"/>
      <c r="Z57" s="217">
        <f>Snowville!Z57</f>
        <v>-0.50000000000000222</v>
      </c>
      <c r="AA57" s="217">
        <f>Snowville!AA57</f>
        <v>6.2000000000000006E-2</v>
      </c>
      <c r="AB57" s="217">
        <f>Snowville!AB57</f>
        <v>6.2000000000000006E-2</v>
      </c>
      <c r="AC57" s="217" t="str">
        <f>Snowville!AC57</f>
        <v/>
      </c>
    </row>
    <row r="58" spans="3:29" x14ac:dyDescent="0.15">
      <c r="C58" s="218"/>
      <c r="D58" s="232" t="str">
        <f>Snowville!D58</f>
        <v>Page Link</v>
      </c>
      <c r="F58" s="219"/>
      <c r="G58" s="219" t="str">
        <f>Snowville!G58</f>
        <v>shading</v>
      </c>
      <c r="H58" s="219" t="str">
        <f>Snowville!H58</f>
        <v>hypothesized mean</v>
      </c>
      <c r="I58" s="219" t="str">
        <f>Snowville!I58</f>
        <v>expected variability</v>
      </c>
      <c r="J58" s="219" t="str">
        <f>Snowville!J58</f>
        <v>raw CV &lt;&lt;</v>
      </c>
      <c r="K58" s="219" t="str">
        <f>Snowville!K58</f>
        <v>&lt;&lt; standardized CV</v>
      </c>
      <c r="L58" s="219" t="str">
        <f>Snowville!L58</f>
        <v>&lt;&lt; probability</v>
      </c>
      <c r="M58" s="218"/>
      <c r="O58" s="217" t="str">
        <f>Snowville!O58</f>
        <v>x</v>
      </c>
      <c r="P58" s="217" t="str">
        <f>Snowville!P58</f>
        <v xml:space="preserve">curve fill x, x̅ </v>
      </c>
      <c r="R58" s="219" t="str">
        <f>Snowville!R58</f>
        <v>x</v>
      </c>
      <c r="T58" s="234">
        <f>Snowville!T58</f>
        <v>-2.7500000000000009</v>
      </c>
      <c r="U58" s="235">
        <f>Snowville!U58</f>
        <v>9.0935625015910286E-3</v>
      </c>
      <c r="V58" s="235" t="e">
        <f>Snowville!V58</f>
        <v>#VALUE!</v>
      </c>
      <c r="W58" s="235" t="e">
        <f>Snowville!W58</f>
        <v>#N/A</v>
      </c>
      <c r="X58" s="235" t="e">
        <f>Snowville!X58</f>
        <v>#VALUE!</v>
      </c>
      <c r="Y58" s="218"/>
      <c r="Z58" s="217">
        <f>Snowville!Z58</f>
        <v>-0.33333333333333548</v>
      </c>
      <c r="AA58" s="217">
        <f>Snowville!AA58</f>
        <v>6.2000000000000006E-2</v>
      </c>
      <c r="AB58" s="217">
        <f>Snowville!AB58</f>
        <v>6.2000000000000006E-2</v>
      </c>
      <c r="AC58" s="217" t="str">
        <f>Snowville!AC58</f>
        <v/>
      </c>
    </row>
    <row r="59" spans="3:29" x14ac:dyDescent="0.15">
      <c r="C59" s="218"/>
      <c r="D59" s="221" t="str">
        <f>Snowville!D59</f>
        <v>n</v>
      </c>
      <c r="E59" s="265" t="str">
        <f>Snowville!E59</f>
        <v>Population</v>
      </c>
      <c r="F59" s="265" t="str">
        <f>Snowville!F59</f>
        <v>Individual</v>
      </c>
      <c r="G59" s="265" t="str">
        <f>Snowville!G59</f>
        <v>case</v>
      </c>
      <c r="H59" s="264" t="str">
        <f>Snowville!H59</f>
        <v>μ</v>
      </c>
      <c r="I59" s="221">
        <f>Snowville!I59</f>
        <v>0</v>
      </c>
      <c r="J59" s="264">
        <f>Snowville!J59</f>
        <v>0</v>
      </c>
      <c r="K59" s="264">
        <f>Snowville!K59</f>
        <v>0</v>
      </c>
      <c r="L59" s="264">
        <f>Snowville!L59</f>
        <v>0</v>
      </c>
      <c r="O59" s="217" t="str">
        <f>Snowville!O59</f>
        <v>x</v>
      </c>
      <c r="P59" s="217" t="str">
        <f>Snowville!P59</f>
        <v>empirical rule</v>
      </c>
      <c r="R59" s="219" t="str">
        <f>Snowville!R59</f>
        <v>x̅</v>
      </c>
      <c r="T59" s="234">
        <f>Snowville!T59</f>
        <v>-2.7083333333333344</v>
      </c>
      <c r="U59" s="235">
        <f>Snowville!U59</f>
        <v>1.0188728126088616E-2</v>
      </c>
      <c r="V59" s="235" t="e">
        <f>Snowville!V59</f>
        <v>#VALUE!</v>
      </c>
      <c r="W59" s="235" t="e">
        <f>Snowville!W59</f>
        <v>#N/A</v>
      </c>
      <c r="X59" s="235" t="e">
        <f>Snowville!X59</f>
        <v>#VALUE!</v>
      </c>
      <c r="Y59" s="218"/>
      <c r="Z59" s="217">
        <f>Snowville!Z59</f>
        <v>-0.16666666666666879</v>
      </c>
      <c r="AA59" s="217">
        <f>Snowville!AA59</f>
        <v>6.2000000000000006E-2</v>
      </c>
      <c r="AB59" s="217">
        <f>Snowville!AB59</f>
        <v>6.2000000000000006E-2</v>
      </c>
      <c r="AC59" s="217" t="str">
        <f>Snowville!AC59</f>
        <v/>
      </c>
    </row>
    <row r="60" spans="3:29" x14ac:dyDescent="0.15">
      <c r="C60" s="218"/>
      <c r="D60" s="219">
        <f>Snowville!D60</f>
        <v>0</v>
      </c>
      <c r="E60" s="219">
        <f>Snowville!E60</f>
        <v>0</v>
      </c>
      <c r="F60" s="219">
        <f>Snowville!F60</f>
        <v>0</v>
      </c>
      <c r="G60" s="219">
        <f>Snowville!G60</f>
        <v>0</v>
      </c>
      <c r="H60" s="212">
        <f>Snowville!H60</f>
        <v>0</v>
      </c>
      <c r="I60" s="281">
        <f>Snowville!I60</f>
        <v>0</v>
      </c>
      <c r="J60" s="212">
        <f>Snowville!J60</f>
        <v>0</v>
      </c>
      <c r="K60" s="282">
        <f>Snowville!K60</f>
        <v>0</v>
      </c>
      <c r="L60" s="283">
        <f>Snowville!L60</f>
        <v>0</v>
      </c>
      <c r="O60" s="217" t="str">
        <f>Snowville!O60</f>
        <v>x</v>
      </c>
      <c r="P60" s="217" t="str">
        <f>Snowville!P60</f>
        <v>cumm. %</v>
      </c>
      <c r="R60" s="219" t="str">
        <f>Snowville!R60</f>
        <v>r</v>
      </c>
      <c r="T60" s="234">
        <f>Snowville!T60</f>
        <v>-2.6666666666666679</v>
      </c>
      <c r="U60" s="235">
        <f>Snowville!U60</f>
        <v>1.1395986023797402E-2</v>
      </c>
      <c r="V60" s="235" t="e">
        <f>Snowville!V60</f>
        <v>#VALUE!</v>
      </c>
      <c r="W60" s="235" t="e">
        <f>Snowville!W60</f>
        <v>#N/A</v>
      </c>
      <c r="X60" s="235" t="e">
        <f>Snowville!X60</f>
        <v>#VALUE!</v>
      </c>
      <c r="Y60" s="218"/>
      <c r="Z60" s="217">
        <f>Snowville!Z60</f>
        <v>0.16666666666666449</v>
      </c>
      <c r="AA60" s="217">
        <f>Snowville!AA60</f>
        <v>6.2000000000000006E-2</v>
      </c>
      <c r="AB60" s="217">
        <f>Snowville!AB60</f>
        <v>6.2000000000000006E-2</v>
      </c>
      <c r="AC60" s="217" t="str">
        <f>Snowville!AC60</f>
        <v/>
      </c>
    </row>
    <row r="61" spans="3:29" ht="55" customHeight="1" x14ac:dyDescent="0.15">
      <c r="C61" s="218"/>
      <c r="D61" s="219">
        <f>Snowville!D61</f>
        <v>0</v>
      </c>
      <c r="E61" s="219">
        <f>Snowville!E61</f>
        <v>0</v>
      </c>
      <c r="F61" s="219">
        <f>Snowville!F61</f>
        <v>0</v>
      </c>
      <c r="G61" s="219">
        <f>Snowville!G61</f>
        <v>0</v>
      </c>
      <c r="H61" s="212">
        <f>Snowville!H61</f>
        <v>0</v>
      </c>
      <c r="I61" s="281">
        <f>Snowville!I61</f>
        <v>0</v>
      </c>
      <c r="J61" s="212">
        <f>Snowville!J61</f>
        <v>0</v>
      </c>
      <c r="K61" s="282">
        <f>Snowville!K61</f>
        <v>0</v>
      </c>
      <c r="L61" s="283">
        <f>Snowville!L61</f>
        <v>0</v>
      </c>
      <c r="M61" s="218"/>
      <c r="O61" s="217" t="str">
        <f>Snowville!O61</f>
        <v>x</v>
      </c>
      <c r="P61" s="217" t="str">
        <f>Snowville!P61</f>
        <v>raw scale1&amp;2</v>
      </c>
      <c r="R61" s="219" t="str">
        <f>Snowville!R61</f>
        <v>σ</v>
      </c>
      <c r="T61" s="234">
        <f>Snowville!T61</f>
        <v>-2.6250000000000013</v>
      </c>
      <c r="U61" s="235">
        <f>Snowville!U61</f>
        <v>1.2724181596831387E-2</v>
      </c>
      <c r="V61" s="235" t="e">
        <f>Snowville!V61</f>
        <v>#VALUE!</v>
      </c>
      <c r="W61" s="235" t="e">
        <f>Snowville!W61</f>
        <v>#N/A</v>
      </c>
      <c r="X61" s="235" t="e">
        <f>Snowville!X61</f>
        <v>#VALUE!</v>
      </c>
      <c r="Y61" s="218"/>
      <c r="Z61" s="217">
        <f>Snowville!Z61</f>
        <v>0.33333333333333115</v>
      </c>
      <c r="AA61" s="217">
        <f>Snowville!AA61</f>
        <v>6.2000000000000006E-2</v>
      </c>
      <c r="AB61" s="217">
        <f>Snowville!AB61</f>
        <v>6.2000000000000006E-2</v>
      </c>
      <c r="AC61" s="217" t="str">
        <f>Snowville!AC61</f>
        <v/>
      </c>
    </row>
    <row r="62" spans="3:29" x14ac:dyDescent="0.15">
      <c r="C62" s="218"/>
      <c r="D62" s="219"/>
      <c r="M62" s="218"/>
      <c r="O62" s="217" t="str">
        <f>Snowville!O62</f>
        <v>x</v>
      </c>
      <c r="P62" s="217" t="str">
        <f>Snowville!P62</f>
        <v>stdev1&amp;2</v>
      </c>
      <c r="R62" s="219" t="str">
        <f>Snowville!R62</f>
        <v>μ</v>
      </c>
      <c r="T62" s="234">
        <f>Snowville!T62</f>
        <v>-2.5833333333333348</v>
      </c>
      <c r="U62" s="235">
        <f>Snowville!U62</f>
        <v>1.4182533754437251E-2</v>
      </c>
      <c r="V62" s="235" t="e">
        <f>Snowville!V62</f>
        <v>#VALUE!</v>
      </c>
      <c r="W62" s="235" t="e">
        <f>Snowville!W62</f>
        <v>#N/A</v>
      </c>
      <c r="X62" s="235" t="e">
        <f>Snowville!X62</f>
        <v>#VALUE!</v>
      </c>
      <c r="Y62" s="218"/>
      <c r="Z62" s="217">
        <f>Snowville!Z62</f>
        <v>0.49999999999999789</v>
      </c>
      <c r="AA62" s="217">
        <f>Snowville!AA62</f>
        <v>6.2000000000000006E-2</v>
      </c>
      <c r="AB62" s="217">
        <f>Snowville!AB62</f>
        <v>6.2000000000000006E-2</v>
      </c>
      <c r="AC62" s="217" t="str">
        <f>Snowville!AC62</f>
        <v/>
      </c>
    </row>
    <row r="63" spans="3:29" x14ac:dyDescent="0.15">
      <c r="C63" s="218"/>
      <c r="D63" s="219"/>
      <c r="G63" s="219" t="str">
        <f>Snowville!G63</f>
        <v>shading</v>
      </c>
      <c r="H63" s="219" t="str">
        <f>Snowville!H63</f>
        <v>hypothesized mean</v>
      </c>
      <c r="I63" s="219" t="str">
        <f>Snowville!I63</f>
        <v>expected variability</v>
      </c>
      <c r="J63" s="219" t="str">
        <f>Snowville!J63</f>
        <v>raw sample mean &gt;&gt;</v>
      </c>
      <c r="K63" s="219" t="str">
        <f>Snowville!K63</f>
        <v>standardized test stat &gt;&gt;</v>
      </c>
      <c r="L63" s="219" t="str">
        <f>Snowville!L63</f>
        <v>&gt;&gt; probability</v>
      </c>
      <c r="M63" s="218"/>
      <c r="O63" s="217" t="str">
        <f>Snowville!O63</f>
        <v>x</v>
      </c>
      <c r="P63" s="217" t="str">
        <f>Snowville!P63</f>
        <v>pt labels</v>
      </c>
      <c r="R63" s="219" t="str">
        <f>Snowville!R63</f>
        <v>α</v>
      </c>
      <c r="T63" s="234">
        <f>Snowville!T63</f>
        <v>-2.5416666666666683</v>
      </c>
      <c r="U63" s="235">
        <f>Snowville!U63</f>
        <v>1.5780610826231802E-2</v>
      </c>
      <c r="V63" s="235" t="e">
        <f>Snowville!V63</f>
        <v>#VALUE!</v>
      </c>
      <c r="W63" s="235" t="e">
        <f>Snowville!W63</f>
        <v>#N/A</v>
      </c>
      <c r="X63" s="235" t="e">
        <f>Snowville!X63</f>
        <v>#VALUE!</v>
      </c>
      <c r="Y63" s="218"/>
      <c r="Z63" s="217">
        <f>Snowville!Z63</f>
        <v>0.66666666666666441</v>
      </c>
      <c r="AA63" s="217">
        <f>Snowville!AA63</f>
        <v>6.2000000000000006E-2</v>
      </c>
      <c r="AB63" s="217">
        <f>Snowville!AB63</f>
        <v>6.2000000000000006E-2</v>
      </c>
      <c r="AC63" s="217" t="str">
        <f>Snowville!AC63</f>
        <v/>
      </c>
    </row>
    <row r="64" spans="3:29" x14ac:dyDescent="0.15">
      <c r="C64" s="218"/>
      <c r="D64" s="219">
        <f>Snowville!D64</f>
        <v>0</v>
      </c>
      <c r="E64" s="219">
        <f>Snowville!E64</f>
        <v>0</v>
      </c>
      <c r="F64" s="219" t="str">
        <f>Snowville!F64</f>
        <v>Snowville x̅</v>
      </c>
      <c r="G64" s="219">
        <f>Snowville!G64</f>
        <v>0</v>
      </c>
      <c r="H64" s="212">
        <f>Snowville!H64</f>
        <v>0</v>
      </c>
      <c r="I64" s="281">
        <f>Snowville!I64</f>
        <v>0</v>
      </c>
      <c r="J64" s="212">
        <f>Snowville!J64</f>
        <v>0</v>
      </c>
      <c r="K64" s="282">
        <f>Snowville!K64</f>
        <v>0</v>
      </c>
      <c r="L64" s="283">
        <f>Snowville!L64</f>
        <v>0</v>
      </c>
      <c r="M64" s="218"/>
      <c r="O64" s="217" t="str">
        <f>Snowville!O64</f>
        <v>x</v>
      </c>
      <c r="P64" s="217" t="str">
        <f>Snowville!P64</f>
        <v>-pt probabilities</v>
      </c>
      <c r="R64" s="219" t="str">
        <f>Snowville!R64</f>
        <v>⟵</v>
      </c>
      <c r="T64" s="234">
        <f>Snowville!T64</f>
        <v>-2.5000000000000018</v>
      </c>
      <c r="U64" s="235">
        <f>Snowville!U64</f>
        <v>1.7528300493568461E-2</v>
      </c>
      <c r="V64" s="235" t="e">
        <f>Snowville!V64</f>
        <v>#VALUE!</v>
      </c>
      <c r="W64" s="235" t="e">
        <f>Snowville!W64</f>
        <v>#N/A</v>
      </c>
      <c r="X64" s="235" t="e">
        <f>Snowville!X64</f>
        <v>#VALUE!</v>
      </c>
      <c r="Y64" s="218"/>
      <c r="Z64" s="217">
        <f>Snowville!Z64</f>
        <v>0.83333333333333093</v>
      </c>
      <c r="AA64" s="217">
        <f>Snowville!AA64</f>
        <v>6.2000000000000006E-2</v>
      </c>
      <c r="AB64" s="217">
        <f>Snowville!AB64</f>
        <v>6.2000000000000006E-2</v>
      </c>
      <c r="AC64" s="217" t="str">
        <f>Snowville!AC64</f>
        <v/>
      </c>
    </row>
    <row r="65" spans="3:29" x14ac:dyDescent="0.15">
      <c r="C65" s="218"/>
      <c r="D65" s="219"/>
      <c r="E65" s="219"/>
      <c r="F65" s="219"/>
      <c r="M65" s="218"/>
      <c r="O65" s="217" t="str">
        <f>Snowville!O65</f>
        <v>x</v>
      </c>
      <c r="P65" s="217" t="str">
        <f>Snowville!P65</f>
        <v>shading</v>
      </c>
      <c r="R65" s="219" t="str">
        <f>Snowville!R65</f>
        <v xml:space="preserve"> ⟶</v>
      </c>
      <c r="T65" s="234">
        <f>Snowville!T65</f>
        <v>-2.4583333333333353</v>
      </c>
      <c r="U65" s="235">
        <f>Snowville!U65</f>
        <v>1.9435773384264884E-2</v>
      </c>
      <c r="V65" s="235" t="e">
        <f>Snowville!V65</f>
        <v>#VALUE!</v>
      </c>
      <c r="W65" s="235" t="e">
        <f>Snowville!W65</f>
        <v>#N/A</v>
      </c>
      <c r="X65" s="235" t="e">
        <f>Snowville!X65</f>
        <v>#VALUE!</v>
      </c>
      <c r="Y65" s="218"/>
      <c r="Z65" s="217">
        <f>Snowville!Z65</f>
        <v>1.1666666666666643</v>
      </c>
      <c r="AA65" s="217">
        <f>Snowville!AA65</f>
        <v>6.2000000000000006E-2</v>
      </c>
      <c r="AB65" s="217">
        <f>Snowville!AB65</f>
        <v>6.2000000000000006E-2</v>
      </c>
      <c r="AC65" s="217" t="str">
        <f>Snowville!AC65</f>
        <v/>
      </c>
    </row>
    <row r="66" spans="3:29" x14ac:dyDescent="0.15">
      <c r="C66" s="218"/>
      <c r="D66" s="219"/>
      <c r="E66" s="219"/>
      <c r="F66" s="219"/>
      <c r="G66" s="219"/>
      <c r="H66" s="212"/>
      <c r="I66" s="212"/>
      <c r="J66" s="212"/>
      <c r="K66" s="234"/>
      <c r="L66" s="236"/>
      <c r="M66" s="218"/>
      <c r="O66" s="217" t="str">
        <f>Snowville!O66</f>
        <v>x</v>
      </c>
      <c r="P66" s="217" t="str">
        <f>Snowville!P66</f>
        <v>-pt raw values</v>
      </c>
      <c r="R66" s="217" t="str">
        <f>Snowville!R66</f>
        <v>↓</v>
      </c>
      <c r="T66" s="234">
        <f>Snowville!T66</f>
        <v>-2.4166666666666687</v>
      </c>
      <c r="U66" s="235">
        <f>Snowville!U66</f>
        <v>2.1513440016773546E-2</v>
      </c>
      <c r="V66" s="235" t="e">
        <f>Snowville!V66</f>
        <v>#VALUE!</v>
      </c>
      <c r="W66" s="235" t="e">
        <f>Snowville!W66</f>
        <v>#N/A</v>
      </c>
      <c r="X66" s="235" t="e">
        <f>Snowville!X66</f>
        <v>#VALUE!</v>
      </c>
      <c r="Y66" s="218"/>
      <c r="Z66" s="217">
        <f>Snowville!Z66</f>
        <v>1.3333333333333313</v>
      </c>
      <c r="AA66" s="217">
        <f>Snowville!AA66</f>
        <v>6.2000000000000006E-2</v>
      </c>
      <c r="AB66" s="217">
        <f>Snowville!AB66</f>
        <v>6.2000000000000006E-2</v>
      </c>
      <c r="AC66" s="217" t="str">
        <f>Snowville!AC66</f>
        <v/>
      </c>
    </row>
    <row r="67" spans="3:29" x14ac:dyDescent="0.15">
      <c r="C67" s="218"/>
      <c r="D67" s="232" t="str">
        <f>Snowville!D67</f>
        <v>Conversions</v>
      </c>
      <c r="F67" s="219"/>
      <c r="J67" s="219" t="str">
        <f>Snowville!J67</f>
        <v>x</v>
      </c>
      <c r="K67" s="219" t="str">
        <f>Snowville!K67</f>
        <v>x</v>
      </c>
      <c r="L67" s="219" t="str">
        <f>Snowville!L67</f>
        <v>x</v>
      </c>
      <c r="M67" s="218"/>
      <c r="O67" s="217" t="str">
        <f>Snowville!O67</f>
        <v>x</v>
      </c>
      <c r="P67" s="217" t="str">
        <f>Snowville!P67</f>
        <v>-pt standardized</v>
      </c>
      <c r="R67" s="217" t="str">
        <f>Snowville!R67</f>
        <v>⤷</v>
      </c>
      <c r="T67" s="234">
        <f>Snowville!T67</f>
        <v>-2.3750000000000022</v>
      </c>
      <c r="U67" s="235">
        <f>Snowville!U67</f>
        <v>2.3771900829913678E-2</v>
      </c>
      <c r="V67" s="235" t="e">
        <f>Snowville!V67</f>
        <v>#VALUE!</v>
      </c>
      <c r="W67" s="235" t="e">
        <f>Snowville!W67</f>
        <v>#N/A</v>
      </c>
      <c r="X67" s="235" t="e">
        <f>Snowville!X67</f>
        <v>#VALUE!</v>
      </c>
      <c r="Y67" s="218"/>
      <c r="Z67" s="217">
        <f>Snowville!Z67</f>
        <v>1.4999999999999982</v>
      </c>
      <c r="AA67" s="217">
        <f>Snowville!AA67</f>
        <v>6.2000000000000006E-2</v>
      </c>
      <c r="AB67" s="217">
        <f>Snowville!AB67</f>
        <v>6.2000000000000006E-2</v>
      </c>
      <c r="AC67" s="217" t="str">
        <f>Snowville!AC67</f>
        <v/>
      </c>
    </row>
    <row r="68" spans="3:29" x14ac:dyDescent="0.15">
      <c r="C68" s="218"/>
      <c r="D68" s="221" t="str">
        <f>Snowville!D68</f>
        <v>n</v>
      </c>
      <c r="E68" s="265" t="str">
        <f>Snowville!E68</f>
        <v>Population</v>
      </c>
      <c r="F68" s="265" t="str">
        <f>Snowville!F68</f>
        <v>Individual</v>
      </c>
      <c r="G68" s="265" t="str">
        <f>Snowville!G68</f>
        <v>case</v>
      </c>
      <c r="H68" s="264" t="str">
        <f>Snowville!H68</f>
        <v>μ</v>
      </c>
      <c r="I68" s="221" t="str">
        <f>Snowville!I68</f>
        <v/>
      </c>
      <c r="J68" s="221" t="str">
        <f>Snowville!J68</f>
        <v/>
      </c>
      <c r="K68" s="221" t="str">
        <f>Snowville!K68</f>
        <v/>
      </c>
      <c r="L68" s="221" t="str">
        <f>Snowville!L68</f>
        <v/>
      </c>
      <c r="O68" s="217" t="str">
        <f>Snowville!O68</f>
        <v>x</v>
      </c>
      <c r="P68" s="217" t="str">
        <f>Snowville!P68</f>
        <v>equations</v>
      </c>
      <c r="Q68" s="218"/>
      <c r="R68" s="217" t="str">
        <f>Snowville!R68</f>
        <v>⤶</v>
      </c>
      <c r="T68" s="234">
        <f>Snowville!T68</f>
        <v>-2.3333333333333357</v>
      </c>
      <c r="U68" s="235">
        <f>Snowville!U68</f>
        <v>2.6221889093709354E-2</v>
      </c>
      <c r="V68" s="235" t="e">
        <f>Snowville!V68</f>
        <v>#VALUE!</v>
      </c>
      <c r="W68" s="235" t="e">
        <f>Snowville!W68</f>
        <v>#N/A</v>
      </c>
      <c r="X68" s="235" t="e">
        <f>Snowville!X68</f>
        <v>#VALUE!</v>
      </c>
      <c r="Y68" s="218"/>
      <c r="Z68" s="217">
        <f>Snowville!Z68</f>
        <v>1.6666666666666652</v>
      </c>
      <c r="AA68" s="217">
        <f>Snowville!AA68</f>
        <v>6.2000000000000006E-2</v>
      </c>
      <c r="AB68" s="217">
        <f>Snowville!AB68</f>
        <v>6.2000000000000006E-2</v>
      </c>
      <c r="AC68" s="217" t="str">
        <f>Snowville!AC68</f>
        <v/>
      </c>
    </row>
    <row r="69" spans="3:29" x14ac:dyDescent="0.15">
      <c r="C69" s="218"/>
      <c r="D69" s="219">
        <f>Snowville!D69</f>
        <v>0</v>
      </c>
      <c r="E69" s="219" t="str">
        <f>Snowville!E69</f>
        <v/>
      </c>
      <c r="F69" s="219" t="str">
        <f>Snowville!F69</f>
        <v/>
      </c>
      <c r="G69" s="219" t="str">
        <f>Snowville!G69</f>
        <v/>
      </c>
      <c r="H69" s="284" t="str">
        <f>Snowville!H69</f>
        <v/>
      </c>
      <c r="I69" s="285" t="str">
        <f>Snowville!I69</f>
        <v/>
      </c>
      <c r="J69" s="284" t="str">
        <f>Snowville!J69</f>
        <v/>
      </c>
      <c r="K69" s="286" t="str">
        <f>Snowville!K69</f>
        <v/>
      </c>
      <c r="L69" s="287">
        <f>Snowville!L69</f>
        <v>0</v>
      </c>
      <c r="O69" s="217" t="str">
        <f>Snowville!O69</f>
        <v>x</v>
      </c>
      <c r="P69" s="217" t="str">
        <f>Snowville!P69</f>
        <v>confidence interval</v>
      </c>
      <c r="Q69" s="218"/>
      <c r="R69" s="217" t="str">
        <f>Snowville!R69</f>
        <v>≠</v>
      </c>
      <c r="S69" s="218"/>
      <c r="T69" s="234">
        <f>Snowville!T69</f>
        <v>-2.2916666666666692</v>
      </c>
      <c r="U69" s="235">
        <f>Snowville!U69</f>
        <v>2.8874206565747223E-2</v>
      </c>
      <c r="V69" s="235" t="e">
        <f>Snowville!V69</f>
        <v>#VALUE!</v>
      </c>
      <c r="W69" s="235" t="e">
        <f>Snowville!W69</f>
        <v>#N/A</v>
      </c>
      <c r="X69" s="235" t="e">
        <f>Snowville!X69</f>
        <v>#VALUE!</v>
      </c>
      <c r="Y69" s="218"/>
      <c r="Z69" s="217">
        <f>Snowville!Z69</f>
        <v>1.8333333333333321</v>
      </c>
      <c r="AA69" s="217">
        <f>Snowville!AA69</f>
        <v>6.2000000000000006E-2</v>
      </c>
      <c r="AB69" s="217">
        <f>Snowville!AB69</f>
        <v>6.2000000000000006E-2</v>
      </c>
      <c r="AC69" s="217" t="str">
        <f>Snowville!AC69</f>
        <v/>
      </c>
    </row>
    <row r="70" spans="3:29" x14ac:dyDescent="0.15">
      <c r="C70" s="218"/>
      <c r="D70" s="219">
        <f>Snowville!D70</f>
        <v>0</v>
      </c>
      <c r="E70" s="219" t="str">
        <f>Snowville!E70</f>
        <v/>
      </c>
      <c r="F70" s="219" t="str">
        <f>Snowville!F70</f>
        <v/>
      </c>
      <c r="G70" s="219" t="str">
        <f>Snowville!G70</f>
        <v/>
      </c>
      <c r="H70" s="284" t="str">
        <f>Snowville!H70</f>
        <v/>
      </c>
      <c r="I70" s="285" t="str">
        <f>Snowville!I70</f>
        <v/>
      </c>
      <c r="J70" s="284" t="str">
        <f>Snowville!J70</f>
        <v/>
      </c>
      <c r="K70" s="286" t="str">
        <f>Snowville!K70</f>
        <v/>
      </c>
      <c r="L70" s="287">
        <f>Snowville!L70</f>
        <v>0</v>
      </c>
      <c r="M70" s="218"/>
      <c r="O70" s="217">
        <f>Snowville!O70</f>
        <v>0</v>
      </c>
      <c r="P70" s="217" t="str">
        <f>Snowville!P70</f>
        <v>raw scale3</v>
      </c>
      <c r="Q70" s="218"/>
      <c r="R70" s="217" t="str">
        <f>Snowville!R70</f>
        <v>≥</v>
      </c>
      <c r="S70" s="218"/>
      <c r="T70" s="234">
        <f>Snowville!T70</f>
        <v>-2.2500000000000027</v>
      </c>
      <c r="U70" s="235">
        <f>Snowville!U70</f>
        <v>3.1739651835667224E-2</v>
      </c>
      <c r="V70" s="235" t="e">
        <f>Snowville!V70</f>
        <v>#VALUE!</v>
      </c>
      <c r="W70" s="235" t="e">
        <f>Snowville!W70</f>
        <v>#N/A</v>
      </c>
      <c r="X70" s="235" t="e">
        <f>Snowville!X70</f>
        <v>#VALUE!</v>
      </c>
      <c r="Y70" s="218"/>
      <c r="Z70" s="217">
        <f>Snowville!Z70</f>
        <v>-1.6666666666666696</v>
      </c>
      <c r="AA70" s="217">
        <f>Snowville!AA70</f>
        <v>8.6000000000000007E-2</v>
      </c>
      <c r="AB70" s="217">
        <f>Snowville!AB70</f>
        <v>8.6000000000000007E-2</v>
      </c>
      <c r="AC70" s="217" t="str">
        <f>Snowville!AC70</f>
        <v/>
      </c>
    </row>
    <row r="71" spans="3:29" x14ac:dyDescent="0.15">
      <c r="C71" s="218"/>
      <c r="D71" s="219"/>
      <c r="G71" s="217" t="str">
        <f>Snowville!G71</f>
        <v/>
      </c>
      <c r="M71" s="218"/>
      <c r="O71" s="217">
        <f>Snowville!O71</f>
        <v>0</v>
      </c>
      <c r="P71" s="217" t="str">
        <f>Snowville!P71</f>
        <v>stdev3</v>
      </c>
      <c r="Q71" s="218"/>
      <c r="R71" s="217" t="str">
        <f>Snowville!R71</f>
        <v>≤</v>
      </c>
      <c r="T71" s="234">
        <f>Snowville!T71</f>
        <v>-2.2083333333333361</v>
      </c>
      <c r="U71" s="235">
        <f>Snowville!U71</f>
        <v>3.482894138763417E-2</v>
      </c>
      <c r="V71" s="235" t="e">
        <f>Snowville!V71</f>
        <v>#VALUE!</v>
      </c>
      <c r="W71" s="235" t="e">
        <f>Snowville!W71</f>
        <v>#N/A</v>
      </c>
      <c r="X71" s="235" t="e">
        <f>Snowville!X71</f>
        <v>#VALUE!</v>
      </c>
      <c r="Y71" s="218"/>
      <c r="Z71" s="217">
        <f>Snowville!Z71</f>
        <v>-1.5000000000000027</v>
      </c>
      <c r="AA71" s="217">
        <f>Snowville!AA71</f>
        <v>8.6000000000000007E-2</v>
      </c>
      <c r="AB71" s="217">
        <f>Snowville!AB71</f>
        <v>8.6000000000000007E-2</v>
      </c>
      <c r="AC71" s="217" t="str">
        <f>Snowville!AC71</f>
        <v/>
      </c>
    </row>
    <row r="72" spans="3:29" x14ac:dyDescent="0.15">
      <c r="C72" s="218"/>
      <c r="D72" s="219"/>
      <c r="G72" s="219" t="str">
        <f>Snowville!G72</f>
        <v>x</v>
      </c>
      <c r="H72" s="219" t="str">
        <f>Snowville!H72</f>
        <v>x</v>
      </c>
      <c r="I72" s="219" t="str">
        <f>Snowville!I72</f>
        <v>x</v>
      </c>
      <c r="J72" s="219" t="str">
        <f>Snowville!J72</f>
        <v>x</v>
      </c>
      <c r="K72" s="219" t="str">
        <f>Snowville!K72</f>
        <v>x</v>
      </c>
      <c r="L72" s="219" t="str">
        <f>Snowville!L72</f>
        <v>x</v>
      </c>
      <c r="M72" s="218"/>
      <c r="O72" s="217" t="str">
        <f>Snowville!O72</f>
        <v>x</v>
      </c>
      <c r="P72" s="217" t="str">
        <f>Snowville!P72</f>
        <v>kudos!</v>
      </c>
      <c r="Q72" s="218"/>
      <c r="T72" s="234">
        <f>Snowville!T72</f>
        <v>-2.1666666666666696</v>
      </c>
      <c r="U72" s="235">
        <f>Snowville!U72</f>
        <v>3.8152623506417724E-2</v>
      </c>
      <c r="V72" s="235" t="e">
        <f>Snowville!V72</f>
        <v>#VALUE!</v>
      </c>
      <c r="W72" s="235" t="e">
        <f>Snowville!W72</f>
        <v>#N/A</v>
      </c>
      <c r="X72" s="235" t="e">
        <f>Snowville!X72</f>
        <v>#VALUE!</v>
      </c>
      <c r="Y72" s="218"/>
      <c r="Z72" s="217">
        <f>Snowville!Z72</f>
        <v>-1.3333333333333357</v>
      </c>
      <c r="AA72" s="217">
        <f>Snowville!AA72</f>
        <v>8.6000000000000007E-2</v>
      </c>
      <c r="AB72" s="217">
        <f>Snowville!AB72</f>
        <v>8.6000000000000007E-2</v>
      </c>
      <c r="AC72" s="217" t="str">
        <f>Snowville!AC72</f>
        <v/>
      </c>
    </row>
    <row r="73" spans="3:29" x14ac:dyDescent="0.15">
      <c r="C73" s="218"/>
      <c r="D73" s="219">
        <f>Snowville!D73</f>
        <v>0</v>
      </c>
      <c r="E73" s="219" t="str">
        <f>Snowville!E73</f>
        <v/>
      </c>
      <c r="F73" s="219" t="str">
        <f>Snowville!F73</f>
        <v>Snowville x̅</v>
      </c>
      <c r="G73" s="219" t="str">
        <f>Snowville!G73</f>
        <v/>
      </c>
      <c r="H73" s="284" t="str">
        <f>Snowville!H73</f>
        <v/>
      </c>
      <c r="I73" s="285" t="str">
        <f>Snowville!I73</f>
        <v/>
      </c>
      <c r="J73" s="284" t="str">
        <f>Snowville!J73</f>
        <v/>
      </c>
      <c r="K73" s="286" t="str">
        <f>Snowville!K73</f>
        <v/>
      </c>
      <c r="L73" s="287" t="str">
        <f>Snowville!L73</f>
        <v/>
      </c>
      <c r="M73" s="218"/>
      <c r="O73" s="217">
        <f>Snowville!O73</f>
        <v>2</v>
      </c>
      <c r="P73" s="217" t="str">
        <f>Snowville!P73</f>
        <v># decimals raw</v>
      </c>
      <c r="Q73" s="218"/>
      <c r="T73" s="234">
        <f>Snowville!T73</f>
        <v>-2.1250000000000031</v>
      </c>
      <c r="U73" s="235">
        <f>Snowville!U73</f>
        <v>4.1720985256338335E-2</v>
      </c>
      <c r="V73" s="235" t="e">
        <f>Snowville!V73</f>
        <v>#VALUE!</v>
      </c>
      <c r="W73" s="235" t="e">
        <f>Snowville!W73</f>
        <v>#N/A</v>
      </c>
      <c r="X73" s="235" t="e">
        <f>Snowville!X73</f>
        <v>#VALUE!</v>
      </c>
      <c r="Y73" s="218"/>
      <c r="Z73" s="217">
        <f>Snowville!Z73</f>
        <v>-1.1666666666666687</v>
      </c>
      <c r="AA73" s="217">
        <f>Snowville!AA73</f>
        <v>8.6000000000000007E-2</v>
      </c>
      <c r="AB73" s="217">
        <f>Snowville!AB73</f>
        <v>8.6000000000000007E-2</v>
      </c>
      <c r="AC73" s="217" t="str">
        <f>Snowville!AC73</f>
        <v/>
      </c>
    </row>
    <row r="74" spans="3:29" x14ac:dyDescent="0.15">
      <c r="C74" s="218"/>
      <c r="D74" s="219"/>
      <c r="E74" s="219"/>
      <c r="F74" s="219"/>
      <c r="M74" s="218"/>
      <c r="P74" s="218"/>
      <c r="Q74" s="218"/>
      <c r="T74" s="234">
        <f>Snowville!T74</f>
        <v>-2.0833333333333366</v>
      </c>
      <c r="U74" s="235">
        <f>Snowville!U74</f>
        <v>4.5543952872905295E-2</v>
      </c>
      <c r="V74" s="235" t="e">
        <f>Snowville!V74</f>
        <v>#VALUE!</v>
      </c>
      <c r="W74" s="235" t="e">
        <f>Snowville!W74</f>
        <v>#N/A</v>
      </c>
      <c r="X74" s="235" t="e">
        <f>Snowville!X74</f>
        <v>#VALUE!</v>
      </c>
      <c r="Y74" s="218"/>
      <c r="Z74" s="217">
        <f>Snowville!Z74</f>
        <v>-0.83333333333333526</v>
      </c>
      <c r="AA74" s="217">
        <f>Snowville!AA74</f>
        <v>8.6000000000000007E-2</v>
      </c>
      <c r="AB74" s="217">
        <f>Snowville!AB74</f>
        <v>8.6000000000000007E-2</v>
      </c>
      <c r="AC74" s="217" t="str">
        <f>Snowville!AC74</f>
        <v/>
      </c>
    </row>
    <row r="75" spans="3:29" x14ac:dyDescent="0.15">
      <c r="C75" s="218"/>
      <c r="D75" s="219"/>
      <c r="E75" s="231"/>
      <c r="F75" s="227" t="str">
        <f>Snowville!F75</f>
        <v>animation title:</v>
      </c>
      <c r="G75" s="213" t="str">
        <f>Snowville!G75</f>
        <v>=INDEX(P6:P18, MAX(IF(O6:O18="x", ROW(O6:O18)-ROW(O6)+1)))</v>
      </c>
      <c r="H75" s="213"/>
      <c r="I75" s="212"/>
      <c r="K75" s="234"/>
      <c r="L75" s="236"/>
      <c r="M75" s="218"/>
      <c r="P75" s="218"/>
      <c r="Q75" s="218"/>
      <c r="T75" s="234">
        <f>Snowville!T75</f>
        <v>-2.0416666666666701</v>
      </c>
      <c r="U75" s="235">
        <f>Snowville!U75</f>
        <v>4.9630986023358713E-2</v>
      </c>
      <c r="V75" s="235" t="e">
        <f>Snowville!V75</f>
        <v>#VALUE!</v>
      </c>
      <c r="W75" s="235" t="e">
        <f>Snowville!W75</f>
        <v>#N/A</v>
      </c>
      <c r="X75" s="235" t="e">
        <f>Snowville!X75</f>
        <v>#VALUE!</v>
      </c>
      <c r="Y75" s="218"/>
      <c r="Z75" s="217">
        <f>Snowville!Z75</f>
        <v>-0.66666666666666874</v>
      </c>
      <c r="AA75" s="217">
        <f>Snowville!AA75</f>
        <v>8.6000000000000007E-2</v>
      </c>
      <c r="AB75" s="217">
        <f>Snowville!AB75</f>
        <v>8.6000000000000007E-2</v>
      </c>
      <c r="AC75" s="217" t="str">
        <f>Snowville!AC75</f>
        <v/>
      </c>
    </row>
    <row r="76" spans="3:29" ht="10" x14ac:dyDescent="0.15">
      <c r="C76" s="218"/>
      <c r="D76" s="233" t="str">
        <f>Snowville!D76</f>
        <v>Graph Title</v>
      </c>
      <c r="E76" s="219" t="str">
        <f>Snowville!E76</f>
        <v/>
      </c>
      <c r="F76" s="237" t="str">
        <f>Snowville!F76</f>
        <v>regular title:</v>
      </c>
      <c r="G76" s="238" t="str">
        <f>Snowville!G76</f>
        <v>=IF(L66="","",E74 &amp; G75 &amp;  G76)</v>
      </c>
      <c r="J76" s="239" t="str">
        <f>Snowville!J76</f>
        <v>μ0 on the graph</v>
      </c>
      <c r="K76" s="219" t="str">
        <f>Snowville!K76</f>
        <v>x</v>
      </c>
      <c r="L76" s="219" t="str">
        <f>Snowville!L76</f>
        <v>y</v>
      </c>
      <c r="M76" s="236" t="str">
        <f>Snowville!M76</f>
        <v>label</v>
      </c>
      <c r="P76" s="218"/>
      <c r="Q76" s="218"/>
      <c r="T76" s="234">
        <f>Snowville!T76</f>
        <v>-2.0000000000000036</v>
      </c>
      <c r="U76" s="235">
        <f>Snowville!U76</f>
        <v>5.3990966513187674E-2</v>
      </c>
      <c r="V76" s="235" t="e">
        <f>Snowville!V76</f>
        <v>#VALUE!</v>
      </c>
      <c r="W76" s="235" t="e">
        <f>Snowville!W76</f>
        <v>#N/A</v>
      </c>
      <c r="X76" s="235" t="e">
        <f>Snowville!X76</f>
        <v>#VALUE!</v>
      </c>
      <c r="Y76" s="218"/>
      <c r="Z76" s="217">
        <f>Snowville!Z76</f>
        <v>-0.50000000000000222</v>
      </c>
      <c r="AA76" s="217">
        <f>Snowville!AA76</f>
        <v>8.6000000000000007E-2</v>
      </c>
      <c r="AB76" s="217">
        <f>Snowville!AB76</f>
        <v>8.6000000000000007E-2</v>
      </c>
      <c r="AC76" s="217" t="str">
        <f>Snowville!AC76</f>
        <v/>
      </c>
    </row>
    <row r="77" spans="3:29" x14ac:dyDescent="0.15">
      <c r="C77" s="218"/>
      <c r="D77" s="219"/>
      <c r="E77" s="219" t="str">
        <f>Snowville!E77</f>
        <v>n</v>
      </c>
      <c r="F77" s="219">
        <f>Snowville!F77</f>
        <v>0</v>
      </c>
      <c r="G77" s="218" t="str">
        <f>Snowville!G77</f>
        <v/>
      </c>
      <c r="H77" s="280" t="str">
        <f>Snowville!H77</f>
        <v/>
      </c>
      <c r="J77" s="217"/>
      <c r="K77" s="217">
        <f>Snowville!K77</f>
        <v>0</v>
      </c>
      <c r="L77" s="217">
        <f>Snowville!L77</f>
        <v>0.09</v>
      </c>
      <c r="M77" s="217" t="str">
        <f>Snowville!M77</f>
        <v>μAdvertised (μ0)</v>
      </c>
      <c r="P77" s="218"/>
      <c r="Q77" s="218"/>
      <c r="T77" s="234">
        <f>Snowville!T77</f>
        <v>-1.9583333333333368</v>
      </c>
      <c r="U77" s="235">
        <f>Snowville!U77</f>
        <v>5.8632082139484169E-2</v>
      </c>
      <c r="V77" s="235" t="e">
        <f>Snowville!V77</f>
        <v>#VALUE!</v>
      </c>
      <c r="W77" s="235" t="e">
        <f>Snowville!W77</f>
        <v>#N/A</v>
      </c>
      <c r="X77" s="235" t="e">
        <f>Snowville!X77</f>
        <v>#VALUE!</v>
      </c>
      <c r="Y77" s="218"/>
      <c r="Z77" s="217">
        <f>Snowville!Z77</f>
        <v>-0.33333333333333548</v>
      </c>
      <c r="AA77" s="217">
        <f>Snowville!AA77</f>
        <v>8.6000000000000007E-2</v>
      </c>
      <c r="AB77" s="217">
        <f>Snowville!AB77</f>
        <v>8.6000000000000007E-2</v>
      </c>
      <c r="AC77" s="217" t="str">
        <f>Snowville!AC77</f>
        <v/>
      </c>
    </row>
    <row r="78" spans="3:29" x14ac:dyDescent="0.15">
      <c r="C78" s="218"/>
      <c r="D78" s="218"/>
      <c r="E78" s="219" t="str">
        <f>Snowville!E78</f>
        <v>α</v>
      </c>
      <c r="F78" s="240">
        <f>Snowville!F78</f>
        <v>0</v>
      </c>
      <c r="G78" s="218" t="str">
        <f>Snowville!G78</f>
        <v/>
      </c>
      <c r="H78" s="218"/>
      <c r="L78" s="217"/>
      <c r="Q78" s="218"/>
      <c r="T78" s="234">
        <f>Snowville!T78</f>
        <v>-1.9166666666666701</v>
      </c>
      <c r="U78" s="235">
        <f>Snowville!U78</f>
        <v>6.3561706516961941E-2</v>
      </c>
      <c r="V78" s="235" t="e">
        <f>Snowville!V78</f>
        <v>#VALUE!</v>
      </c>
      <c r="W78" s="235" t="e">
        <f>Snowville!W78</f>
        <v>#N/A</v>
      </c>
      <c r="X78" s="235" t="e">
        <f>Snowville!X78</f>
        <v>#VALUE!</v>
      </c>
      <c r="Y78" s="218"/>
      <c r="Z78" s="217">
        <f>Snowville!Z78</f>
        <v>-0.16666666666666879</v>
      </c>
      <c r="AA78" s="217">
        <f>Snowville!AA78</f>
        <v>8.6000000000000007E-2</v>
      </c>
      <c r="AB78" s="217">
        <f>Snowville!AB78</f>
        <v>8.6000000000000007E-2</v>
      </c>
      <c r="AC78" s="217" t="str">
        <f>Snowville!AC78</f>
        <v/>
      </c>
    </row>
    <row r="79" spans="3:29" x14ac:dyDescent="0.15">
      <c r="C79" s="218"/>
      <c r="Q79" s="218"/>
      <c r="T79" s="234">
        <f>Snowville!T79</f>
        <v>-1.8750000000000033</v>
      </c>
      <c r="U79" s="235">
        <f>Snowville!U79</f>
        <v>6.8786275826691473E-2</v>
      </c>
      <c r="V79" s="235" t="e">
        <f>Snowville!V79</f>
        <v>#VALUE!</v>
      </c>
      <c r="W79" s="235" t="e">
        <f>Snowville!W79</f>
        <v>#N/A</v>
      </c>
      <c r="X79" s="235" t="e">
        <f>Snowville!X79</f>
        <v>#VALUE!</v>
      </c>
      <c r="Y79" s="218"/>
      <c r="Z79" s="217">
        <f>Snowville!Z79</f>
        <v>0.16666666666666449</v>
      </c>
      <c r="AA79" s="217">
        <f>Snowville!AA79</f>
        <v>8.6000000000000007E-2</v>
      </c>
      <c r="AB79" s="217">
        <f>Snowville!AB79</f>
        <v>8.6000000000000007E-2</v>
      </c>
      <c r="AC79" s="217" t="str">
        <f>Snowville!AC79</f>
        <v/>
      </c>
    </row>
    <row r="80" spans="3:29" x14ac:dyDescent="0.15">
      <c r="C80" s="218"/>
      <c r="Q80" s="218"/>
      <c r="T80" s="234">
        <f>Snowville!T80</f>
        <v>-1.8333333333333366</v>
      </c>
      <c r="U80" s="235">
        <f>Snowville!U80</f>
        <v>7.4311163558992643E-2</v>
      </c>
      <c r="V80" s="235" t="e">
        <f>Snowville!V80</f>
        <v>#VALUE!</v>
      </c>
      <c r="W80" s="235" t="e">
        <f>Snowville!W80</f>
        <v>#N/A</v>
      </c>
      <c r="X80" s="235" t="e">
        <f>Snowville!X80</f>
        <v>#VALUE!</v>
      </c>
      <c r="Y80" s="218"/>
      <c r="Z80" s="217">
        <f>Snowville!Z80</f>
        <v>0.33333333333333115</v>
      </c>
      <c r="AA80" s="217">
        <f>Snowville!AA80</f>
        <v>8.6000000000000007E-2</v>
      </c>
      <c r="AB80" s="217">
        <f>Snowville!AB80</f>
        <v>8.6000000000000007E-2</v>
      </c>
      <c r="AC80" s="217" t="str">
        <f>Snowville!AC80</f>
        <v/>
      </c>
    </row>
    <row r="81" spans="3:29" x14ac:dyDescent="0.15">
      <c r="C81" s="218"/>
      <c r="D81" s="241" t="str">
        <f>Snowville!D81</f>
        <v>Equations</v>
      </c>
      <c r="E81" s="217"/>
      <c r="I81" s="219"/>
      <c r="J81" s="218"/>
      <c r="K81" s="218"/>
      <c r="L81" s="242"/>
      <c r="Q81" s="218"/>
      <c r="T81" s="234">
        <f>Snowville!T81</f>
        <v>-1.7916666666666698</v>
      </c>
      <c r="U81" s="235">
        <f>Snowville!U81</f>
        <v>8.0140554438265552E-2</v>
      </c>
      <c r="V81" s="235" t="e">
        <f>Snowville!V81</f>
        <v>#VALUE!</v>
      </c>
      <c r="W81" s="235" t="e">
        <f>Snowville!W81</f>
        <v>#N/A</v>
      </c>
      <c r="X81" s="235" t="e">
        <f>Snowville!X81</f>
        <v>#VALUE!</v>
      </c>
      <c r="Y81" s="218"/>
      <c r="Z81" s="217">
        <f>Snowville!Z81</f>
        <v>0.49999999999999789</v>
      </c>
      <c r="AA81" s="217">
        <f>Snowville!AA81</f>
        <v>8.6000000000000007E-2</v>
      </c>
      <c r="AB81" s="217">
        <f>Snowville!AB81</f>
        <v>8.6000000000000007E-2</v>
      </c>
      <c r="AC81" s="217" t="str">
        <f>Snowville!AC81</f>
        <v/>
      </c>
    </row>
    <row r="82" spans="3:29" x14ac:dyDescent="0.15">
      <c r="C82" s="218"/>
      <c r="D82" s="221" t="str">
        <f>Snowville!D82</f>
        <v>show</v>
      </c>
      <c r="E82" s="243" t="str">
        <f>Snowville!E82</f>
        <v>height</v>
      </c>
      <c r="F82" s="243" t="str">
        <f>Snowville!F82</f>
        <v>x</v>
      </c>
      <c r="G82" s="221" t="str">
        <f>Snowville!G82</f>
        <v>y</v>
      </c>
      <c r="H82" s="221" t="str">
        <f>Snowville!H82</f>
        <v>left textbox</v>
      </c>
      <c r="I82" s="244" t="str">
        <f>Snowville!I82</f>
        <v>height</v>
      </c>
      <c r="J82" s="244" t="str">
        <f>Snowville!J82</f>
        <v>x</v>
      </c>
      <c r="K82" s="244" t="str">
        <f>Snowville!K82</f>
        <v>y</v>
      </c>
      <c r="L82" s="244" t="str">
        <f>Snowville!L82</f>
        <v>right textbox</v>
      </c>
      <c r="Q82" s="218"/>
      <c r="T82" s="234">
        <f>Snowville!T82</f>
        <v>-1.7500000000000031</v>
      </c>
      <c r="U82" s="235">
        <f>Snowville!U82</f>
        <v>8.6277318826511032E-2</v>
      </c>
      <c r="V82" s="235" t="e">
        <f>Snowville!V82</f>
        <v>#VALUE!</v>
      </c>
      <c r="W82" s="235" t="e">
        <f>Snowville!W82</f>
        <v>#N/A</v>
      </c>
      <c r="X82" s="235" t="e">
        <f>Snowville!X82</f>
        <v>#VALUE!</v>
      </c>
      <c r="Y82" s="218"/>
      <c r="Z82" s="217">
        <f>Snowville!Z82</f>
        <v>0.66666666666666441</v>
      </c>
      <c r="AA82" s="217">
        <f>Snowville!AA82</f>
        <v>8.6000000000000007E-2</v>
      </c>
      <c r="AB82" s="217">
        <f>Snowville!AB82</f>
        <v>8.6000000000000007E-2</v>
      </c>
      <c r="AC82" s="217" t="str">
        <f>Snowville!AC82</f>
        <v/>
      </c>
    </row>
    <row r="83" spans="3:29" ht="100" x14ac:dyDescent="0.15">
      <c r="C83" s="218"/>
      <c r="D83" s="249" t="str">
        <f>Snowville!D83</f>
        <v>x</v>
      </c>
      <c r="E83" s="247">
        <f>Snowville!E83</f>
        <v>0.49</v>
      </c>
      <c r="F83" s="245">
        <f>Snowville!F83</f>
        <v>-3.5</v>
      </c>
      <c r="G83" s="288">
        <f>Snowville!G83</f>
        <v>0.49</v>
      </c>
      <c r="H83" s="277" t="str">
        <f>Snowville!H83</f>
        <v/>
      </c>
      <c r="I83" s="247">
        <f>Snowville!I83</f>
        <v>0.49</v>
      </c>
      <c r="J83" s="245">
        <f>Snowville!J83</f>
        <v>3.5</v>
      </c>
      <c r="K83" s="245">
        <f>Snowville!K83</f>
        <v>0.49</v>
      </c>
      <c r="L83" s="277" t="str">
        <f>Snowville!L83</f>
        <v/>
      </c>
      <c r="N83" s="218"/>
      <c r="Q83" s="218"/>
      <c r="R83" s="218"/>
      <c r="S83" s="218"/>
      <c r="T83" s="234">
        <f>Snowville!T83</f>
        <v>-1.7083333333333364</v>
      </c>
      <c r="U83" s="235">
        <f>Snowville!U83</f>
        <v>9.2722889001515207E-2</v>
      </c>
      <c r="V83" s="235" t="e">
        <f>Snowville!V83</f>
        <v>#VALUE!</v>
      </c>
      <c r="W83" s="235" t="e">
        <f>Snowville!W83</f>
        <v>#N/A</v>
      </c>
      <c r="X83" s="235" t="e">
        <f>Snowville!X83</f>
        <v>#VALUE!</v>
      </c>
      <c r="Y83" s="218"/>
      <c r="Z83" s="217">
        <f>Snowville!Z83</f>
        <v>0.83333333333333093</v>
      </c>
      <c r="AA83" s="217">
        <f>Snowville!AA83</f>
        <v>8.6000000000000007E-2</v>
      </c>
      <c r="AB83" s="217">
        <f>Snowville!AB83</f>
        <v>8.6000000000000007E-2</v>
      </c>
      <c r="AC83" s="217" t="str">
        <f>Snowville!AC83</f>
        <v/>
      </c>
    </row>
    <row r="84" spans="3:29" x14ac:dyDescent="0.15">
      <c r="C84" s="218"/>
      <c r="D84" s="245"/>
      <c r="E84" s="218"/>
      <c r="F84" s="218"/>
      <c r="G84" s="218"/>
      <c r="H84" s="218"/>
      <c r="I84" s="219"/>
      <c r="J84" s="218"/>
      <c r="K84" s="218"/>
      <c r="L84" s="218"/>
      <c r="N84" s="218"/>
      <c r="O84" s="218"/>
      <c r="P84" s="218"/>
      <c r="Q84" s="218"/>
      <c r="R84" s="218"/>
      <c r="S84" s="218"/>
      <c r="T84" s="234">
        <f>Snowville!T84</f>
        <v>-1.6666666666666696</v>
      </c>
      <c r="U84" s="235">
        <f>Snowville!U84</f>
        <v>9.9477138792748207E-2</v>
      </c>
      <c r="V84" s="235" t="e">
        <f>Snowville!V84</f>
        <v>#VALUE!</v>
      </c>
      <c r="W84" s="235" t="e">
        <f>Snowville!W84</f>
        <v>#N/A</v>
      </c>
      <c r="X84" s="235" t="e">
        <f>Snowville!X84</f>
        <v>#VALUE!</v>
      </c>
      <c r="Y84" s="218"/>
      <c r="Z84" s="217">
        <f>Snowville!Z84</f>
        <v>1.1666666666666643</v>
      </c>
      <c r="AA84" s="217">
        <f>Snowville!AA84</f>
        <v>8.6000000000000007E-2</v>
      </c>
      <c r="AB84" s="217">
        <f>Snowville!AB84</f>
        <v>8.6000000000000007E-2</v>
      </c>
      <c r="AC84" s="217" t="str">
        <f>Snowville!AC84</f>
        <v/>
      </c>
    </row>
    <row r="85" spans="3:29" ht="90" x14ac:dyDescent="0.15">
      <c r="C85" s="218"/>
      <c r="D85" s="219"/>
      <c r="E85" s="217"/>
      <c r="F85" s="217"/>
      <c r="G85" s="245" t="str">
        <f>Snowville!G85</f>
        <v>X</v>
      </c>
      <c r="H85" s="277" t="str">
        <f>Snowville!H85</f>
        <v>x to P(x)
z = (x -μ) / σ
⟵ P(x) = P(z) = norm.s.dist(z, true)
⟶ P(x) = P(z) = 1-norm.s.dist(z, true)</v>
      </c>
      <c r="I85" s="219"/>
      <c r="J85" s="218"/>
      <c r="K85" s="219"/>
      <c r="L85" s="277" t="str">
        <f>Snowville!L85</f>
        <v>P(x) to x
⟵ z = norm.s.inv(P(x))
⟶ z = norm.s.inv(1-P(x))
x = zσ + μ</v>
      </c>
      <c r="N85" s="218"/>
      <c r="O85" s="218"/>
      <c r="P85" s="218"/>
      <c r="Q85" s="218"/>
      <c r="R85" s="218"/>
      <c r="S85" s="218"/>
      <c r="T85" s="234">
        <f>Snowville!T85</f>
        <v>-1.6250000000000029</v>
      </c>
      <c r="U85" s="235">
        <f>Snowville!U85</f>
        <v>0.10653826813058456</v>
      </c>
      <c r="V85" s="235" t="e">
        <f>Snowville!V85</f>
        <v>#VALUE!</v>
      </c>
      <c r="W85" s="235" t="e">
        <f>Snowville!W85</f>
        <v>#N/A</v>
      </c>
      <c r="X85" s="235" t="e">
        <f>Snowville!X85</f>
        <v>#VALUE!</v>
      </c>
      <c r="Y85" s="218"/>
      <c r="Z85" s="217">
        <f>Snowville!Z85</f>
        <v>1.3333333333333313</v>
      </c>
      <c r="AA85" s="217">
        <f>Snowville!AA85</f>
        <v>8.6000000000000007E-2</v>
      </c>
      <c r="AB85" s="217">
        <f>Snowville!AB85</f>
        <v>8.6000000000000007E-2</v>
      </c>
      <c r="AC85" s="217" t="str">
        <f>Snowville!AC85</f>
        <v/>
      </c>
    </row>
    <row r="86" spans="3:29" ht="100" x14ac:dyDescent="0.15">
      <c r="C86" s="218"/>
      <c r="D86" s="219"/>
      <c r="E86" s="217"/>
      <c r="F86" s="217"/>
      <c r="G86" s="245" t="str">
        <f>Snowville!G86</f>
        <v>Z</v>
      </c>
      <c r="H86" s="277" t="str">
        <f>Snowville!H86</f>
        <v xml:space="preserve"> x̅ to P(x̅)
SE = σ(x̅) = σ/√n
z = (x̅ -μ) / σ(x̅)
⟵ P(x̅) = P(z) = norm.s.dist(z, true)
⟶ P(x̅) = P(z) = 1-norm.s.dist(z, true)</v>
      </c>
      <c r="I86" s="219"/>
      <c r="J86" s="218"/>
      <c r="K86" s="219"/>
      <c r="L86" s="277" t="str">
        <f>Snowville!L86</f>
        <v>P(x̅) to x̅
SE = σ(x̅) = σ/√n
⟵ z = norm.s.inv(P(x̅))
⟶ z = norm.s.inv(1-P(x̅))
 x̅ = z * σ(x̅) + μ</v>
      </c>
      <c r="N86" s="218"/>
      <c r="O86" s="218"/>
      <c r="P86" s="218"/>
      <c r="Q86" s="218"/>
      <c r="R86" s="218"/>
      <c r="S86" s="218"/>
      <c r="T86" s="234">
        <f>Snowville!T86</f>
        <v>-1.5833333333333361</v>
      </c>
      <c r="U86" s="235">
        <f>Snowville!U86</f>
        <v>0.11390269412019136</v>
      </c>
      <c r="V86" s="235" t="e">
        <f>Snowville!V86</f>
        <v>#VALUE!</v>
      </c>
      <c r="W86" s="235" t="e">
        <f>Snowville!W86</f>
        <v>#N/A</v>
      </c>
      <c r="X86" s="235" t="e">
        <f>Snowville!X86</f>
        <v>#VALUE!</v>
      </c>
      <c r="Y86" s="218"/>
      <c r="Z86" s="217">
        <f>Snowville!Z86</f>
        <v>1.4999999999999982</v>
      </c>
      <c r="AA86" s="217">
        <f>Snowville!AA86</f>
        <v>8.6000000000000007E-2</v>
      </c>
      <c r="AB86" s="217">
        <f>Snowville!AB86</f>
        <v>8.6000000000000007E-2</v>
      </c>
      <c r="AC86" s="217" t="str">
        <f>Snowville!AC86</f>
        <v/>
      </c>
    </row>
    <row r="87" spans="3:29" ht="100" x14ac:dyDescent="0.15">
      <c r="C87" s="218"/>
      <c r="D87" s="218"/>
      <c r="E87" s="218"/>
      <c r="F87" s="218"/>
      <c r="G87" s="245" t="str">
        <f>Snowville!G87</f>
        <v>T</v>
      </c>
      <c r="H87" s="277" t="str">
        <f>Snowville!H87</f>
        <v xml:space="preserve"> x̅ to P(x̅)
SE = σ̂(x̅) = s/√n
t = (x̅ -μ) / σ̂(x̅)
⟵ P(x̅) = P(t) = t.dist(t, df, true)
⟶ P(x̅) = P(t) = t.dist.rt(t, df, true)</v>
      </c>
      <c r="I87" s="218"/>
      <c r="J87" s="218"/>
      <c r="K87" s="218"/>
      <c r="L87" s="277" t="str">
        <f>Snowville!L87</f>
        <v>P(x̅) to x̅
SE = σ̂(x̅) = s/√n
⟵ t = t.inv(P(x̅), df)
⟶ t = t.inv(1-P(x̅), df)
 x̅ = t * σ̂(x̅) + μ</v>
      </c>
      <c r="N87" s="218"/>
      <c r="O87" s="218"/>
      <c r="P87" s="218"/>
      <c r="Q87" s="218"/>
      <c r="R87" s="218"/>
      <c r="S87" s="218"/>
      <c r="T87" s="234">
        <f>Snowville!T87</f>
        <v>-1.5416666666666694</v>
      </c>
      <c r="U87" s="235">
        <f>Snowville!U87</f>
        <v>0.12156495028818042</v>
      </c>
      <c r="V87" s="235" t="e">
        <f>Snowville!V87</f>
        <v>#VALUE!</v>
      </c>
      <c r="W87" s="235" t="e">
        <f>Snowville!W87</f>
        <v>#N/A</v>
      </c>
      <c r="X87" s="235" t="e">
        <f>Snowville!X87</f>
        <v>#VALUE!</v>
      </c>
      <c r="Y87" s="218"/>
      <c r="Z87" s="217">
        <f>Snowville!Z87</f>
        <v>1.6666666666666652</v>
      </c>
      <c r="AA87" s="217">
        <f>Snowville!AA87</f>
        <v>8.6000000000000007E-2</v>
      </c>
      <c r="AB87" s="217">
        <f>Snowville!AB87</f>
        <v>8.6000000000000007E-2</v>
      </c>
      <c r="AC87" s="217" t="str">
        <f>Snowville!AC87</f>
        <v/>
      </c>
    </row>
    <row r="88" spans="3:29" x14ac:dyDescent="0.15">
      <c r="C88" s="218"/>
      <c r="N88" s="218"/>
      <c r="O88" s="218"/>
      <c r="P88" s="218"/>
      <c r="Q88" s="218"/>
      <c r="R88" s="218"/>
      <c r="S88" s="218"/>
      <c r="T88" s="234">
        <f>Snowville!T88</f>
        <v>-1.5000000000000027</v>
      </c>
      <c r="U88" s="235">
        <f>Snowville!U88</f>
        <v>0.12951759566589122</v>
      </c>
      <c r="V88" s="235" t="e">
        <f>Snowville!V88</f>
        <v>#VALUE!</v>
      </c>
      <c r="W88" s="235" t="e">
        <f>Snowville!W88</f>
        <v>#N/A</v>
      </c>
      <c r="X88" s="235" t="e">
        <f>Snowville!X88</f>
        <v>#VALUE!</v>
      </c>
      <c r="Y88" s="218"/>
      <c r="Z88" s="217">
        <f>Snowville!Z88</f>
        <v>-1.5000000000000027</v>
      </c>
      <c r="AA88" s="217">
        <f>Snowville!AA88</f>
        <v>0.11</v>
      </c>
      <c r="AB88" s="217">
        <f>Snowville!AB88</f>
        <v>0.11</v>
      </c>
      <c r="AC88" s="217" t="str">
        <f>Snowville!AC88</f>
        <v/>
      </c>
    </row>
    <row r="89" spans="3:29" x14ac:dyDescent="0.15">
      <c r="C89" s="218"/>
      <c r="N89" s="218"/>
      <c r="O89" s="218"/>
      <c r="P89" s="218"/>
      <c r="Q89" s="218"/>
      <c r="R89" s="218"/>
      <c r="S89" s="218"/>
      <c r="T89" s="234">
        <f>Snowville!T89</f>
        <v>-1.4583333333333359</v>
      </c>
      <c r="U89" s="235">
        <f>Snowville!U89</f>
        <v>0.13775113536619732</v>
      </c>
      <c r="V89" s="235" t="e">
        <f>Snowville!V89</f>
        <v>#VALUE!</v>
      </c>
      <c r="W89" s="235" t="e">
        <f>Snowville!W89</f>
        <v>#N/A</v>
      </c>
      <c r="X89" s="235" t="e">
        <f>Snowville!X89</f>
        <v>#VALUE!</v>
      </c>
      <c r="Y89" s="218"/>
      <c r="Z89" s="217">
        <f>Snowville!Z89</f>
        <v>-1.3333333333333357</v>
      </c>
      <c r="AA89" s="217">
        <f>Snowville!AA89</f>
        <v>0.11</v>
      </c>
      <c r="AB89" s="217">
        <f>Snowville!AB89</f>
        <v>0.11</v>
      </c>
      <c r="AC89" s="217" t="str">
        <f>Snowville!AC89</f>
        <v/>
      </c>
    </row>
    <row r="90" spans="3:29" x14ac:dyDescent="0.15">
      <c r="C90" s="218"/>
      <c r="D90" s="241" t="str">
        <f>Snowville!D90</f>
        <v>Kudos!</v>
      </c>
      <c r="E90" s="217"/>
      <c r="I90" s="219"/>
      <c r="J90" s="218"/>
      <c r="K90" s="234"/>
      <c r="L90" s="236"/>
      <c r="M90" s="218"/>
      <c r="N90" s="218"/>
      <c r="O90" s="218"/>
      <c r="P90" s="218"/>
      <c r="Q90" s="218"/>
      <c r="R90" s="218"/>
      <c r="S90" s="218"/>
      <c r="T90" s="234">
        <f>Snowville!T90</f>
        <v>-1.4166666666666692</v>
      </c>
      <c r="U90" s="235">
        <f>Snowville!U90</f>
        <v>0.14625395427953519</v>
      </c>
      <c r="V90" s="235" t="e">
        <f>Snowville!V90</f>
        <v>#VALUE!</v>
      </c>
      <c r="W90" s="235" t="e">
        <f>Snowville!W90</f>
        <v>#N/A</v>
      </c>
      <c r="X90" s="235" t="e">
        <f>Snowville!X90</f>
        <v>#VALUE!</v>
      </c>
      <c r="Y90" s="218"/>
      <c r="Z90" s="217">
        <f>Snowville!Z90</f>
        <v>-1.1666666666666687</v>
      </c>
      <c r="AA90" s="217">
        <f>Snowville!AA90</f>
        <v>0.11</v>
      </c>
      <c r="AB90" s="217">
        <f>Snowville!AB90</f>
        <v>0.11</v>
      </c>
      <c r="AC90" s="217" t="str">
        <f>Snowville!AC90</f>
        <v/>
      </c>
    </row>
    <row r="91" spans="3:29" x14ac:dyDescent="0.15">
      <c r="C91" s="218"/>
      <c r="D91" s="221" t="str">
        <f>Snowville!D91</f>
        <v>show</v>
      </c>
      <c r="E91" s="243" t="str">
        <f>Snowville!E91</f>
        <v>height</v>
      </c>
      <c r="F91" s="243" t="str">
        <f>Snowville!F91</f>
        <v>x</v>
      </c>
      <c r="G91" s="221" t="str">
        <f>Snowville!G91</f>
        <v>y</v>
      </c>
      <c r="H91" s="244" t="str">
        <f>Snowville!H91</f>
        <v>random</v>
      </c>
      <c r="I91" s="244" t="str">
        <f>Snowville!I91</f>
        <v>possible</v>
      </c>
      <c r="J91" s="221" t="str">
        <f>Snowville!J91</f>
        <v>label</v>
      </c>
      <c r="K91" s="234"/>
      <c r="L91" s="236"/>
      <c r="M91" s="218"/>
      <c r="N91" s="218"/>
      <c r="O91" s="218"/>
      <c r="P91" s="218"/>
      <c r="Q91" s="218"/>
      <c r="R91" s="218"/>
      <c r="S91" s="218"/>
      <c r="T91" s="234">
        <f>Snowville!T91</f>
        <v>-1.3750000000000024</v>
      </c>
      <c r="U91" s="235">
        <f>Snowville!U91</f>
        <v>0.15501226545829269</v>
      </c>
      <c r="V91" s="235" t="e">
        <f>Snowville!V91</f>
        <v>#VALUE!</v>
      </c>
      <c r="W91" s="235" t="e">
        <f>Snowville!W91</f>
        <v>#N/A</v>
      </c>
      <c r="X91" s="235" t="e">
        <f>Snowville!X91</f>
        <v>#VALUE!</v>
      </c>
      <c r="Y91" s="218"/>
      <c r="Z91" s="217">
        <f>Snowville!Z91</f>
        <v>-0.83333333333333526</v>
      </c>
      <c r="AA91" s="217">
        <f>Snowville!AA91</f>
        <v>0.11</v>
      </c>
      <c r="AB91" s="217">
        <f>Snowville!AB91</f>
        <v>0.11</v>
      </c>
      <c r="AC91" s="217" t="str">
        <f>Snowville!AC91</f>
        <v/>
      </c>
    </row>
    <row r="92" spans="3:29" ht="10" x14ac:dyDescent="0.15">
      <c r="C92" s="218"/>
      <c r="D92" s="219" t="str">
        <f ca="1">Snowville!D92</f>
        <v>0</v>
      </c>
      <c r="E92" s="217">
        <f>Snowville!E92</f>
        <v>0.17</v>
      </c>
      <c r="F92" s="219">
        <f>Snowville!F92</f>
        <v>0</v>
      </c>
      <c r="G92" s="219" t="e">
        <f ca="1">Snowville!G92</f>
        <v>#N/A</v>
      </c>
      <c r="H92" s="219">
        <f ca="1">Snowville!H92</f>
        <v>4</v>
      </c>
      <c r="I92" s="277" t="str">
        <f>Snowville!I92</f>
        <v>SLAY!</v>
      </c>
      <c r="J92" s="289" t="str">
        <f ca="1">Snowville!J92</f>
        <v>HYPE!</v>
      </c>
      <c r="N92" s="218"/>
      <c r="O92" s="218"/>
      <c r="P92" s="218"/>
      <c r="Q92" s="218"/>
      <c r="R92" s="218"/>
      <c r="S92" s="218"/>
      <c r="T92" s="234">
        <f>Snowville!T92</f>
        <v>-1.3333333333333357</v>
      </c>
      <c r="U92" s="235">
        <f>Snowville!U92</f>
        <v>0.1640100746759931</v>
      </c>
      <c r="V92" s="235" t="e">
        <f>Snowville!V92</f>
        <v>#VALUE!</v>
      </c>
      <c r="W92" s="235" t="e">
        <f>Snowville!W92</f>
        <v>#N/A</v>
      </c>
      <c r="X92" s="235" t="e">
        <f>Snowville!X92</f>
        <v>#VALUE!</v>
      </c>
      <c r="Y92" s="218"/>
      <c r="Z92" s="217">
        <f>Snowville!Z92</f>
        <v>-0.66666666666666874</v>
      </c>
      <c r="AA92" s="217">
        <f>Snowville!AA92</f>
        <v>0.11</v>
      </c>
      <c r="AB92" s="217">
        <f>Snowville!AB92</f>
        <v>0.11</v>
      </c>
      <c r="AC92" s="217" t="str">
        <f>Snowville!AC92</f>
        <v/>
      </c>
    </row>
    <row r="93" spans="3:29" x14ac:dyDescent="0.15">
      <c r="C93" s="218"/>
      <c r="D93" s="219"/>
      <c r="E93" s="217"/>
      <c r="F93" s="219"/>
      <c r="G93" s="219"/>
      <c r="H93" s="218"/>
      <c r="I93" s="245" t="str">
        <f>Snowville!I93</f>
        <v>LIT!</v>
      </c>
      <c r="J93" s="218"/>
      <c r="N93" s="218"/>
      <c r="O93" s="218"/>
      <c r="P93" s="218"/>
      <c r="Q93" s="218"/>
      <c r="R93" s="218"/>
      <c r="S93" s="218"/>
      <c r="T93" s="234">
        <f>Snowville!T93</f>
        <v>-1.291666666666669</v>
      </c>
      <c r="U93" s="235">
        <f>Snowville!U93</f>
        <v>0.17322916253851786</v>
      </c>
      <c r="V93" s="235" t="e">
        <f>Snowville!V93</f>
        <v>#VALUE!</v>
      </c>
      <c r="W93" s="235" t="e">
        <f>Snowville!W93</f>
        <v>#N/A</v>
      </c>
      <c r="X93" s="235" t="e">
        <f>Snowville!X93</f>
        <v>#VALUE!</v>
      </c>
      <c r="Y93" s="218"/>
      <c r="Z93" s="217">
        <f>Snowville!Z93</f>
        <v>-0.50000000000000222</v>
      </c>
      <c r="AA93" s="217">
        <f>Snowville!AA93</f>
        <v>0.11</v>
      </c>
      <c r="AB93" s="217">
        <f>Snowville!AB93</f>
        <v>0.11</v>
      </c>
      <c r="AC93" s="217" t="str">
        <f>Snowville!AC93</f>
        <v/>
      </c>
    </row>
    <row r="94" spans="3:29" x14ac:dyDescent="0.15">
      <c r="C94" s="218"/>
      <c r="D94" s="219"/>
      <c r="F94" s="217"/>
      <c r="G94" s="219"/>
      <c r="H94" s="218"/>
      <c r="I94" s="245" t="str">
        <f>Snowville!I94</f>
        <v>CLUTCH!</v>
      </c>
      <c r="J94" s="218"/>
      <c r="N94" s="218"/>
      <c r="O94" s="218"/>
      <c r="P94" s="218"/>
      <c r="Q94" s="218"/>
      <c r="R94" s="218"/>
      <c r="S94" s="218"/>
      <c r="T94" s="234">
        <f>Snowville!T94</f>
        <v>-1.2500000000000022</v>
      </c>
      <c r="U94" s="235">
        <f>Snowville!U94</f>
        <v>0.18264908538902141</v>
      </c>
      <c r="V94" s="235" t="e">
        <f>Snowville!V94</f>
        <v>#VALUE!</v>
      </c>
      <c r="W94" s="235" t="e">
        <f>Snowville!W94</f>
        <v>#N/A</v>
      </c>
      <c r="X94" s="235" t="e">
        <f>Snowville!X94</f>
        <v>#VALUE!</v>
      </c>
      <c r="Y94" s="218"/>
      <c r="Z94" s="217">
        <f>Snowville!Z94</f>
        <v>-0.33333333333333548</v>
      </c>
      <c r="AA94" s="217">
        <f>Snowville!AA94</f>
        <v>0.11</v>
      </c>
      <c r="AB94" s="217">
        <f>Snowville!AB94</f>
        <v>0.11</v>
      </c>
      <c r="AC94" s="217" t="str">
        <f>Snowville!AC94</f>
        <v/>
      </c>
    </row>
    <row r="95" spans="3:29" x14ac:dyDescent="0.15">
      <c r="C95" s="218"/>
      <c r="D95" s="219"/>
      <c r="F95" s="217"/>
      <c r="G95" s="219"/>
      <c r="H95" s="218"/>
      <c r="I95" s="245" t="str">
        <f>Snowville!I95</f>
        <v>HYPE!</v>
      </c>
      <c r="J95" s="218"/>
      <c r="N95" s="218"/>
      <c r="O95" s="218"/>
      <c r="P95" s="218"/>
      <c r="Q95" s="218"/>
      <c r="R95" s="218"/>
      <c r="S95" s="218"/>
      <c r="T95" s="234">
        <f>Snowville!T95</f>
        <v>-1.2083333333333355</v>
      </c>
      <c r="U95" s="235">
        <f>Snowville!U95</f>
        <v>0.19224719608678109</v>
      </c>
      <c r="V95" s="235" t="e">
        <f>Snowville!V95</f>
        <v>#VALUE!</v>
      </c>
      <c r="W95" s="235" t="e">
        <f>Snowville!W95</f>
        <v>#N/A</v>
      </c>
      <c r="X95" s="235" t="e">
        <f>Snowville!X95</f>
        <v>#VALUE!</v>
      </c>
      <c r="Y95" s="218"/>
      <c r="Z95" s="217">
        <f>Snowville!Z95</f>
        <v>-0.16666666666666879</v>
      </c>
      <c r="AA95" s="217">
        <f>Snowville!AA95</f>
        <v>0.11</v>
      </c>
      <c r="AB95" s="217">
        <f>Snowville!AB95</f>
        <v>0.11</v>
      </c>
      <c r="AC95" s="217" t="str">
        <f>Snowville!AC95</f>
        <v/>
      </c>
    </row>
    <row r="96" spans="3:29" x14ac:dyDescent="0.15">
      <c r="C96" s="218"/>
      <c r="D96" s="219"/>
      <c r="F96" s="217"/>
      <c r="G96" s="219"/>
      <c r="H96" s="218"/>
      <c r="I96" s="245" t="str">
        <f>Snowville!I96</f>
        <v>WIN!</v>
      </c>
      <c r="J96" s="218"/>
      <c r="N96" s="218"/>
      <c r="O96" s="218"/>
      <c r="P96" s="218"/>
      <c r="Q96" s="218"/>
      <c r="R96" s="218"/>
      <c r="S96" s="218"/>
      <c r="T96" s="234">
        <f>Snowville!T96</f>
        <v>-1.1666666666666687</v>
      </c>
      <c r="U96" s="235">
        <f>Snowville!U96</f>
        <v>0.20199868555405839</v>
      </c>
      <c r="V96" s="235" t="e">
        <f>Snowville!V96</f>
        <v>#VALUE!</v>
      </c>
      <c r="W96" s="235" t="e">
        <f>Snowville!W96</f>
        <v>#N/A</v>
      </c>
      <c r="X96" s="235" t="e">
        <f>Snowville!X96</f>
        <v>#VALUE!</v>
      </c>
      <c r="Y96" s="218"/>
      <c r="Z96" s="217">
        <f>Snowville!Z96</f>
        <v>0.16666666666666449</v>
      </c>
      <c r="AA96" s="217">
        <f>Snowville!AA96</f>
        <v>0.11</v>
      </c>
      <c r="AB96" s="217">
        <f>Snowville!AB96</f>
        <v>0.11</v>
      </c>
      <c r="AC96" s="217" t="str">
        <f>Snowville!AC96</f>
        <v/>
      </c>
    </row>
    <row r="97" spans="3:29" x14ac:dyDescent="0.15">
      <c r="C97" s="218"/>
      <c r="D97" s="219"/>
      <c r="F97" s="217"/>
      <c r="G97" s="219"/>
      <c r="H97" s="218"/>
      <c r="I97" s="245" t="str">
        <f>Snowville!I97</f>
        <v>FLEX!</v>
      </c>
      <c r="J97" s="218"/>
      <c r="N97" s="218"/>
      <c r="O97" s="218"/>
      <c r="P97" s="218"/>
      <c r="Q97" s="218"/>
      <c r="R97" s="218"/>
      <c r="S97" s="218"/>
      <c r="T97" s="234">
        <f>Snowville!T97</f>
        <v>-1.125000000000002</v>
      </c>
      <c r="U97" s="235">
        <f>Snowville!U97</f>
        <v>0.21187664577569898</v>
      </c>
      <c r="V97" s="235" t="e">
        <f>Snowville!V97</f>
        <v>#VALUE!</v>
      </c>
      <c r="W97" s="235" t="e">
        <f>Snowville!W97</f>
        <v>#N/A</v>
      </c>
      <c r="X97" s="235" t="e">
        <f>Snowville!X97</f>
        <v>#VALUE!</v>
      </c>
      <c r="Y97" s="218"/>
      <c r="Z97" s="217">
        <f>Snowville!Z97</f>
        <v>0.33333333333333115</v>
      </c>
      <c r="AA97" s="217">
        <f>Snowville!AA97</f>
        <v>0.11</v>
      </c>
      <c r="AB97" s="217">
        <f>Snowville!AB97</f>
        <v>0.11</v>
      </c>
      <c r="AC97" s="217" t="str">
        <f>Snowville!AC97</f>
        <v/>
      </c>
    </row>
    <row r="98" spans="3:29" x14ac:dyDescent="0.15">
      <c r="C98" s="218"/>
      <c r="D98" s="219"/>
      <c r="E98" s="217"/>
      <c r="F98" s="217"/>
      <c r="G98" s="219"/>
      <c r="H98" s="218"/>
      <c r="I98" s="245" t="str">
        <f>Snowville!I98</f>
        <v>VIBE!</v>
      </c>
      <c r="J98" s="218"/>
      <c r="N98" s="218"/>
      <c r="O98" s="218"/>
      <c r="P98" s="218"/>
      <c r="Q98" s="218"/>
      <c r="R98" s="218"/>
      <c r="S98" s="218"/>
      <c r="T98" s="234">
        <f>Snowville!T98</f>
        <v>-1.0833333333333353</v>
      </c>
      <c r="U98" s="235">
        <f>Snowville!U98</f>
        <v>0.22185215470573549</v>
      </c>
      <c r="V98" s="235" t="e">
        <f>Snowville!V98</f>
        <v>#VALUE!</v>
      </c>
      <c r="W98" s="235" t="e">
        <f>Snowville!W98</f>
        <v>#N/A</v>
      </c>
      <c r="X98" s="235" t="e">
        <f>Snowville!X98</f>
        <v>#VALUE!</v>
      </c>
      <c r="Y98" s="218"/>
      <c r="Z98" s="217">
        <f>Snowville!Z98</f>
        <v>0.49999999999999789</v>
      </c>
      <c r="AA98" s="217">
        <f>Snowville!AA98</f>
        <v>0.11</v>
      </c>
      <c r="AB98" s="217">
        <f>Snowville!AB98</f>
        <v>0.11</v>
      </c>
      <c r="AC98" s="217" t="str">
        <f>Snowville!AC98</f>
        <v/>
      </c>
    </row>
    <row r="99" spans="3:29" x14ac:dyDescent="0.15">
      <c r="C99" s="218"/>
      <c r="D99" s="219"/>
      <c r="E99" s="217"/>
      <c r="F99" s="217"/>
      <c r="G99" s="219"/>
      <c r="H99" s="218"/>
      <c r="I99" s="245" t="str">
        <f>Snowville!I99</f>
        <v>SNAP!</v>
      </c>
      <c r="J99" s="218"/>
      <c r="N99" s="218"/>
      <c r="O99" s="218"/>
      <c r="P99" s="218"/>
      <c r="Q99" s="218"/>
      <c r="R99" s="218"/>
      <c r="S99" s="218"/>
      <c r="T99" s="234">
        <f>Snowville!T99</f>
        <v>-1.0416666666666685</v>
      </c>
      <c r="U99" s="235">
        <f>Snowville!U99</f>
        <v>0.23189438328624226</v>
      </c>
      <c r="V99" s="235" t="e">
        <f>Snowville!V99</f>
        <v>#VALUE!</v>
      </c>
      <c r="W99" s="235" t="e">
        <f>Snowville!W99</f>
        <v>#N/A</v>
      </c>
      <c r="X99" s="235" t="e">
        <f>Snowville!X99</f>
        <v>#VALUE!</v>
      </c>
      <c r="Y99" s="218"/>
      <c r="Z99" s="217">
        <f>Snowville!Z99</f>
        <v>0.66666666666666441</v>
      </c>
      <c r="AA99" s="217">
        <f>Snowville!AA99</f>
        <v>0.11</v>
      </c>
      <c r="AB99" s="217">
        <f>Snowville!AB99</f>
        <v>0.11</v>
      </c>
      <c r="AC99" s="217" t="str">
        <f>Snowville!AC99</f>
        <v/>
      </c>
    </row>
    <row r="100" spans="3:29" x14ac:dyDescent="0.15">
      <c r="C100" s="218"/>
      <c r="D100" s="219"/>
      <c r="E100" s="217"/>
      <c r="F100" s="217"/>
      <c r="G100" s="219"/>
      <c r="H100" s="218"/>
      <c r="I100" s="245" t="str">
        <f>Snowville!I100</f>
        <v>EPIC!</v>
      </c>
      <c r="J100" s="218"/>
      <c r="N100" s="218"/>
      <c r="O100" s="218"/>
      <c r="P100" s="218"/>
      <c r="Q100" s="218"/>
      <c r="R100" s="218"/>
      <c r="S100" s="218"/>
      <c r="T100" s="234">
        <f>Snowville!T100</f>
        <v>-1.0000000000000018</v>
      </c>
      <c r="U100" s="235">
        <f>Snowville!U100</f>
        <v>0.24197072451914292</v>
      </c>
      <c r="V100" s="235" t="e">
        <f>Snowville!V100</f>
        <v>#VALUE!</v>
      </c>
      <c r="W100" s="235" t="e">
        <f>Snowville!W100</f>
        <v>#N/A</v>
      </c>
      <c r="X100" s="235" t="e">
        <f>Snowville!X100</f>
        <v>#VALUE!</v>
      </c>
      <c r="Y100" s="218"/>
      <c r="Z100" s="217">
        <f>Snowville!Z100</f>
        <v>0.83333333333333093</v>
      </c>
      <c r="AA100" s="217">
        <f>Snowville!AA100</f>
        <v>0.11</v>
      </c>
      <c r="AB100" s="217">
        <f>Snowville!AB100</f>
        <v>0.11</v>
      </c>
      <c r="AC100" s="217" t="str">
        <f>Snowville!AC100</f>
        <v/>
      </c>
    </row>
    <row r="101" spans="3:29" x14ac:dyDescent="0.15">
      <c r="C101" s="218"/>
      <c r="D101" s="219"/>
      <c r="E101" s="217"/>
      <c r="F101" s="217"/>
      <c r="G101" s="219"/>
      <c r="H101" s="218"/>
      <c r="I101" s="245" t="str">
        <f>Snowville!I101</f>
        <v>YASS!</v>
      </c>
      <c r="J101" s="218"/>
      <c r="N101" s="218"/>
      <c r="O101" s="218"/>
      <c r="P101" s="218"/>
      <c r="Q101" s="218"/>
      <c r="R101" s="218"/>
      <c r="S101" s="218"/>
      <c r="T101" s="234">
        <f>Snowville!T101</f>
        <v>-0.95833333333333515</v>
      </c>
      <c r="U101" s="235">
        <f>Snowville!U101</f>
        <v>0.25204694425504476</v>
      </c>
      <c r="V101" s="235" t="e">
        <f>Snowville!V101</f>
        <v>#VALUE!</v>
      </c>
      <c r="W101" s="235" t="e">
        <f>Snowville!W101</f>
        <v>#N/A</v>
      </c>
      <c r="X101" s="235" t="e">
        <f>Snowville!X101</f>
        <v>#VALUE!</v>
      </c>
      <c r="Y101" s="218"/>
      <c r="Z101" s="217">
        <f>Snowville!Z101</f>
        <v>1.1666666666666643</v>
      </c>
      <c r="AA101" s="217">
        <f>Snowville!AA101</f>
        <v>0.11</v>
      </c>
      <c r="AB101" s="217">
        <f>Snowville!AB101</f>
        <v>0.11</v>
      </c>
      <c r="AC101" s="217" t="str">
        <f>Snowville!AC101</f>
        <v/>
      </c>
    </row>
    <row r="102" spans="3:29" x14ac:dyDescent="0.15">
      <c r="C102" s="218"/>
      <c r="M102" s="218"/>
      <c r="N102" s="218"/>
      <c r="O102" s="218"/>
      <c r="P102" s="218"/>
      <c r="Q102" s="218"/>
      <c r="R102" s="218"/>
      <c r="S102" s="218"/>
      <c r="T102" s="234">
        <f>Snowville!T102</f>
        <v>-0.91666666666666852</v>
      </c>
      <c r="U102" s="235">
        <f>Snowville!U102</f>
        <v>0.262087353078301</v>
      </c>
      <c r="V102" s="235" t="e">
        <f>Snowville!V102</f>
        <v>#VALUE!</v>
      </c>
      <c r="W102" s="235" t="e">
        <f>Snowville!W102</f>
        <v>#N/A</v>
      </c>
      <c r="X102" s="235" t="e">
        <f>Snowville!X102</f>
        <v>#VALUE!</v>
      </c>
      <c r="Y102" s="218"/>
      <c r="Z102" s="217">
        <f>Snowville!Z102</f>
        <v>1.3333333333333313</v>
      </c>
      <c r="AA102" s="217">
        <f>Snowville!AA102</f>
        <v>0.11</v>
      </c>
      <c r="AB102" s="217">
        <f>Snowville!AB102</f>
        <v>0.11</v>
      </c>
      <c r="AC102" s="217" t="str">
        <f>Snowville!AC102</f>
        <v/>
      </c>
    </row>
    <row r="103" spans="3:29" x14ac:dyDescent="0.15">
      <c r="C103" s="218"/>
      <c r="M103" s="218"/>
      <c r="N103" s="218"/>
      <c r="O103" s="218"/>
      <c r="P103" s="218"/>
      <c r="Q103" s="218"/>
      <c r="R103" s="218"/>
      <c r="S103" s="218"/>
      <c r="T103" s="234">
        <f>Snowville!T103</f>
        <v>-0.87500000000000189</v>
      </c>
      <c r="U103" s="235">
        <f>Snowville!U103</f>
        <v>0.27205499837854308</v>
      </c>
      <c r="V103" s="235" t="e">
        <f>Snowville!V103</f>
        <v>#VALUE!</v>
      </c>
      <c r="W103" s="235" t="e">
        <f>Snowville!W103</f>
        <v>#N/A</v>
      </c>
      <c r="X103" s="235" t="e">
        <f>Snowville!X103</f>
        <v>#VALUE!</v>
      </c>
      <c r="Y103" s="218"/>
      <c r="Z103" s="217">
        <f>Snowville!Z103</f>
        <v>1.4999999999999982</v>
      </c>
      <c r="AA103" s="217">
        <f>Snowville!AA103</f>
        <v>0.11</v>
      </c>
      <c r="AB103" s="217">
        <f>Snowville!AB103</f>
        <v>0.11</v>
      </c>
      <c r="AC103" s="217" t="str">
        <f>Snowville!AC103</f>
        <v/>
      </c>
    </row>
    <row r="104" spans="3:29" x14ac:dyDescent="0.15">
      <c r="C104" s="218"/>
      <c r="D104" s="222" t="str">
        <f>Snowville!D104</f>
        <v>DECISION BOUNDARIES</v>
      </c>
      <c r="E104" s="245"/>
      <c r="F104" s="245"/>
      <c r="G104" s="245" t="str">
        <f>Snowville!G104</f>
        <v>x</v>
      </c>
      <c r="H104" s="214"/>
      <c r="I104" s="245"/>
      <c r="J104" s="245" t="str">
        <f>Snowville!J104</f>
        <v>x</v>
      </c>
      <c r="K104" s="245" t="str">
        <f>Snowville!K104</f>
        <v>x</v>
      </c>
      <c r="L104" s="245" t="str">
        <f>Snowville!L104</f>
        <v>x</v>
      </c>
      <c r="M104" s="246"/>
      <c r="N104" s="218"/>
      <c r="O104" s="218"/>
      <c r="P104" s="218"/>
      <c r="Q104" s="218"/>
      <c r="R104" s="218"/>
      <c r="S104" s="218"/>
      <c r="T104" s="234">
        <f>Snowville!T104</f>
        <v>-0.83333333333333526</v>
      </c>
      <c r="U104" s="235">
        <f>Snowville!U104</f>
        <v>0.2819118754103021</v>
      </c>
      <c r="V104" s="235" t="e">
        <f>Snowville!V104</f>
        <v>#VALUE!</v>
      </c>
      <c r="W104" s="235" t="e">
        <f>Snowville!W104</f>
        <v>#N/A</v>
      </c>
      <c r="X104" s="235" t="e">
        <f>Snowville!X104</f>
        <v>#VALUE!</v>
      </c>
      <c r="Y104" s="218"/>
      <c r="Z104" s="217">
        <f>Snowville!Z104</f>
        <v>-1.3333333333333357</v>
      </c>
      <c r="AA104" s="217">
        <f>Snowville!AA104</f>
        <v>0.13400000000000001</v>
      </c>
      <c r="AB104" s="217">
        <f>Snowville!AB104</f>
        <v>0.13400000000000001</v>
      </c>
      <c r="AC104" s="217" t="str">
        <f>Snowville!AC104</f>
        <v/>
      </c>
    </row>
    <row r="105" spans="3:29" ht="24" customHeight="1" x14ac:dyDescent="0.15">
      <c r="C105" s="218"/>
      <c r="D105" s="245"/>
      <c r="E105" s="247"/>
      <c r="F105" s="248" t="str">
        <f>Snowville!F105</f>
        <v>x</v>
      </c>
      <c r="G105" s="244" t="str">
        <f>Snowville!G105</f>
        <v>y</v>
      </c>
      <c r="H105" s="245" t="str">
        <f>Snowville!H105</f>
        <v>sign</v>
      </c>
      <c r="I105" s="246" t="str">
        <f>Snowville!I105</f>
        <v>arrow</v>
      </c>
      <c r="J105" s="214" t="str">
        <f>Snowville!J105</f>
        <v>x</v>
      </c>
      <c r="K105" s="214" t="str">
        <f>Snowville!K105</f>
        <v/>
      </c>
      <c r="L105" s="249" t="str">
        <f>Snowville!L105</f>
        <v>%</v>
      </c>
      <c r="M105" s="244" t="str">
        <f>Snowville!M105</f>
        <v>label</v>
      </c>
      <c r="N105" s="218"/>
      <c r="O105" s="218"/>
      <c r="P105" s="218"/>
      <c r="Q105" s="218"/>
      <c r="R105" s="218"/>
      <c r="S105" s="218"/>
      <c r="T105" s="234">
        <f>Snowville!T105</f>
        <v>-0.79166666666666863</v>
      </c>
      <c r="U105" s="235">
        <f>Snowville!U105</f>
        <v>0.29161915585865517</v>
      </c>
      <c r="V105" s="235" t="e">
        <f>Snowville!V105</f>
        <v>#VALUE!</v>
      </c>
      <c r="W105" s="235" t="e">
        <f>Snowville!W105</f>
        <v>#N/A</v>
      </c>
      <c r="X105" s="235" t="e">
        <f>Snowville!X105</f>
        <v>#VALUE!</v>
      </c>
      <c r="Y105" s="218"/>
      <c r="Z105" s="217">
        <f>Snowville!Z105</f>
        <v>-1.1666666666666687</v>
      </c>
      <c r="AA105" s="217">
        <f>Snowville!AA105</f>
        <v>0.13400000000000001</v>
      </c>
      <c r="AB105" s="217">
        <f>Snowville!AB105</f>
        <v>0.13400000000000001</v>
      </c>
      <c r="AC105" s="217" t="str">
        <f>Snowville!AC105</f>
        <v/>
      </c>
    </row>
    <row r="106" spans="3:29" ht="24" customHeight="1" x14ac:dyDescent="0.15">
      <c r="C106" s="218"/>
      <c r="D106" s="239" t="str">
        <f>Snowville!D106</f>
        <v>X1 Label</v>
      </c>
      <c r="E106" s="288" t="str">
        <f>Snowville!E106</f>
        <v/>
      </c>
      <c r="F106" s="290">
        <f>Snowville!F106</f>
        <v>0</v>
      </c>
      <c r="G106" s="290" t="e">
        <f>Snowville!G106</f>
        <v>#N/A</v>
      </c>
      <c r="H106" s="291" t="e">
        <f>Snowville!H106</f>
        <v>#N/A</v>
      </c>
      <c r="I106" s="291" t="str">
        <f>Snowville!I106</f>
        <v>⟵ ? ⟶</v>
      </c>
      <c r="J106" s="247" t="str">
        <f>Snowville!J106</f>
        <v/>
      </c>
      <c r="K106" s="291" t="str">
        <f>Snowville!K106</f>
        <v/>
      </c>
      <c r="L106" s="291" t="str">
        <f>Snowville!L106</f>
        <v xml:space="preserve"> = 0.0%</v>
      </c>
      <c r="M106" s="275" t="str">
        <f>Snowville!M106</f>
        <v xml:space="preserve"> ⟵ ? ⟶
P(  ) = 0.0%</v>
      </c>
      <c r="N106" s="218"/>
      <c r="O106" s="218"/>
      <c r="P106" s="218"/>
      <c r="Q106" s="218"/>
      <c r="R106" s="218"/>
      <c r="S106" s="218"/>
      <c r="T106" s="234">
        <f>Snowville!T106</f>
        <v>-0.750000000000002</v>
      </c>
      <c r="U106" s="235">
        <f>Snowville!U106</f>
        <v>0.30113743215480399</v>
      </c>
      <c r="V106" s="235" t="e">
        <f>Snowville!V106</f>
        <v>#VALUE!</v>
      </c>
      <c r="W106" s="235" t="e">
        <f>Snowville!W106</f>
        <v>#N/A</v>
      </c>
      <c r="X106" s="235" t="e">
        <f>Snowville!X106</f>
        <v>#VALUE!</v>
      </c>
      <c r="Y106" s="218"/>
      <c r="Z106" s="217">
        <f>Snowville!Z106</f>
        <v>-0.83333333333333526</v>
      </c>
      <c r="AA106" s="217">
        <f>Snowville!AA106</f>
        <v>0.13400000000000001</v>
      </c>
      <c r="AB106" s="217">
        <f>Snowville!AB106</f>
        <v>0.13400000000000001</v>
      </c>
      <c r="AC106" s="217" t="str">
        <f>Snowville!AC106</f>
        <v/>
      </c>
    </row>
    <row r="107" spans="3:29" ht="24" customHeight="1" x14ac:dyDescent="0.15">
      <c r="C107" s="218"/>
      <c r="D107" s="239" t="str">
        <f>Snowville!D107</f>
        <v>X2 Label</v>
      </c>
      <c r="E107" s="288" t="str">
        <f>Snowville!E107</f>
        <v/>
      </c>
      <c r="F107" s="290">
        <f>Snowville!F107</f>
        <v>0</v>
      </c>
      <c r="G107" s="290" t="e">
        <f>Snowville!G107</f>
        <v>#N/A</v>
      </c>
      <c r="H107" s="291" t="e">
        <f>Snowville!H107</f>
        <v>#N/A</v>
      </c>
      <c r="I107" s="291" t="str">
        <f>Snowville!I107</f>
        <v>⟵ ? ⟶</v>
      </c>
      <c r="J107" s="247" t="str">
        <f>Snowville!J107</f>
        <v/>
      </c>
      <c r="K107" s="291" t="str">
        <f>Snowville!K107</f>
        <v/>
      </c>
      <c r="L107" s="291" t="str">
        <f>Snowville!L107</f>
        <v xml:space="preserve"> = 0.0%</v>
      </c>
      <c r="M107" s="275" t="str">
        <f>Snowville!M107</f>
        <v xml:space="preserve"> ⟵ ? ⟶
P(  ) = 0.0%</v>
      </c>
      <c r="N107" s="218"/>
      <c r="O107" s="218"/>
      <c r="P107" s="218"/>
      <c r="Q107" s="218"/>
      <c r="R107" s="218"/>
      <c r="S107" s="218"/>
      <c r="T107" s="234">
        <f>Snowville!T107</f>
        <v>-0.70833333333333537</v>
      </c>
      <c r="U107" s="235">
        <f>Snowville!U107</f>
        <v>0.31042697552584209</v>
      </c>
      <c r="V107" s="235" t="e">
        <f>Snowville!V107</f>
        <v>#VALUE!</v>
      </c>
      <c r="W107" s="235" t="e">
        <f>Snowville!W107</f>
        <v>#N/A</v>
      </c>
      <c r="X107" s="235" t="e">
        <f>Snowville!X107</f>
        <v>#VALUE!</v>
      </c>
      <c r="Y107" s="218"/>
      <c r="Z107" s="217">
        <f>Snowville!Z107</f>
        <v>-0.66666666666666874</v>
      </c>
      <c r="AA107" s="217">
        <f>Snowville!AA107</f>
        <v>0.13400000000000001</v>
      </c>
      <c r="AB107" s="217">
        <f>Snowville!AB107</f>
        <v>0.13400000000000001</v>
      </c>
      <c r="AC107" s="217" t="str">
        <f>Snowville!AC107</f>
        <v/>
      </c>
    </row>
    <row r="108" spans="3:29" x14ac:dyDescent="0.15">
      <c r="C108" s="218"/>
      <c r="D108" s="219"/>
      <c r="E108" s="219"/>
      <c r="F108" s="219"/>
      <c r="G108" s="219"/>
      <c r="H108" s="212"/>
      <c r="I108" s="212"/>
      <c r="J108" s="212"/>
      <c r="K108" s="234"/>
      <c r="L108" s="236"/>
      <c r="M108" s="218"/>
      <c r="N108" s="218"/>
      <c r="O108" s="218"/>
      <c r="P108" s="218"/>
      <c r="Q108" s="218"/>
      <c r="R108" s="218"/>
      <c r="S108" s="218"/>
      <c r="T108" s="234">
        <f>Snowville!T108</f>
        <v>-0.66666666666666874</v>
      </c>
      <c r="U108" s="235">
        <f>Snowville!U108</f>
        <v>0.31944800552235181</v>
      </c>
      <c r="V108" s="235" t="e">
        <f>Snowville!V108</f>
        <v>#VALUE!</v>
      </c>
      <c r="W108" s="235" t="e">
        <f>Snowville!W108</f>
        <v>#N/A</v>
      </c>
      <c r="X108" s="235" t="e">
        <f>Snowville!X108</f>
        <v>#VALUE!</v>
      </c>
      <c r="Y108" s="218"/>
      <c r="Z108" s="217">
        <f>Snowville!Z108</f>
        <v>-0.50000000000000222</v>
      </c>
      <c r="AA108" s="217">
        <f>Snowville!AA108</f>
        <v>0.13400000000000001</v>
      </c>
      <c r="AB108" s="217">
        <f>Snowville!AB108</f>
        <v>0.13400000000000001</v>
      </c>
      <c r="AC108" s="217" t="str">
        <f>Snowville!AC108</f>
        <v/>
      </c>
    </row>
    <row r="109" spans="3:29" x14ac:dyDescent="0.15">
      <c r="C109" s="218"/>
      <c r="D109" s="241" t="str">
        <f>Snowville!D109</f>
        <v>OBSERVED VALUE</v>
      </c>
      <c r="E109" s="219"/>
      <c r="F109" s="219"/>
      <c r="G109" s="219" t="str">
        <f>Snowville!G109</f>
        <v>x</v>
      </c>
      <c r="H109" s="212"/>
      <c r="I109" s="212"/>
      <c r="J109" s="219" t="str">
        <f>Snowville!J109</f>
        <v>x</v>
      </c>
      <c r="K109" s="219" t="str">
        <f>Snowville!K109</f>
        <v>x</v>
      </c>
      <c r="L109" s="219" t="str">
        <f>Snowville!L109</f>
        <v>x</v>
      </c>
      <c r="M109" s="218"/>
      <c r="N109" s="218"/>
      <c r="O109" s="218"/>
      <c r="P109" s="218"/>
      <c r="Q109" s="218"/>
      <c r="R109" s="218"/>
      <c r="S109" s="218"/>
      <c r="T109" s="234">
        <f>Snowville!T109</f>
        <v>-0.62500000000000211</v>
      </c>
      <c r="U109" s="235">
        <f>Snowville!U109</f>
        <v>0.32816096855037463</v>
      </c>
      <c r="V109" s="235" t="e">
        <f>Snowville!V109</f>
        <v>#VALUE!</v>
      </c>
      <c r="W109" s="235" t="e">
        <f>Snowville!W109</f>
        <v>#N/A</v>
      </c>
      <c r="X109" s="235" t="e">
        <f>Snowville!X109</f>
        <v>#VALUE!</v>
      </c>
      <c r="Y109" s="218"/>
      <c r="Z109" s="217">
        <f>Snowville!Z109</f>
        <v>-0.33333333333333548</v>
      </c>
      <c r="AA109" s="217">
        <f>Snowville!AA109</f>
        <v>0.13400000000000001</v>
      </c>
      <c r="AB109" s="217">
        <f>Snowville!AB109</f>
        <v>0.13400000000000001</v>
      </c>
      <c r="AC109" s="217" t="str">
        <f>Snowville!AC109</f>
        <v/>
      </c>
    </row>
    <row r="110" spans="3:29" x14ac:dyDescent="0.15">
      <c r="C110" s="218"/>
      <c r="D110" s="219"/>
      <c r="E110" s="219"/>
      <c r="F110" s="248" t="str">
        <f>Snowville!F110</f>
        <v>x</v>
      </c>
      <c r="G110" s="244" t="str">
        <f>Snowville!G110</f>
        <v>y</v>
      </c>
      <c r="H110" s="245" t="str">
        <f>Snowville!H110</f>
        <v>sign</v>
      </c>
      <c r="I110" s="246" t="str">
        <f>Snowville!I110</f>
        <v>arrow</v>
      </c>
      <c r="J110" s="214" t="str">
        <f>Snowville!J110</f>
        <v>x</v>
      </c>
      <c r="K110" s="214" t="str">
        <f>Snowville!K110</f>
        <v/>
      </c>
      <c r="L110" s="249" t="str">
        <f>Snowville!L110</f>
        <v>%</v>
      </c>
      <c r="M110" s="221" t="str">
        <f>Snowville!M110</f>
        <v>label</v>
      </c>
      <c r="N110" s="218"/>
      <c r="O110" s="218"/>
      <c r="P110" s="218"/>
      <c r="Q110" s="218"/>
      <c r="R110" s="218"/>
      <c r="S110" s="218"/>
      <c r="T110" s="234">
        <f>Snowville!T110</f>
        <v>-0.58333333333333548</v>
      </c>
      <c r="U110" s="235">
        <f>Snowville!U110</f>
        <v>0.33652682274495277</v>
      </c>
      <c r="V110" s="235" t="e">
        <f>Snowville!V110</f>
        <v>#VALUE!</v>
      </c>
      <c r="W110" s="235" t="e">
        <f>Snowville!W110</f>
        <v>#N/A</v>
      </c>
      <c r="X110" s="235" t="e">
        <f>Snowville!X110</f>
        <v>#VALUE!</v>
      </c>
      <c r="Y110" s="218"/>
      <c r="Z110" s="217">
        <f>Snowville!Z110</f>
        <v>-0.16666666666666879</v>
      </c>
      <c r="AA110" s="217">
        <f>Snowville!AA110</f>
        <v>0.13400000000000001</v>
      </c>
      <c r="AB110" s="217">
        <f>Snowville!AB110</f>
        <v>0.13400000000000001</v>
      </c>
      <c r="AC110" s="217" t="str">
        <f>Snowville!AC110</f>
        <v/>
      </c>
    </row>
    <row r="111" spans="3:29" ht="30" x14ac:dyDescent="0.15">
      <c r="C111" s="218"/>
      <c r="D111" s="239" t="str">
        <f>Snowville!D111</f>
        <v>X3 Label</v>
      </c>
      <c r="E111" s="280" t="str">
        <f>Snowville!E111</f>
        <v>Snowville x̅</v>
      </c>
      <c r="F111" s="290">
        <f>Snowville!F111</f>
        <v>0</v>
      </c>
      <c r="G111" s="290" t="e">
        <f>Snowville!G111</f>
        <v>#N/A</v>
      </c>
      <c r="H111" s="291" t="e">
        <f>Snowville!H111</f>
        <v>#N/A</v>
      </c>
      <c r="I111" s="291" t="str">
        <f>Snowville!I111</f>
        <v>⟵ ? ⟶</v>
      </c>
      <c r="J111" s="247" t="str">
        <f>Snowville!J111</f>
        <v/>
      </c>
      <c r="K111" s="291" t="str">
        <f>Snowville!K111</f>
        <v/>
      </c>
      <c r="L111" s="291" t="str">
        <f>Snowville!L111</f>
        <v/>
      </c>
      <c r="M111" s="275" t="str">
        <f>Snowville!M111</f>
        <v>Snowville x̅ ⟵ ? ⟶
P(  )</v>
      </c>
      <c r="N111" s="218"/>
      <c r="O111" s="218"/>
      <c r="P111" s="218"/>
      <c r="Q111" s="218"/>
      <c r="R111" s="218"/>
      <c r="S111" s="218"/>
      <c r="T111" s="234">
        <f>Snowville!T111</f>
        <v>-0.54166666666666885</v>
      </c>
      <c r="U111" s="235">
        <f>Snowville!U111</f>
        <v>0.34450732636471215</v>
      </c>
      <c r="V111" s="235" t="e">
        <f>Snowville!V111</f>
        <v>#VALUE!</v>
      </c>
      <c r="W111" s="235" t="e">
        <f>Snowville!W111</f>
        <v>#N/A</v>
      </c>
      <c r="X111" s="235" t="e">
        <f>Snowville!X111</f>
        <v>#VALUE!</v>
      </c>
      <c r="Y111" s="218"/>
      <c r="Z111" s="217">
        <f>Snowville!Z111</f>
        <v>0.16666666666666449</v>
      </c>
      <c r="AA111" s="217">
        <f>Snowville!AA111</f>
        <v>0.13400000000000001</v>
      </c>
      <c r="AB111" s="217">
        <f>Snowville!AB111</f>
        <v>0.13400000000000001</v>
      </c>
      <c r="AC111" s="217" t="str">
        <f>Snowville!AC111</f>
        <v/>
      </c>
    </row>
    <row r="112" spans="3:29" x14ac:dyDescent="0.15">
      <c r="C112" s="218"/>
      <c r="D112" s="219"/>
      <c r="E112" s="217"/>
      <c r="F112" s="217"/>
      <c r="G112" s="219"/>
      <c r="H112" s="219"/>
      <c r="I112" s="219"/>
      <c r="J112" s="218"/>
      <c r="K112" s="218"/>
      <c r="L112" s="218"/>
      <c r="M112" s="218"/>
      <c r="N112" s="218"/>
      <c r="O112" s="218"/>
      <c r="P112" s="218"/>
      <c r="Q112" s="218"/>
      <c r="R112" s="218"/>
      <c r="S112" s="218"/>
      <c r="T112" s="234">
        <f>Snowville!T112</f>
        <v>-0.50000000000000222</v>
      </c>
      <c r="U112" s="235">
        <f>Snowville!U112</f>
        <v>0.35206532676429914</v>
      </c>
      <c r="V112" s="235" t="e">
        <f>Snowville!V112</f>
        <v>#VALUE!</v>
      </c>
      <c r="W112" s="235" t="e">
        <f>Snowville!W112</f>
        <v>#N/A</v>
      </c>
      <c r="X112" s="235" t="e">
        <f>Snowville!X112</f>
        <v>#VALUE!</v>
      </c>
      <c r="Y112" s="218"/>
      <c r="Z112" s="217">
        <f>Snowville!Z112</f>
        <v>0.33333333333333115</v>
      </c>
      <c r="AA112" s="217">
        <f>Snowville!AA112</f>
        <v>0.13400000000000001</v>
      </c>
      <c r="AB112" s="217">
        <f>Snowville!AB112</f>
        <v>0.13400000000000001</v>
      </c>
      <c r="AC112" s="217" t="str">
        <f>Snowville!AC112</f>
        <v/>
      </c>
    </row>
    <row r="113" spans="3:29" x14ac:dyDescent="0.15">
      <c r="C113" s="218"/>
      <c r="D113" s="219"/>
      <c r="E113" s="217"/>
      <c r="F113" s="217"/>
      <c r="G113" s="219"/>
      <c r="H113" s="219"/>
      <c r="I113" s="219"/>
      <c r="J113" s="218"/>
      <c r="K113" s="218"/>
      <c r="L113" s="218"/>
      <c r="M113" s="218"/>
      <c r="N113" s="218"/>
      <c r="O113" s="218"/>
      <c r="P113" s="218"/>
      <c r="Q113" s="218"/>
      <c r="R113" s="218"/>
      <c r="S113" s="218"/>
      <c r="T113" s="234">
        <f>Snowville!T113</f>
        <v>-0.45833333333333554</v>
      </c>
      <c r="U113" s="235">
        <f>Snowville!U113</f>
        <v>0.35916504691680912</v>
      </c>
      <c r="V113" s="235" t="e">
        <f>Snowville!V113</f>
        <v>#VALUE!</v>
      </c>
      <c r="W113" s="235" t="e">
        <f>Snowville!W113</f>
        <v>#N/A</v>
      </c>
      <c r="X113" s="235" t="e">
        <f>Snowville!X113</f>
        <v>#VALUE!</v>
      </c>
      <c r="Y113" s="218"/>
      <c r="Z113" s="217">
        <f>Snowville!Z113</f>
        <v>0.49999999999999789</v>
      </c>
      <c r="AA113" s="217">
        <f>Snowville!AA113</f>
        <v>0.13400000000000001</v>
      </c>
      <c r="AB113" s="217">
        <f>Snowville!AB113</f>
        <v>0.13400000000000001</v>
      </c>
      <c r="AC113" s="217" t="str">
        <f>Snowville!AC113</f>
        <v/>
      </c>
    </row>
    <row r="114" spans="3:29" x14ac:dyDescent="0.15">
      <c r="C114" s="218"/>
      <c r="D114" s="241" t="str">
        <f>Snowville!D114</f>
        <v>Standard normal axis &amp; Standard deviation bars</v>
      </c>
      <c r="E114" s="217"/>
      <c r="F114" s="217"/>
      <c r="G114" s="219"/>
      <c r="H114" s="219"/>
      <c r="I114" s="219"/>
      <c r="J114" s="218"/>
      <c r="K114" s="226" t="str">
        <f>Snowville!K114</f>
        <v>Confidence Interval</v>
      </c>
      <c r="Q114" s="218"/>
      <c r="S114" s="218"/>
      <c r="T114" s="234">
        <f>Snowville!T114</f>
        <v>-0.41666666666666885</v>
      </c>
      <c r="U114" s="235">
        <f>Snowville!U114</f>
        <v>0.36577236641400213</v>
      </c>
      <c r="V114" s="235" t="e">
        <f>Snowville!V114</f>
        <v>#VALUE!</v>
      </c>
      <c r="W114" s="235" t="e">
        <f>Snowville!W114</f>
        <v>#N/A</v>
      </c>
      <c r="X114" s="235" t="e">
        <f>Snowville!X114</f>
        <v>#VALUE!</v>
      </c>
      <c r="Y114" s="218"/>
      <c r="Z114" s="217">
        <f>Snowville!Z114</f>
        <v>0.66666666666666441</v>
      </c>
      <c r="AA114" s="217">
        <f>Snowville!AA114</f>
        <v>0.13400000000000001</v>
      </c>
      <c r="AB114" s="217">
        <f>Snowville!AB114</f>
        <v>0.13400000000000001</v>
      </c>
      <c r="AC114" s="217" t="str">
        <f>Snowville!AC114</f>
        <v/>
      </c>
    </row>
    <row r="115" spans="3:29" x14ac:dyDescent="0.15">
      <c r="C115" s="218"/>
      <c r="D115" s="221" t="str">
        <f>Snowville!D115</f>
        <v>show</v>
      </c>
      <c r="E115" s="243" t="str">
        <f>Snowville!E115</f>
        <v>height</v>
      </c>
      <c r="F115" s="221" t="str">
        <f>Snowville!F115</f>
        <v>stdev</v>
      </c>
      <c r="G115" s="221" t="str">
        <f>Snowville!G115</f>
        <v>stdev y</v>
      </c>
      <c r="H115" s="221" t="str">
        <f>Snowville!H115</f>
        <v>stdev labels</v>
      </c>
      <c r="I115" s="221" t="str">
        <f>Snowville!I115</f>
        <v>stdev bars</v>
      </c>
      <c r="J115" s="218"/>
      <c r="K115" s="217" t="str">
        <f>Snowville!K115</f>
        <v>Margin of error</v>
      </c>
      <c r="L115" s="250">
        <f>Snowville!L115</f>
        <v>0</v>
      </c>
      <c r="M115" s="219"/>
      <c r="S115" s="218"/>
      <c r="T115" s="234">
        <f>Snowville!T115</f>
        <v>-0.37500000000000216</v>
      </c>
      <c r="U115" s="235">
        <f>Snowville!U115</f>
        <v>0.37185509386976862</v>
      </c>
      <c r="V115" s="235" t="e">
        <f>Snowville!V115</f>
        <v>#VALUE!</v>
      </c>
      <c r="W115" s="235" t="e">
        <f>Snowville!W115</f>
        <v>#N/A</v>
      </c>
      <c r="X115" s="235" t="e">
        <f>Snowville!X115</f>
        <v>#VALUE!</v>
      </c>
      <c r="Y115" s="218"/>
      <c r="Z115" s="217">
        <f>Snowville!Z115</f>
        <v>0.83333333333333093</v>
      </c>
      <c r="AA115" s="217">
        <f>Snowville!AA115</f>
        <v>0.13400000000000001</v>
      </c>
      <c r="AB115" s="217">
        <f>Snowville!AB115</f>
        <v>0.13400000000000001</v>
      </c>
      <c r="AC115" s="217" t="str">
        <f>Snowville!AC115</f>
        <v/>
      </c>
    </row>
    <row r="116" spans="3:29" ht="10" x14ac:dyDescent="0.15">
      <c r="C116" s="218"/>
      <c r="D116" s="251" t="str">
        <f>Snowville!D116</f>
        <v>x</v>
      </c>
      <c r="E116" s="217">
        <f>Snowville!E116</f>
        <v>-0.02</v>
      </c>
      <c r="F116" s="219">
        <f>Snowville!F116</f>
        <v>-4</v>
      </c>
      <c r="G116" s="219">
        <f>Snowville!G116</f>
        <v>-0.02</v>
      </c>
      <c r="H116" s="217"/>
      <c r="I116" s="221"/>
      <c r="J116" s="218"/>
      <c r="K116" s="217"/>
      <c r="L116" s="217"/>
      <c r="M116" s="221" t="str">
        <f>Snowville!M116</f>
        <v>standard score</v>
      </c>
      <c r="S116" s="218"/>
      <c r="T116" s="234">
        <f>Snowville!T116</f>
        <v>-0.33333333333333548</v>
      </c>
      <c r="U116" s="235">
        <f>Snowville!U116</f>
        <v>0.37738322769299293</v>
      </c>
      <c r="V116" s="235" t="e">
        <f>Snowville!V116</f>
        <v>#VALUE!</v>
      </c>
      <c r="W116" s="235" t="e">
        <f>Snowville!W116</f>
        <v>#N/A</v>
      </c>
      <c r="X116" s="235" t="e">
        <f>Snowville!X116</f>
        <v>#VALUE!</v>
      </c>
      <c r="Y116" s="218"/>
      <c r="Z116" s="217">
        <f>Snowville!Z116</f>
        <v>1.1666666666666643</v>
      </c>
      <c r="AA116" s="217">
        <f>Snowville!AA116</f>
        <v>0.13400000000000001</v>
      </c>
      <c r="AB116" s="217">
        <f>Snowville!AB116</f>
        <v>0.13400000000000001</v>
      </c>
      <c r="AC116" s="217" t="str">
        <f>Snowville!AC116</f>
        <v/>
      </c>
    </row>
    <row r="117" spans="3:29" x14ac:dyDescent="0.15">
      <c r="C117" s="218"/>
      <c r="D117" s="219"/>
      <c r="E117" s="217"/>
      <c r="F117" s="219">
        <f>Snowville!F117</f>
        <v>-3</v>
      </c>
      <c r="G117" s="219">
        <f>Snowville!G117</f>
        <v>-0.02</v>
      </c>
      <c r="H117" s="217" t="str">
        <f>Snowville!H117</f>
        <v>-3</v>
      </c>
      <c r="I117" s="235">
        <f>Snowville!I117</f>
        <v>4.4318484119380075E-3</v>
      </c>
      <c r="J117" s="218"/>
      <c r="K117" s="217" t="str">
        <f>Snowville!K117</f>
        <v>μSnowville lower</v>
      </c>
      <c r="L117" s="250">
        <f>Snowville!L117</f>
        <v>0</v>
      </c>
      <c r="M117" s="234" t="e">
        <f>Snowville!M117</f>
        <v>#VALUE!</v>
      </c>
      <c r="S117" s="218"/>
      <c r="T117" s="234">
        <f>Snowville!T117</f>
        <v>-0.29166666666666879</v>
      </c>
      <c r="U117" s="235">
        <f>Snowville!U117</f>
        <v>0.3823292022799164</v>
      </c>
      <c r="V117" s="235" t="e">
        <f>Snowville!V117</f>
        <v>#VALUE!</v>
      </c>
      <c r="W117" s="235" t="e">
        <f>Snowville!W117</f>
        <v>#N/A</v>
      </c>
      <c r="X117" s="235" t="e">
        <f>Snowville!X117</f>
        <v>#VALUE!</v>
      </c>
      <c r="Y117" s="218"/>
      <c r="Z117" s="217">
        <f>Snowville!Z117</f>
        <v>1.3333333333333313</v>
      </c>
      <c r="AA117" s="217">
        <f>Snowville!AA117</f>
        <v>0.13400000000000001</v>
      </c>
      <c r="AB117" s="217">
        <f>Snowville!AB117</f>
        <v>0.13400000000000001</v>
      </c>
      <c r="AC117" s="217" t="str">
        <f>Snowville!AC117</f>
        <v/>
      </c>
    </row>
    <row r="118" spans="3:29" x14ac:dyDescent="0.15">
      <c r="C118" s="218"/>
      <c r="D118" s="219"/>
      <c r="E118" s="217"/>
      <c r="F118" s="219">
        <f>Snowville!F118</f>
        <v>-2</v>
      </c>
      <c r="G118" s="219">
        <f>Snowville!G118</f>
        <v>-0.02</v>
      </c>
      <c r="H118" s="217" t="str">
        <f>Snowville!H118</f>
        <v>-2</v>
      </c>
      <c r="I118" s="235">
        <f>Snowville!I118</f>
        <v>5.3990966513188063E-2</v>
      </c>
      <c r="J118" s="218"/>
      <c r="K118" s="217" t="str">
        <f>Snowville!K118</f>
        <v>μSnowville upper</v>
      </c>
      <c r="L118" s="250">
        <f>Snowville!L118</f>
        <v>0</v>
      </c>
      <c r="M118" s="234" t="e">
        <f>Snowville!M118</f>
        <v>#VALUE!</v>
      </c>
      <c r="N118" s="217"/>
      <c r="O118" s="217"/>
      <c r="S118" s="218"/>
      <c r="T118" s="234">
        <f>Snowville!T118</f>
        <v>-0.25000000000000211</v>
      </c>
      <c r="U118" s="235">
        <f>Snowville!U118</f>
        <v>0.38666811680284902</v>
      </c>
      <c r="V118" s="235" t="e">
        <f>Snowville!V118</f>
        <v>#VALUE!</v>
      </c>
      <c r="W118" s="235" t="e">
        <f>Snowville!W118</f>
        <v>#N/A</v>
      </c>
      <c r="X118" s="235" t="e">
        <f>Snowville!X118</f>
        <v>#VALUE!</v>
      </c>
      <c r="Y118" s="218"/>
      <c r="Z118" s="217">
        <f>Snowville!Z118</f>
        <v>-1.1666666666666687</v>
      </c>
      <c r="AA118" s="217">
        <f>Snowville!AA118</f>
        <v>0.158</v>
      </c>
      <c r="AB118" s="217">
        <f>Snowville!AB118</f>
        <v>0.158</v>
      </c>
      <c r="AC118" s="217" t="str">
        <f>Snowville!AC118</f>
        <v/>
      </c>
    </row>
    <row r="119" spans="3:29" x14ac:dyDescent="0.15">
      <c r="C119" s="218"/>
      <c r="D119" s="219"/>
      <c r="E119" s="217"/>
      <c r="F119" s="219">
        <f>Snowville!F119</f>
        <v>-1</v>
      </c>
      <c r="G119" s="219">
        <f>Snowville!G119</f>
        <v>-0.02</v>
      </c>
      <c r="H119" s="217" t="str">
        <f>Snowville!H119</f>
        <v>-1</v>
      </c>
      <c r="I119" s="235">
        <f>Snowville!I119</f>
        <v>0.24197072451914337</v>
      </c>
      <c r="J119" s="218"/>
      <c r="K119" s="217"/>
      <c r="L119" s="217"/>
      <c r="M119" s="217"/>
      <c r="N119" s="217"/>
      <c r="O119" s="217"/>
      <c r="Q119" s="218"/>
      <c r="R119" s="218"/>
      <c r="S119" s="218"/>
      <c r="T119" s="234">
        <f>Snowville!T119</f>
        <v>-0.20833333333333545</v>
      </c>
      <c r="U119" s="235">
        <f>Snowville!U119</f>
        <v>0.39037794394036218</v>
      </c>
      <c r="V119" s="235" t="e">
        <f>Snowville!V119</f>
        <v>#VALUE!</v>
      </c>
      <c r="W119" s="235" t="e">
        <f>Snowville!W119</f>
        <v>#N/A</v>
      </c>
      <c r="X119" s="235" t="e">
        <f>Snowville!X119</f>
        <v>#VALUE!</v>
      </c>
      <c r="Y119" s="218"/>
      <c r="Z119" s="217">
        <f>Snowville!Z119</f>
        <v>-0.83333333333333526</v>
      </c>
      <c r="AA119" s="217">
        <f>Snowville!AA119</f>
        <v>0.158</v>
      </c>
      <c r="AB119" s="217">
        <f>Snowville!AB119</f>
        <v>0.158</v>
      </c>
      <c r="AC119" s="217" t="str">
        <f>Snowville!AC119</f>
        <v/>
      </c>
    </row>
    <row r="120" spans="3:29" x14ac:dyDescent="0.15">
      <c r="C120" s="218"/>
      <c r="D120" s="219"/>
      <c r="E120" s="217"/>
      <c r="F120" s="219">
        <f>Snowville!F120</f>
        <v>0</v>
      </c>
      <c r="G120" s="219">
        <f>Snowville!G120</f>
        <v>-0.02</v>
      </c>
      <c r="H120" s="217">
        <f>Snowville!H120</f>
        <v>0</v>
      </c>
      <c r="I120" s="235">
        <f>Snowville!I120</f>
        <v>0.3989422804014327</v>
      </c>
      <c r="J120" s="218"/>
      <c r="K120" s="217" t="str">
        <f>Snowville!K120</f>
        <v>show</v>
      </c>
      <c r="L120" s="217" t="str">
        <f>Snowville!L120</f>
        <v>height</v>
      </c>
      <c r="M120" s="217" t="str">
        <f>Snowville!M120</f>
        <v>x</v>
      </c>
      <c r="N120" s="217" t="str">
        <f>Snowville!N120</f>
        <v>y</v>
      </c>
      <c r="O120" s="217" t="str">
        <f>Snowville!O120</f>
        <v>label</v>
      </c>
      <c r="Q120" s="218"/>
      <c r="R120" s="218"/>
      <c r="S120" s="218"/>
      <c r="T120" s="234">
        <f>Snowville!T120</f>
        <v>-0.16666666666666879</v>
      </c>
      <c r="U120" s="235">
        <f>Snowville!U120</f>
        <v>0.39343971610193973</v>
      </c>
      <c r="V120" s="235" t="e">
        <f>Snowville!V120</f>
        <v>#VALUE!</v>
      </c>
      <c r="W120" s="235" t="e">
        <f>Snowville!W120</f>
        <v>#N/A</v>
      </c>
      <c r="X120" s="235" t="e">
        <f>Snowville!X120</f>
        <v>#VALUE!</v>
      </c>
      <c r="Y120" s="218"/>
      <c r="Z120" s="217">
        <f>Snowville!Z120</f>
        <v>-0.66666666666666874</v>
      </c>
      <c r="AA120" s="217">
        <f>Snowville!AA120</f>
        <v>0.158</v>
      </c>
      <c r="AB120" s="217">
        <f>Snowville!AB120</f>
        <v>0.158</v>
      </c>
      <c r="AC120" s="217" t="str">
        <f>Snowville!AC120</f>
        <v/>
      </c>
    </row>
    <row r="121" spans="3:29" x14ac:dyDescent="0.15">
      <c r="C121" s="218"/>
      <c r="D121" s="219"/>
      <c r="E121" s="217"/>
      <c r="F121" s="219">
        <f>Snowville!F121</f>
        <v>1</v>
      </c>
      <c r="G121" s="219">
        <f>Snowville!G121</f>
        <v>-0.02</v>
      </c>
      <c r="H121" s="217" t="str">
        <f>Snowville!H121</f>
        <v>1</v>
      </c>
      <c r="I121" s="235">
        <f>Snowville!I121</f>
        <v>0.24197072451914337</v>
      </c>
      <c r="J121" s="218"/>
      <c r="K121" s="217" t="str">
        <f>Snowville!K121</f>
        <v>x</v>
      </c>
      <c r="L121" s="217">
        <f>Snowville!L121</f>
        <v>-0.09</v>
      </c>
      <c r="M121" s="250" t="e">
        <f>Snowville!M121</f>
        <v>#VALUE!</v>
      </c>
      <c r="N121" s="217" t="e">
        <f>Snowville!N121</f>
        <v>#N/A</v>
      </c>
      <c r="O121" s="250" t="str">
        <f>Snowville!O121</f>
        <v/>
      </c>
      <c r="Q121" s="218"/>
      <c r="R121" s="218"/>
      <c r="S121" s="218"/>
      <c r="T121" s="234">
        <f>Snowville!T121</f>
        <v>-0.12500000000000214</v>
      </c>
      <c r="U121" s="235">
        <f>Snowville!U121</f>
        <v>0.39583768694474941</v>
      </c>
      <c r="V121" s="235" t="e">
        <f>Snowville!V121</f>
        <v>#VALUE!</v>
      </c>
      <c r="W121" s="235" t="e">
        <f>Snowville!W121</f>
        <v>#N/A</v>
      </c>
      <c r="X121" s="235" t="e">
        <f>Snowville!X121</f>
        <v>#VALUE!</v>
      </c>
      <c r="Y121" s="218"/>
      <c r="Z121" s="217">
        <f>Snowville!Z121</f>
        <v>-0.50000000000000222</v>
      </c>
      <c r="AA121" s="217">
        <f>Snowville!AA121</f>
        <v>0.158</v>
      </c>
      <c r="AB121" s="217">
        <f>Snowville!AB121</f>
        <v>0.158</v>
      </c>
      <c r="AC121" s="217" t="str">
        <f>Snowville!AC121</f>
        <v/>
      </c>
    </row>
    <row r="122" spans="3:29" x14ac:dyDescent="0.15">
      <c r="C122" s="218"/>
      <c r="D122" s="219"/>
      <c r="E122" s="217"/>
      <c r="F122" s="219">
        <f>Snowville!F122</f>
        <v>2</v>
      </c>
      <c r="G122" s="219">
        <f>Snowville!G122</f>
        <v>-0.02</v>
      </c>
      <c r="H122" s="217" t="str">
        <f>Snowville!H122</f>
        <v>2</v>
      </c>
      <c r="I122" s="235">
        <f>Snowville!I122</f>
        <v>5.3990966513188063E-2</v>
      </c>
      <c r="J122" s="218"/>
      <c r="K122" s="217"/>
      <c r="L122" s="217"/>
      <c r="M122" s="250" t="e">
        <f>Snowville!M122</f>
        <v>#VALUE!</v>
      </c>
      <c r="N122" s="217" t="e">
        <f>Snowville!N122</f>
        <v>#N/A</v>
      </c>
      <c r="O122" s="252" t="str">
        <f>Snowville!O122</f>
        <v/>
      </c>
      <c r="Q122" s="218"/>
      <c r="R122" s="218"/>
      <c r="S122" s="218"/>
      <c r="T122" s="234">
        <f>Snowville!T122</f>
        <v>-8.333333333333548E-2</v>
      </c>
      <c r="U122" s="235">
        <f>Snowville!U122</f>
        <v>0.39755946625834188</v>
      </c>
      <c r="V122" s="235" t="e">
        <f>Snowville!V122</f>
        <v>#VALUE!</v>
      </c>
      <c r="W122" s="235" t="e">
        <f>Snowville!W122</f>
        <v>#N/A</v>
      </c>
      <c r="X122" s="235" t="e">
        <f>Snowville!X122</f>
        <v>#VALUE!</v>
      </c>
      <c r="Y122" s="218"/>
      <c r="Z122" s="217">
        <f>Snowville!Z122</f>
        <v>-0.33333333333333548</v>
      </c>
      <c r="AA122" s="217">
        <f>Snowville!AA122</f>
        <v>0.158</v>
      </c>
      <c r="AB122" s="217">
        <f>Snowville!AB122</f>
        <v>0.158</v>
      </c>
      <c r="AC122" s="217" t="str">
        <f>Snowville!AC122</f>
        <v/>
      </c>
    </row>
    <row r="123" spans="3:29" x14ac:dyDescent="0.15">
      <c r="C123" s="218"/>
      <c r="D123" s="219"/>
      <c r="E123" s="217"/>
      <c r="F123" s="219">
        <f>Snowville!F123</f>
        <v>3</v>
      </c>
      <c r="G123" s="219">
        <f>Snowville!G123</f>
        <v>-0.02</v>
      </c>
      <c r="H123" s="217" t="str">
        <f>Snowville!H123</f>
        <v>3</v>
      </c>
      <c r="I123" s="235">
        <f>Snowville!I123</f>
        <v>4.4318484119380075E-3</v>
      </c>
      <c r="J123" s="218"/>
      <c r="Q123" s="218"/>
      <c r="R123" s="218"/>
      <c r="S123" s="218"/>
      <c r="T123" s="234">
        <f>Snowville!T123</f>
        <v>-4.1666666666668815E-2</v>
      </c>
      <c r="U123" s="235">
        <f>Snowville!U123</f>
        <v>0.39859612660068527</v>
      </c>
      <c r="V123" s="235" t="e">
        <f>Snowville!V123</f>
        <v>#VALUE!</v>
      </c>
      <c r="W123" s="235" t="e">
        <f>Snowville!W123</f>
        <v>#N/A</v>
      </c>
      <c r="X123" s="235" t="e">
        <f>Snowville!X123</f>
        <v>#VALUE!</v>
      </c>
      <c r="Y123" s="218"/>
      <c r="Z123" s="217">
        <f>Snowville!Z123</f>
        <v>-0.16666666666666879</v>
      </c>
      <c r="AA123" s="217">
        <f>Snowville!AA123</f>
        <v>0.158</v>
      </c>
      <c r="AB123" s="217">
        <f>Snowville!AB123</f>
        <v>0.158</v>
      </c>
      <c r="AC123" s="217" t="str">
        <f>Snowville!AC123</f>
        <v/>
      </c>
    </row>
    <row r="124" spans="3:29" x14ac:dyDescent="0.15">
      <c r="C124" s="218"/>
      <c r="D124" s="219"/>
      <c r="E124" s="217"/>
      <c r="F124" s="217"/>
      <c r="G124" s="219"/>
      <c r="H124" s="219"/>
      <c r="I124" s="219"/>
      <c r="J124" s="218"/>
      <c r="R124" s="218"/>
      <c r="S124" s="218"/>
      <c r="T124" s="234">
        <f>Snowville!T124</f>
        <v>-2.1510571102112408E-15</v>
      </c>
      <c r="U124" s="235">
        <f>Snowville!U124</f>
        <v>0.3989422804014327</v>
      </c>
      <c r="V124" s="235" t="e">
        <f>Snowville!V124</f>
        <v>#VALUE!</v>
      </c>
      <c r="W124" s="235" t="e">
        <f>Snowville!W124</f>
        <v>#N/A</v>
      </c>
      <c r="X124" s="235" t="e">
        <f>Snowville!X124</f>
        <v>#VALUE!</v>
      </c>
      <c r="Y124" s="218"/>
      <c r="Z124" s="217">
        <f>Snowville!Z124</f>
        <v>0.16666666666666449</v>
      </c>
      <c r="AA124" s="217">
        <f>Snowville!AA124</f>
        <v>0.158</v>
      </c>
      <c r="AB124" s="217">
        <f>Snowville!AB124</f>
        <v>0.158</v>
      </c>
      <c r="AC124" s="217" t="str">
        <f>Snowville!AC124</f>
        <v/>
      </c>
    </row>
    <row r="125" spans="3:29" x14ac:dyDescent="0.15">
      <c r="C125" s="218"/>
      <c r="D125" s="241" t="str">
        <f>Snowville!D125</f>
        <v>Empirical Rule</v>
      </c>
      <c r="E125" s="217"/>
      <c r="F125" s="217"/>
      <c r="G125" s="219"/>
      <c r="H125" s="219"/>
      <c r="I125" s="219"/>
      <c r="J125" s="218"/>
      <c r="R125" s="218"/>
      <c r="S125" s="218"/>
      <c r="T125" s="234">
        <f>Snowville!T125</f>
        <v>4.1666666666664513E-2</v>
      </c>
      <c r="U125" s="235">
        <f>Snowville!U125</f>
        <v>0.39859612660068539</v>
      </c>
      <c r="V125" s="235" t="e">
        <f>Snowville!V125</f>
        <v>#VALUE!</v>
      </c>
      <c r="W125" s="235" t="e">
        <f>Snowville!W125</f>
        <v>#N/A</v>
      </c>
      <c r="X125" s="235" t="e">
        <f>Snowville!X125</f>
        <v>#VALUE!</v>
      </c>
      <c r="Y125" s="218"/>
      <c r="Z125" s="217">
        <f>Snowville!Z125</f>
        <v>0.33333333333333115</v>
      </c>
      <c r="AA125" s="217">
        <f>Snowville!AA125</f>
        <v>0.158</v>
      </c>
      <c r="AB125" s="217">
        <f>Snowville!AB125</f>
        <v>0.158</v>
      </c>
      <c r="AC125" s="217" t="str">
        <f>Snowville!AC125</f>
        <v/>
      </c>
    </row>
    <row r="126" spans="3:29" ht="10" x14ac:dyDescent="0.15">
      <c r="C126" s="218"/>
      <c r="D126" s="221" t="str">
        <f>Snowville!D126</f>
        <v>show</v>
      </c>
      <c r="E126" s="243" t="str">
        <f>Snowville!E126</f>
        <v>height</v>
      </c>
      <c r="F126" s="233" t="str">
        <f>Snowville!F126</f>
        <v>emp rule</v>
      </c>
      <c r="G126" s="221" t="str">
        <f>Snowville!G126</f>
        <v>emp rule y</v>
      </c>
      <c r="H126" s="233" t="str">
        <f>Snowville!H126</f>
        <v>emp rule labels</v>
      </c>
      <c r="I126" s="219"/>
      <c r="J126" s="218"/>
      <c r="K126" s="218"/>
      <c r="L126" s="218"/>
      <c r="M126" s="218"/>
      <c r="N126" s="218"/>
      <c r="O126" s="218"/>
      <c r="P126" s="218"/>
      <c r="R126" s="218"/>
      <c r="S126" s="218"/>
      <c r="T126" s="234">
        <f>Snowville!T126</f>
        <v>8.3333333333331178E-2</v>
      </c>
      <c r="U126" s="235">
        <f>Snowville!U126</f>
        <v>0.39755946625834204</v>
      </c>
      <c r="V126" s="235" t="e">
        <f>Snowville!V126</f>
        <v>#VALUE!</v>
      </c>
      <c r="W126" s="235" t="e">
        <f>Snowville!W126</f>
        <v>#N/A</v>
      </c>
      <c r="X126" s="235" t="e">
        <f>Snowville!X126</f>
        <v>#VALUE!</v>
      </c>
      <c r="Y126" s="218"/>
      <c r="Z126" s="217">
        <f>Snowville!Z126</f>
        <v>0.49999999999999789</v>
      </c>
      <c r="AA126" s="217">
        <f>Snowville!AA126</f>
        <v>0.158</v>
      </c>
      <c r="AB126" s="217">
        <f>Snowville!AB126</f>
        <v>0.158</v>
      </c>
      <c r="AC126" s="217" t="str">
        <f>Snowville!AC126</f>
        <v/>
      </c>
    </row>
    <row r="127" spans="3:29" x14ac:dyDescent="0.15">
      <c r="C127" s="218"/>
      <c r="D127" s="219" t="str">
        <f>Snowville!D127</f>
        <v>x</v>
      </c>
      <c r="E127" s="217">
        <f>Snowville!E127</f>
        <v>-0.02</v>
      </c>
      <c r="F127" s="219">
        <f>Snowville!F127</f>
        <v>-3.5</v>
      </c>
      <c r="G127" s="219">
        <f>Snowville!G127</f>
        <v>-0.02</v>
      </c>
      <c r="H127" s="236">
        <f>Snowville!H127</f>
        <v>5.0000000000000001E-3</v>
      </c>
      <c r="I127" s="219"/>
      <c r="J127" s="218"/>
      <c r="K127" s="218"/>
      <c r="L127" s="218"/>
      <c r="M127" s="218"/>
      <c r="N127" s="218"/>
      <c r="O127" s="218"/>
      <c r="P127" s="218"/>
      <c r="R127" s="218"/>
      <c r="S127" s="218"/>
      <c r="T127" s="234">
        <f>Snowville!T127</f>
        <v>0.12499999999999784</v>
      </c>
      <c r="U127" s="235">
        <f>Snowville!U127</f>
        <v>0.39583768694474958</v>
      </c>
      <c r="V127" s="235" t="e">
        <f>Snowville!V127</f>
        <v>#VALUE!</v>
      </c>
      <c r="W127" s="235" t="e">
        <f>Snowville!W127</f>
        <v>#N/A</v>
      </c>
      <c r="X127" s="235" t="e">
        <f>Snowville!X127</f>
        <v>#VALUE!</v>
      </c>
      <c r="Y127" s="218"/>
      <c r="Z127" s="217">
        <f>Snowville!Z127</f>
        <v>0.66666666666666441</v>
      </c>
      <c r="AA127" s="217">
        <f>Snowville!AA127</f>
        <v>0.158</v>
      </c>
      <c r="AB127" s="217">
        <f>Snowville!AB127</f>
        <v>0.158</v>
      </c>
      <c r="AC127" s="217" t="str">
        <f>Snowville!AC127</f>
        <v/>
      </c>
    </row>
    <row r="128" spans="3:29" x14ac:dyDescent="0.15">
      <c r="C128" s="218"/>
      <c r="D128" s="219"/>
      <c r="E128" s="217"/>
      <c r="F128" s="219">
        <f>Snowville!F128</f>
        <v>-2.5</v>
      </c>
      <c r="G128" s="219">
        <f>Snowville!G128</f>
        <v>-0.02</v>
      </c>
      <c r="H128" s="236">
        <f>Snowville!H128</f>
        <v>0.02</v>
      </c>
      <c r="I128" s="219"/>
      <c r="J128" s="218"/>
      <c r="K128" s="218"/>
      <c r="L128" s="218"/>
      <c r="M128" s="218"/>
      <c r="N128" s="218"/>
      <c r="O128" s="218"/>
      <c r="P128" s="218"/>
      <c r="R128" s="218"/>
      <c r="S128" s="218"/>
      <c r="T128" s="234">
        <f>Snowville!T128</f>
        <v>0.16666666666666449</v>
      </c>
      <c r="U128" s="235">
        <f>Snowville!U128</f>
        <v>0.39343971610194006</v>
      </c>
      <c r="V128" s="235" t="e">
        <f>Snowville!V128</f>
        <v>#VALUE!</v>
      </c>
      <c r="W128" s="235" t="e">
        <f>Snowville!W128</f>
        <v>#N/A</v>
      </c>
      <c r="X128" s="235" t="e">
        <f>Snowville!X128</f>
        <v>#VALUE!</v>
      </c>
      <c r="Y128" s="218"/>
      <c r="Z128" s="217">
        <f>Snowville!Z128</f>
        <v>0.83333333333333093</v>
      </c>
      <c r="AA128" s="217">
        <f>Snowville!AA128</f>
        <v>0.158</v>
      </c>
      <c r="AB128" s="217">
        <f>Snowville!AB128</f>
        <v>0.158</v>
      </c>
      <c r="AC128" s="217" t="str">
        <f>Snowville!AC128</f>
        <v/>
      </c>
    </row>
    <row r="129" spans="3:29" x14ac:dyDescent="0.15">
      <c r="C129" s="218"/>
      <c r="D129" s="219"/>
      <c r="E129" s="217"/>
      <c r="F129" s="219">
        <f>Snowville!F129</f>
        <v>-1.5</v>
      </c>
      <c r="G129" s="219">
        <f>Snowville!G129</f>
        <v>-0.02</v>
      </c>
      <c r="H129" s="236">
        <f>Snowville!H129</f>
        <v>0.13500000000000001</v>
      </c>
      <c r="I129" s="219"/>
      <c r="J129" s="218"/>
      <c r="K129" s="218"/>
      <c r="L129" s="218"/>
      <c r="M129" s="218"/>
      <c r="N129" s="218"/>
      <c r="O129" s="218"/>
      <c r="P129" s="218"/>
      <c r="R129" s="218"/>
      <c r="S129" s="218"/>
      <c r="T129" s="234">
        <f>Snowville!T129</f>
        <v>0.20833333333333115</v>
      </c>
      <c r="U129" s="235">
        <f>Snowville!U129</f>
        <v>0.39037794394036252</v>
      </c>
      <c r="V129" s="235" t="e">
        <f>Snowville!V129</f>
        <v>#VALUE!</v>
      </c>
      <c r="W129" s="235" t="e">
        <f>Snowville!W129</f>
        <v>#N/A</v>
      </c>
      <c r="X129" s="235" t="e">
        <f>Snowville!X129</f>
        <v>#VALUE!</v>
      </c>
      <c r="Y129" s="218"/>
      <c r="Z129" s="217">
        <f>Snowville!Z129</f>
        <v>1.1666666666666643</v>
      </c>
      <c r="AA129" s="217">
        <f>Snowville!AA129</f>
        <v>0.158</v>
      </c>
      <c r="AB129" s="217">
        <f>Snowville!AB129</f>
        <v>0.158</v>
      </c>
      <c r="AC129" s="217" t="str">
        <f>Snowville!AC129</f>
        <v/>
      </c>
    </row>
    <row r="130" spans="3:29" x14ac:dyDescent="0.15">
      <c r="C130" s="218"/>
      <c r="D130" s="219"/>
      <c r="E130" s="217"/>
      <c r="F130" s="219">
        <f>Snowville!F130</f>
        <v>-0.5</v>
      </c>
      <c r="G130" s="219">
        <f>Snowville!G130</f>
        <v>-0.02</v>
      </c>
      <c r="H130" s="236">
        <f>Snowville!H130</f>
        <v>0.34</v>
      </c>
      <c r="I130" s="219"/>
      <c r="J130" s="218"/>
      <c r="K130" s="218"/>
      <c r="L130" s="218"/>
      <c r="M130" s="218"/>
      <c r="N130" s="218"/>
      <c r="O130" s="218"/>
      <c r="P130" s="218"/>
      <c r="R130" s="218"/>
      <c r="S130" s="218"/>
      <c r="T130" s="234">
        <f>Snowville!T130</f>
        <v>0.24999999999999781</v>
      </c>
      <c r="U130" s="235">
        <f>Snowville!U130</f>
        <v>0.3866681168028494</v>
      </c>
      <c r="V130" s="235" t="e">
        <f>Snowville!V130</f>
        <v>#VALUE!</v>
      </c>
      <c r="W130" s="235" t="e">
        <f>Snowville!W130</f>
        <v>#N/A</v>
      </c>
      <c r="X130" s="235" t="e">
        <f>Snowville!X130</f>
        <v>#VALUE!</v>
      </c>
      <c r="Y130" s="218"/>
      <c r="Z130" s="217">
        <f>Snowville!Z130</f>
        <v>-1.1666666666666687</v>
      </c>
      <c r="AA130" s="217">
        <f>Snowville!AA130</f>
        <v>0.182</v>
      </c>
      <c r="AB130" s="217">
        <f>Snowville!AB130</f>
        <v>0.182</v>
      </c>
      <c r="AC130" s="217" t="str">
        <f>Snowville!AC130</f>
        <v/>
      </c>
    </row>
    <row r="131" spans="3:29" x14ac:dyDescent="0.15">
      <c r="C131" s="218"/>
      <c r="D131" s="219"/>
      <c r="E131" s="217"/>
      <c r="F131" s="219">
        <f>Snowville!F131</f>
        <v>0.5</v>
      </c>
      <c r="G131" s="219">
        <f>Snowville!G131</f>
        <v>-0.02</v>
      </c>
      <c r="H131" s="236">
        <f>Snowville!H131</f>
        <v>0.34</v>
      </c>
      <c r="I131" s="219"/>
      <c r="J131" s="218"/>
      <c r="K131" s="218"/>
      <c r="L131" s="218"/>
      <c r="M131" s="218"/>
      <c r="N131" s="218"/>
      <c r="O131" s="218"/>
      <c r="P131" s="218"/>
      <c r="R131" s="218"/>
      <c r="S131" s="218"/>
      <c r="T131" s="234">
        <f>Snowville!T131</f>
        <v>0.29166666666666446</v>
      </c>
      <c r="U131" s="235">
        <f>Snowville!U131</f>
        <v>0.3823292022799169</v>
      </c>
      <c r="V131" s="235" t="e">
        <f>Snowville!V131</f>
        <v>#VALUE!</v>
      </c>
      <c r="W131" s="235" t="e">
        <f>Snowville!W131</f>
        <v>#N/A</v>
      </c>
      <c r="X131" s="235" t="e">
        <f>Snowville!X131</f>
        <v>#VALUE!</v>
      </c>
      <c r="Y131" s="218"/>
      <c r="Z131" s="217">
        <f>Snowville!Z131</f>
        <v>-0.83333333333333526</v>
      </c>
      <c r="AA131" s="217">
        <f>Snowville!AA131</f>
        <v>0.182</v>
      </c>
      <c r="AB131" s="217">
        <f>Snowville!AB131</f>
        <v>0.182</v>
      </c>
      <c r="AC131" s="217" t="str">
        <f>Snowville!AC131</f>
        <v/>
      </c>
    </row>
    <row r="132" spans="3:29" x14ac:dyDescent="0.15">
      <c r="C132" s="218"/>
      <c r="D132" s="219"/>
      <c r="E132" s="217"/>
      <c r="F132" s="219">
        <f>Snowville!F132</f>
        <v>1.5</v>
      </c>
      <c r="G132" s="219">
        <f>Snowville!G132</f>
        <v>-0.02</v>
      </c>
      <c r="H132" s="236">
        <f>Snowville!H132</f>
        <v>0.13500000000000001</v>
      </c>
      <c r="I132" s="219"/>
      <c r="J132" s="218"/>
      <c r="K132" s="218"/>
      <c r="L132" s="218"/>
      <c r="M132" s="218"/>
      <c r="N132" s="218"/>
      <c r="O132" s="218"/>
      <c r="P132" s="218"/>
      <c r="R132" s="218"/>
      <c r="S132" s="218"/>
      <c r="T132" s="234">
        <f>Snowville!T132</f>
        <v>0.33333333333333115</v>
      </c>
      <c r="U132" s="235">
        <f>Snowville!U132</f>
        <v>0.37738322769299348</v>
      </c>
      <c r="V132" s="235" t="e">
        <f>Snowville!V132</f>
        <v>#VALUE!</v>
      </c>
      <c r="W132" s="235" t="e">
        <f>Snowville!W132</f>
        <v>#N/A</v>
      </c>
      <c r="X132" s="235" t="e">
        <f>Snowville!X132</f>
        <v>#VALUE!</v>
      </c>
      <c r="Y132" s="218"/>
      <c r="Z132" s="217">
        <f>Snowville!Z132</f>
        <v>-0.66666666666666874</v>
      </c>
      <c r="AA132" s="217">
        <f>Snowville!AA132</f>
        <v>0.182</v>
      </c>
      <c r="AB132" s="217">
        <f>Snowville!AB132</f>
        <v>0.182</v>
      </c>
      <c r="AC132" s="217" t="str">
        <f>Snowville!AC132</f>
        <v/>
      </c>
    </row>
    <row r="133" spans="3:29" x14ac:dyDescent="0.15">
      <c r="C133" s="218"/>
      <c r="D133" s="219"/>
      <c r="E133" s="217"/>
      <c r="F133" s="219">
        <f>Snowville!F133</f>
        <v>2.5</v>
      </c>
      <c r="G133" s="219">
        <f>Snowville!G133</f>
        <v>-0.02</v>
      </c>
      <c r="H133" s="236">
        <f>Snowville!H133</f>
        <v>0.02</v>
      </c>
      <c r="I133" s="219"/>
      <c r="J133" s="218"/>
      <c r="K133" s="218"/>
      <c r="L133" s="218"/>
      <c r="M133" s="218"/>
      <c r="N133" s="218"/>
      <c r="O133" s="218"/>
      <c r="P133" s="218"/>
      <c r="R133" s="218"/>
      <c r="S133" s="218"/>
      <c r="T133" s="234">
        <f>Snowville!T133</f>
        <v>0.37499999999999784</v>
      </c>
      <c r="U133" s="235">
        <f>Snowville!U133</f>
        <v>0.37185509386976923</v>
      </c>
      <c r="V133" s="235" t="e">
        <f>Snowville!V133</f>
        <v>#VALUE!</v>
      </c>
      <c r="W133" s="235" t="e">
        <f>Snowville!W133</f>
        <v>#N/A</v>
      </c>
      <c r="X133" s="235" t="e">
        <f>Snowville!X133</f>
        <v>#VALUE!</v>
      </c>
      <c r="Y133" s="218"/>
      <c r="Z133" s="217">
        <f>Snowville!Z133</f>
        <v>-0.50000000000000222</v>
      </c>
      <c r="AA133" s="217">
        <f>Snowville!AA133</f>
        <v>0.182</v>
      </c>
      <c r="AB133" s="217">
        <f>Snowville!AB133</f>
        <v>0.182</v>
      </c>
      <c r="AC133" s="217" t="str">
        <f>Snowville!AC133</f>
        <v/>
      </c>
    </row>
    <row r="134" spans="3:29" x14ac:dyDescent="0.15">
      <c r="C134" s="218"/>
      <c r="D134" s="219"/>
      <c r="E134" s="217"/>
      <c r="F134" s="219">
        <f>Snowville!F134</f>
        <v>3.5</v>
      </c>
      <c r="G134" s="219">
        <f>Snowville!G134</f>
        <v>-0.02</v>
      </c>
      <c r="H134" s="236">
        <f>Snowville!H134</f>
        <v>5.0000000000000001E-3</v>
      </c>
      <c r="I134" s="219"/>
      <c r="J134" s="218"/>
      <c r="K134" s="218"/>
      <c r="L134" s="218"/>
      <c r="M134" s="218"/>
      <c r="N134" s="218"/>
      <c r="O134" s="218"/>
      <c r="P134" s="218"/>
      <c r="R134" s="218"/>
      <c r="S134" s="218"/>
      <c r="T134" s="234">
        <f>Snowville!T134</f>
        <v>0.41666666666666452</v>
      </c>
      <c r="U134" s="235">
        <f>Snowville!U134</f>
        <v>0.36577236641400274</v>
      </c>
      <c r="V134" s="235" t="e">
        <f>Snowville!V134</f>
        <v>#VALUE!</v>
      </c>
      <c r="W134" s="235" t="e">
        <f>Snowville!W134</f>
        <v>#N/A</v>
      </c>
      <c r="X134" s="235" t="e">
        <f>Snowville!X134</f>
        <v>#VALUE!</v>
      </c>
      <c r="Y134" s="218"/>
      <c r="Z134" s="217">
        <f>Snowville!Z134</f>
        <v>-0.33333333333333548</v>
      </c>
      <c r="AA134" s="217">
        <f>Snowville!AA134</f>
        <v>0.182</v>
      </c>
      <c r="AB134" s="217">
        <f>Snowville!AB134</f>
        <v>0.182</v>
      </c>
      <c r="AC134" s="217" t="str">
        <f>Snowville!AC134</f>
        <v/>
      </c>
    </row>
    <row r="135" spans="3:29" x14ac:dyDescent="0.15">
      <c r="C135" s="218"/>
      <c r="D135" s="219"/>
      <c r="E135" s="217"/>
      <c r="F135" s="217"/>
      <c r="G135" s="219"/>
      <c r="H135" s="219"/>
      <c r="I135" s="219"/>
      <c r="J135" s="218"/>
      <c r="K135" s="218"/>
      <c r="L135" s="218"/>
      <c r="M135" s="218"/>
      <c r="N135" s="218"/>
      <c r="O135" s="218"/>
      <c r="P135" s="218"/>
      <c r="R135" s="218"/>
      <c r="S135" s="218"/>
      <c r="T135" s="234">
        <f>Snowville!T135</f>
        <v>0.45833333333333121</v>
      </c>
      <c r="U135" s="235">
        <f>Snowville!U135</f>
        <v>0.35916504691680978</v>
      </c>
      <c r="V135" s="235" t="e">
        <f>Snowville!V135</f>
        <v>#VALUE!</v>
      </c>
      <c r="W135" s="235" t="e">
        <f>Snowville!W135</f>
        <v>#N/A</v>
      </c>
      <c r="X135" s="235" t="e">
        <f>Snowville!X135</f>
        <v>#VALUE!</v>
      </c>
      <c r="Y135" s="218"/>
      <c r="Z135" s="217">
        <f>Snowville!Z135</f>
        <v>-0.16666666666666879</v>
      </c>
      <c r="AA135" s="217">
        <f>Snowville!AA135</f>
        <v>0.182</v>
      </c>
      <c r="AB135" s="217">
        <f>Snowville!AB135</f>
        <v>0.182</v>
      </c>
      <c r="AC135" s="217" t="str">
        <f>Snowville!AC135</f>
        <v/>
      </c>
    </row>
    <row r="136" spans="3:29" x14ac:dyDescent="0.15">
      <c r="C136" s="218"/>
      <c r="D136" s="241" t="str">
        <f>Snowville!D136</f>
        <v>Cummulative Percent</v>
      </c>
      <c r="E136" s="217"/>
      <c r="F136" s="217"/>
      <c r="G136" s="219"/>
      <c r="H136" s="219"/>
      <c r="I136" s="219"/>
      <c r="J136" s="218"/>
      <c r="K136" s="218"/>
      <c r="L136" s="218"/>
      <c r="M136" s="218"/>
      <c r="N136" s="218"/>
      <c r="O136" s="218"/>
      <c r="P136" s="218"/>
      <c r="Q136" s="218"/>
      <c r="R136" s="218"/>
      <c r="S136" s="218"/>
      <c r="T136" s="234">
        <f>Snowville!T136</f>
        <v>0.49999999999999789</v>
      </c>
      <c r="U136" s="235">
        <f>Snowville!U136</f>
        <v>0.35206532676429986</v>
      </c>
      <c r="V136" s="235" t="e">
        <f>Snowville!V136</f>
        <v>#VALUE!</v>
      </c>
      <c r="W136" s="235" t="e">
        <f>Snowville!W136</f>
        <v>#N/A</v>
      </c>
      <c r="X136" s="235" t="e">
        <f>Snowville!X136</f>
        <v>#VALUE!</v>
      </c>
      <c r="Y136" s="218"/>
      <c r="Z136" s="217">
        <f>Snowville!Z136</f>
        <v>0.16666666666666449</v>
      </c>
      <c r="AA136" s="217">
        <f>Snowville!AA136</f>
        <v>0.182</v>
      </c>
      <c r="AB136" s="217">
        <f>Snowville!AB136</f>
        <v>0.182</v>
      </c>
      <c r="AC136" s="217" t="str">
        <f>Snowville!AC136</f>
        <v/>
      </c>
    </row>
    <row r="137" spans="3:29" ht="10" x14ac:dyDescent="0.15">
      <c r="C137" s="218"/>
      <c r="D137" s="221" t="str">
        <f>Snowville!D137</f>
        <v>show</v>
      </c>
      <c r="E137" s="243" t="str">
        <f>Snowville!E137</f>
        <v>height</v>
      </c>
      <c r="F137" s="221" t="str">
        <f>Snowville!F137</f>
        <v>cumm prob</v>
      </c>
      <c r="G137" s="233" t="str">
        <f>Snowville!G137</f>
        <v>cumm prob y</v>
      </c>
      <c r="H137" s="221" t="str">
        <f>Snowville!H137</f>
        <v>cumm prob values</v>
      </c>
      <c r="I137" s="221" t="str">
        <f>Snowville!I137</f>
        <v>cumm prob labels</v>
      </c>
      <c r="J137" s="218"/>
      <c r="K137" s="218"/>
      <c r="L137" s="218"/>
      <c r="M137" s="218"/>
      <c r="N137" s="218"/>
      <c r="O137" s="218"/>
      <c r="P137" s="218"/>
      <c r="Q137" s="218"/>
      <c r="R137" s="218"/>
      <c r="S137" s="218"/>
      <c r="T137" s="234">
        <f>Snowville!T137</f>
        <v>0.54166666666666452</v>
      </c>
      <c r="U137" s="235">
        <f>Snowville!U137</f>
        <v>0.34450732636471298</v>
      </c>
      <c r="V137" s="235" t="e">
        <f>Snowville!V137</f>
        <v>#VALUE!</v>
      </c>
      <c r="W137" s="235" t="e">
        <f>Snowville!W137</f>
        <v>#N/A</v>
      </c>
      <c r="X137" s="235" t="e">
        <f>Snowville!X137</f>
        <v>#VALUE!</v>
      </c>
      <c r="Y137" s="218"/>
      <c r="Z137" s="217">
        <f>Snowville!Z137</f>
        <v>0.33333333333333115</v>
      </c>
      <c r="AA137" s="217">
        <f>Snowville!AA137</f>
        <v>0.182</v>
      </c>
      <c r="AB137" s="217">
        <f>Snowville!AB137</f>
        <v>0.182</v>
      </c>
      <c r="AC137" s="217" t="str">
        <f>Snowville!AC137</f>
        <v/>
      </c>
    </row>
    <row r="138" spans="3:29" x14ac:dyDescent="0.15">
      <c r="C138" s="218"/>
      <c r="D138" s="253" t="str">
        <f>Snowville!D138</f>
        <v>x</v>
      </c>
      <c r="E138" s="217">
        <f>Snowville!E138</f>
        <v>-0.05</v>
      </c>
      <c r="F138" s="219">
        <f>Snowville!F138</f>
        <v>-3</v>
      </c>
      <c r="G138" s="219">
        <f>Snowville!G138</f>
        <v>-0.05</v>
      </c>
      <c r="H138" s="254" t="e">
        <f>Snowville!H138</f>
        <v>#N/A</v>
      </c>
      <c r="I138" s="255" t="str">
        <f>Snowville!I138</f>
        <v/>
      </c>
      <c r="J138" s="218"/>
      <c r="K138" s="218"/>
      <c r="L138" s="218"/>
      <c r="M138" s="218"/>
      <c r="N138" s="218"/>
      <c r="O138" s="218"/>
      <c r="P138" s="218"/>
      <c r="Q138" s="218"/>
      <c r="R138" s="218"/>
      <c r="S138" s="218"/>
      <c r="T138" s="234">
        <f>Snowville!T138</f>
        <v>0.58333333333333115</v>
      </c>
      <c r="U138" s="235">
        <f>Snowville!U138</f>
        <v>0.3365268227449536</v>
      </c>
      <c r="V138" s="235" t="e">
        <f>Snowville!V138</f>
        <v>#VALUE!</v>
      </c>
      <c r="W138" s="235" t="e">
        <f>Snowville!W138</f>
        <v>#N/A</v>
      </c>
      <c r="X138" s="235" t="e">
        <f>Snowville!X138</f>
        <v>#VALUE!</v>
      </c>
      <c r="Y138" s="218"/>
      <c r="Z138" s="217">
        <f>Snowville!Z138</f>
        <v>0.49999999999999789</v>
      </c>
      <c r="AA138" s="217">
        <f>Snowville!AA138</f>
        <v>0.182</v>
      </c>
      <c r="AB138" s="217">
        <f>Snowville!AB138</f>
        <v>0.182</v>
      </c>
      <c r="AC138" s="217" t="str">
        <f>Snowville!AC138</f>
        <v/>
      </c>
    </row>
    <row r="139" spans="3:29" x14ac:dyDescent="0.15">
      <c r="C139" s="218"/>
      <c r="D139" s="219"/>
      <c r="E139" s="217"/>
      <c r="F139" s="219">
        <f>Snowville!F139</f>
        <v>-2</v>
      </c>
      <c r="G139" s="219">
        <f>Snowville!G139</f>
        <v>-0.05</v>
      </c>
      <c r="H139" s="254" t="e">
        <f>Snowville!H139</f>
        <v>#N/A</v>
      </c>
      <c r="I139" s="255" t="str">
        <f>Snowville!I139</f>
        <v/>
      </c>
      <c r="J139" s="218"/>
      <c r="K139" s="218"/>
      <c r="L139" s="218"/>
      <c r="M139" s="218"/>
      <c r="N139" s="218"/>
      <c r="O139" s="218"/>
      <c r="P139" s="218"/>
      <c r="Q139" s="218"/>
      <c r="R139" s="218"/>
      <c r="S139" s="218"/>
      <c r="T139" s="234">
        <f>Snowville!T139</f>
        <v>0.62499999999999778</v>
      </c>
      <c r="U139" s="235">
        <f>Snowville!U139</f>
        <v>0.32816096855037552</v>
      </c>
      <c r="V139" s="235" t="e">
        <f>Snowville!V139</f>
        <v>#VALUE!</v>
      </c>
      <c r="W139" s="235" t="e">
        <f>Snowville!W139</f>
        <v>#N/A</v>
      </c>
      <c r="X139" s="235" t="e">
        <f>Snowville!X139</f>
        <v>#VALUE!</v>
      </c>
      <c r="Y139" s="218"/>
      <c r="Z139" s="217">
        <f>Snowville!Z139</f>
        <v>0.66666666666666441</v>
      </c>
      <c r="AA139" s="217">
        <f>Snowville!AA139</f>
        <v>0.182</v>
      </c>
      <c r="AB139" s="217">
        <f>Snowville!AB139</f>
        <v>0.182</v>
      </c>
      <c r="AC139" s="217" t="str">
        <f>Snowville!AC139</f>
        <v/>
      </c>
    </row>
    <row r="140" spans="3:29" x14ac:dyDescent="0.15">
      <c r="C140" s="218"/>
      <c r="D140" s="219"/>
      <c r="E140" s="217"/>
      <c r="F140" s="219">
        <f>Snowville!F140</f>
        <v>-1</v>
      </c>
      <c r="G140" s="219">
        <f>Snowville!G140</f>
        <v>-0.05</v>
      </c>
      <c r="H140" s="254" t="e">
        <f>Snowville!H140</f>
        <v>#N/A</v>
      </c>
      <c r="I140" s="255" t="str">
        <f>Snowville!I140</f>
        <v/>
      </c>
      <c r="J140" s="218"/>
      <c r="K140" s="218"/>
      <c r="L140" s="218"/>
      <c r="M140" s="218"/>
      <c r="N140" s="218"/>
      <c r="O140" s="218"/>
      <c r="P140" s="218"/>
      <c r="Q140" s="218"/>
      <c r="R140" s="218"/>
      <c r="S140" s="218"/>
      <c r="T140" s="234">
        <f>Snowville!T140</f>
        <v>0.66666666666666441</v>
      </c>
      <c r="U140" s="235">
        <f>Snowville!U140</f>
        <v>0.31944800552235275</v>
      </c>
      <c r="V140" s="235" t="e">
        <f>Snowville!V140</f>
        <v>#VALUE!</v>
      </c>
      <c r="W140" s="235" t="e">
        <f>Snowville!W140</f>
        <v>#N/A</v>
      </c>
      <c r="X140" s="235" t="e">
        <f>Snowville!X140</f>
        <v>#VALUE!</v>
      </c>
      <c r="Y140" s="218"/>
      <c r="Z140" s="217">
        <f>Snowville!Z140</f>
        <v>0.83333333333333093</v>
      </c>
      <c r="AA140" s="217">
        <f>Snowville!AA140</f>
        <v>0.182</v>
      </c>
      <c r="AB140" s="217">
        <f>Snowville!AB140</f>
        <v>0.182</v>
      </c>
      <c r="AC140" s="217" t="str">
        <f>Snowville!AC140</f>
        <v/>
      </c>
    </row>
    <row r="141" spans="3:29" x14ac:dyDescent="0.15">
      <c r="C141" s="218"/>
      <c r="D141" s="219"/>
      <c r="E141" s="217"/>
      <c r="F141" s="219">
        <f>Snowville!F141</f>
        <v>0</v>
      </c>
      <c r="G141" s="219">
        <f>Snowville!G141</f>
        <v>-0.05</v>
      </c>
      <c r="H141" s="254" t="e">
        <f>Snowville!H141</f>
        <v>#N/A</v>
      </c>
      <c r="I141" s="255" t="str">
        <f>Snowville!I141</f>
        <v/>
      </c>
      <c r="J141" s="218"/>
      <c r="K141" s="218"/>
      <c r="L141" s="218"/>
      <c r="M141" s="218"/>
      <c r="N141" s="218"/>
      <c r="O141" s="218"/>
      <c r="P141" s="218"/>
      <c r="Q141" s="218"/>
      <c r="R141" s="218"/>
      <c r="S141" s="218"/>
      <c r="T141" s="234">
        <f>Snowville!T141</f>
        <v>0.70833333333333104</v>
      </c>
      <c r="U141" s="235">
        <f>Snowville!U141</f>
        <v>0.31042697552584309</v>
      </c>
      <c r="V141" s="235" t="e">
        <f>Snowville!V141</f>
        <v>#VALUE!</v>
      </c>
      <c r="W141" s="235" t="e">
        <f>Snowville!W141</f>
        <v>#N/A</v>
      </c>
      <c r="X141" s="235" t="e">
        <f>Snowville!X141</f>
        <v>#VALUE!</v>
      </c>
      <c r="Y141" s="218"/>
      <c r="Z141" s="217">
        <f>Snowville!Z141</f>
        <v>1.1666666666666643</v>
      </c>
      <c r="AA141" s="217">
        <f>Snowville!AA141</f>
        <v>0.182</v>
      </c>
      <c r="AB141" s="217">
        <f>Snowville!AB141</f>
        <v>0.182</v>
      </c>
      <c r="AC141" s="217" t="str">
        <f>Snowville!AC141</f>
        <v/>
      </c>
    </row>
    <row r="142" spans="3:29" x14ac:dyDescent="0.15">
      <c r="C142" s="218"/>
      <c r="D142" s="219"/>
      <c r="E142" s="217"/>
      <c r="F142" s="219">
        <f>Snowville!F142</f>
        <v>1</v>
      </c>
      <c r="G142" s="219">
        <f>Snowville!G142</f>
        <v>-0.05</v>
      </c>
      <c r="H142" s="254" t="e">
        <f>Snowville!H142</f>
        <v>#N/A</v>
      </c>
      <c r="I142" s="255" t="str">
        <f>Snowville!I142</f>
        <v/>
      </c>
      <c r="J142" s="218"/>
      <c r="K142" s="218"/>
      <c r="L142" s="218"/>
      <c r="M142" s="218"/>
      <c r="N142" s="218"/>
      <c r="O142" s="218"/>
      <c r="P142" s="218"/>
      <c r="Q142" s="218"/>
      <c r="R142" s="218"/>
      <c r="S142" s="218"/>
      <c r="T142" s="234">
        <f>Snowville!T142</f>
        <v>0.74999999999999767</v>
      </c>
      <c r="U142" s="235">
        <f>Snowville!U142</f>
        <v>0.30113743215480498</v>
      </c>
      <c r="V142" s="235" t="e">
        <f>Snowville!V142</f>
        <v>#VALUE!</v>
      </c>
      <c r="W142" s="235" t="e">
        <f>Snowville!W142</f>
        <v>#N/A</v>
      </c>
      <c r="X142" s="235" t="e">
        <f>Snowville!X142</f>
        <v>#VALUE!</v>
      </c>
      <c r="Y142" s="218"/>
      <c r="Z142" s="217">
        <f>Snowville!Z142</f>
        <v>-0.83333333333333526</v>
      </c>
      <c r="AA142" s="217">
        <f>Snowville!AA142</f>
        <v>0.20599999999999999</v>
      </c>
      <c r="AB142" s="217">
        <f>Snowville!AB142</f>
        <v>0.20599999999999999</v>
      </c>
      <c r="AC142" s="217" t="str">
        <f>Snowville!AC142</f>
        <v/>
      </c>
    </row>
    <row r="143" spans="3:29" x14ac:dyDescent="0.15">
      <c r="C143" s="218"/>
      <c r="D143" s="219"/>
      <c r="E143" s="217"/>
      <c r="F143" s="219">
        <f>Snowville!F143</f>
        <v>2</v>
      </c>
      <c r="G143" s="219">
        <f>Snowville!G143</f>
        <v>-0.05</v>
      </c>
      <c r="H143" s="254" t="e">
        <f>Snowville!H143</f>
        <v>#N/A</v>
      </c>
      <c r="I143" s="255" t="str">
        <f>Snowville!I143</f>
        <v/>
      </c>
      <c r="J143" s="218"/>
      <c r="K143" s="218"/>
      <c r="L143" s="218"/>
      <c r="M143" s="218"/>
      <c r="N143" s="218"/>
      <c r="O143" s="218"/>
      <c r="P143" s="218"/>
      <c r="Q143" s="218"/>
      <c r="R143" s="218"/>
      <c r="S143" s="218"/>
      <c r="T143" s="234">
        <f>Snowville!T143</f>
        <v>0.7916666666666643</v>
      </c>
      <c r="U143" s="235">
        <f>Snowville!U143</f>
        <v>0.29161915585865616</v>
      </c>
      <c r="V143" s="235" t="e">
        <f>Snowville!V143</f>
        <v>#VALUE!</v>
      </c>
      <c r="W143" s="235" t="e">
        <f>Snowville!W143</f>
        <v>#N/A</v>
      </c>
      <c r="X143" s="235" t="e">
        <f>Snowville!X143</f>
        <v>#VALUE!</v>
      </c>
      <c r="Y143" s="218"/>
      <c r="Z143" s="217">
        <f>Snowville!Z143</f>
        <v>-0.66666666666666874</v>
      </c>
      <c r="AA143" s="217">
        <f>Snowville!AA143</f>
        <v>0.20599999999999999</v>
      </c>
      <c r="AB143" s="217">
        <f>Snowville!AB143</f>
        <v>0.20599999999999999</v>
      </c>
      <c r="AC143" s="217" t="str">
        <f>Snowville!AC143</f>
        <v/>
      </c>
    </row>
    <row r="144" spans="3:29" x14ac:dyDescent="0.15">
      <c r="C144" s="218"/>
      <c r="D144" s="219"/>
      <c r="E144" s="217"/>
      <c r="F144" s="219">
        <f>Snowville!F144</f>
        <v>3</v>
      </c>
      <c r="G144" s="219">
        <f>Snowville!G144</f>
        <v>-0.05</v>
      </c>
      <c r="H144" s="254" t="e">
        <f>Snowville!H144</f>
        <v>#N/A</v>
      </c>
      <c r="I144" s="255" t="str">
        <f>Snowville!I144</f>
        <v/>
      </c>
      <c r="J144" s="218"/>
      <c r="K144" s="218"/>
      <c r="L144" s="218"/>
      <c r="M144" s="218"/>
      <c r="N144" s="218"/>
      <c r="O144" s="218"/>
      <c r="P144" s="218"/>
      <c r="Q144" s="218"/>
      <c r="R144" s="218"/>
      <c r="S144" s="218"/>
      <c r="T144" s="234">
        <f>Snowville!T144</f>
        <v>0.83333333333333093</v>
      </c>
      <c r="U144" s="235">
        <f>Snowville!U144</f>
        <v>0.2819118754103031</v>
      </c>
      <c r="V144" s="235" t="e">
        <f>Snowville!V144</f>
        <v>#VALUE!</v>
      </c>
      <c r="W144" s="235" t="e">
        <f>Snowville!W144</f>
        <v>#N/A</v>
      </c>
      <c r="X144" s="235" t="e">
        <f>Snowville!X144</f>
        <v>#VALUE!</v>
      </c>
      <c r="Y144" s="218"/>
      <c r="Z144" s="217">
        <f>Snowville!Z144</f>
        <v>-0.50000000000000222</v>
      </c>
      <c r="AA144" s="217">
        <f>Snowville!AA144</f>
        <v>0.20599999999999999</v>
      </c>
      <c r="AB144" s="217">
        <f>Snowville!AB144</f>
        <v>0.20599999999999999</v>
      </c>
      <c r="AC144" s="217" t="str">
        <f>Snowville!AC144</f>
        <v/>
      </c>
    </row>
    <row r="145" spans="3:29" x14ac:dyDescent="0.15">
      <c r="C145" s="218"/>
      <c r="D145" s="219"/>
      <c r="E145" s="217"/>
      <c r="F145" s="217"/>
      <c r="G145" s="219"/>
      <c r="H145" s="219"/>
      <c r="I145" s="219"/>
      <c r="J145" s="218"/>
      <c r="K145" s="218"/>
      <c r="L145" s="218"/>
      <c r="M145" s="218"/>
      <c r="N145" s="218"/>
      <c r="O145" s="218"/>
      <c r="P145" s="218"/>
      <c r="Q145" s="218"/>
      <c r="R145" s="218"/>
      <c r="S145" s="218"/>
      <c r="T145" s="234">
        <f>Snowville!T145</f>
        <v>0.87499999999999756</v>
      </c>
      <c r="U145" s="235">
        <f>Snowville!U145</f>
        <v>0.27205499837854408</v>
      </c>
      <c r="V145" s="235" t="e">
        <f>Snowville!V145</f>
        <v>#VALUE!</v>
      </c>
      <c r="W145" s="235" t="e">
        <f>Snowville!W145</f>
        <v>#N/A</v>
      </c>
      <c r="X145" s="235" t="e">
        <f>Snowville!X145</f>
        <v>#VALUE!</v>
      </c>
      <c r="Y145" s="218"/>
      <c r="Z145" s="217">
        <f>Snowville!Z145</f>
        <v>-0.33333333333333548</v>
      </c>
      <c r="AA145" s="217">
        <f>Snowville!AA145</f>
        <v>0.20599999999999999</v>
      </c>
      <c r="AB145" s="217">
        <f>Snowville!AB145</f>
        <v>0.20599999999999999</v>
      </c>
      <c r="AC145" s="217" t="str">
        <f>Snowville!AC145</f>
        <v/>
      </c>
    </row>
    <row r="146" spans="3:29" x14ac:dyDescent="0.15">
      <c r="C146" s="218"/>
      <c r="D146" s="241" t="str">
        <f>Snowville!D146</f>
        <v>X1 raw axis</v>
      </c>
      <c r="E146" s="217"/>
      <c r="F146" s="217"/>
      <c r="G146" s="219"/>
      <c r="H146" s="219"/>
      <c r="I146" s="219"/>
      <c r="J146" s="218"/>
      <c r="K146" s="218"/>
      <c r="L146" s="218"/>
      <c r="M146" s="218"/>
      <c r="N146" s="218"/>
      <c r="O146" s="218"/>
      <c r="P146" s="218"/>
      <c r="Q146" s="218"/>
      <c r="R146" s="218"/>
      <c r="S146" s="218"/>
      <c r="T146" s="234">
        <f>Snowville!T146</f>
        <v>0.91666666666666419</v>
      </c>
      <c r="U146" s="235">
        <f>Snowville!U146</f>
        <v>0.262087353078302</v>
      </c>
      <c r="V146" s="235" t="e">
        <f>Snowville!V146</f>
        <v>#VALUE!</v>
      </c>
      <c r="W146" s="235" t="e">
        <f>Snowville!W146</f>
        <v>#N/A</v>
      </c>
      <c r="X146" s="235" t="e">
        <f>Snowville!X146</f>
        <v>#VALUE!</v>
      </c>
      <c r="Y146" s="218"/>
      <c r="Z146" s="217">
        <f>Snowville!Z146</f>
        <v>-0.16666666666666879</v>
      </c>
      <c r="AA146" s="217">
        <f>Snowville!AA146</f>
        <v>0.20599999999999999</v>
      </c>
      <c r="AB146" s="217">
        <f>Snowville!AB146</f>
        <v>0.20599999999999999</v>
      </c>
      <c r="AC146" s="217" t="str">
        <f>Snowville!AC146</f>
        <v/>
      </c>
    </row>
    <row r="147" spans="3:29" ht="10" x14ac:dyDescent="0.15">
      <c r="C147" s="218"/>
      <c r="D147" s="221" t="str">
        <f>Snowville!D147</f>
        <v>show</v>
      </c>
      <c r="E147" s="243" t="str">
        <f>Snowville!E147</f>
        <v>height</v>
      </c>
      <c r="F147" s="233" t="str">
        <f>Snowville!F147</f>
        <v>X1 raw  axis</v>
      </c>
      <c r="G147" s="233" t="str">
        <f>Snowville!G147</f>
        <v xml:space="preserve"> y</v>
      </c>
      <c r="H147" s="233" t="str">
        <f>Snowville!H147</f>
        <v xml:space="preserve"> raw labels</v>
      </c>
      <c r="I147" s="219"/>
      <c r="J147" s="218"/>
      <c r="K147" s="218"/>
      <c r="L147" s="218"/>
      <c r="M147" s="218"/>
      <c r="N147" s="218"/>
      <c r="O147" s="218"/>
      <c r="P147" s="218"/>
      <c r="Q147" s="218"/>
      <c r="R147" s="218"/>
      <c r="S147" s="218"/>
      <c r="T147" s="234">
        <f>Snowville!T147</f>
        <v>0.95833333333333082</v>
      </c>
      <c r="U147" s="235">
        <f>Snowville!U147</f>
        <v>0.25204694425504581</v>
      </c>
      <c r="V147" s="235" t="e">
        <f>Snowville!V147</f>
        <v>#VALUE!</v>
      </c>
      <c r="W147" s="235" t="e">
        <f>Snowville!W147</f>
        <v>#N/A</v>
      </c>
      <c r="X147" s="235" t="e">
        <f>Snowville!X147</f>
        <v>#VALUE!</v>
      </c>
      <c r="Y147" s="218"/>
      <c r="Z147" s="217">
        <f>Snowville!Z147</f>
        <v>0.16666666666666449</v>
      </c>
      <c r="AA147" s="217">
        <f>Snowville!AA147</f>
        <v>0.20599999999999999</v>
      </c>
      <c r="AB147" s="217">
        <f>Snowville!AB147</f>
        <v>0.20599999999999999</v>
      </c>
      <c r="AC147" s="217" t="str">
        <f>Snowville!AC147</f>
        <v/>
      </c>
    </row>
    <row r="148" spans="3:29" ht="10" x14ac:dyDescent="0.15">
      <c r="C148" s="218"/>
      <c r="D148" s="219" t="str">
        <f>Snowville!D148</f>
        <v>x</v>
      </c>
      <c r="E148" s="217">
        <f>Snowville!E148</f>
        <v>-0.12</v>
      </c>
      <c r="F148" s="219">
        <f>Snowville!F148</f>
        <v>-4</v>
      </c>
      <c r="G148" s="219">
        <f>Snowville!G148</f>
        <v>-0.12</v>
      </c>
      <c r="H148" s="251" t="str">
        <f>Snowville!H148</f>
        <v/>
      </c>
      <c r="I148" s="219"/>
      <c r="J148" s="218"/>
      <c r="K148" s="218"/>
      <c r="L148" s="218"/>
      <c r="M148" s="218"/>
      <c r="N148" s="218"/>
      <c r="O148" s="218"/>
      <c r="P148" s="218"/>
      <c r="Q148" s="218"/>
      <c r="R148" s="218"/>
      <c r="S148" s="218"/>
      <c r="T148" s="234">
        <f>Snowville!T148</f>
        <v>0.99999999999999745</v>
      </c>
      <c r="U148" s="235">
        <f>Snowville!U148</f>
        <v>0.24197072451914398</v>
      </c>
      <c r="V148" s="235" t="e">
        <f>Snowville!V148</f>
        <v>#VALUE!</v>
      </c>
      <c r="W148" s="235" t="e">
        <f>Snowville!W148</f>
        <v>#N/A</v>
      </c>
      <c r="X148" s="235" t="e">
        <f>Snowville!X148</f>
        <v>#VALUE!</v>
      </c>
      <c r="Y148" s="218"/>
      <c r="Z148" s="217">
        <f>Snowville!Z148</f>
        <v>0.33333333333333115</v>
      </c>
      <c r="AA148" s="217">
        <f>Snowville!AA148</f>
        <v>0.20599999999999999</v>
      </c>
      <c r="AB148" s="217">
        <f>Snowville!AB148</f>
        <v>0.20599999999999999</v>
      </c>
      <c r="AC148" s="217" t="str">
        <f>Snowville!AC148</f>
        <v/>
      </c>
    </row>
    <row r="149" spans="3:29" x14ac:dyDescent="0.15">
      <c r="C149" s="218"/>
      <c r="D149" s="219"/>
      <c r="E149" s="217"/>
      <c r="F149" s="219">
        <f>Snowville!F149</f>
        <v>-3</v>
      </c>
      <c r="G149" s="219">
        <f>Snowville!G149</f>
        <v>-0.12</v>
      </c>
      <c r="H149" s="256" t="str">
        <f>Snowville!H149</f>
        <v/>
      </c>
      <c r="I149" s="219"/>
      <c r="J149" s="218"/>
      <c r="K149" s="218"/>
      <c r="L149" s="218"/>
      <c r="M149" s="218"/>
      <c r="N149" s="218"/>
      <c r="O149" s="218"/>
      <c r="P149" s="218"/>
      <c r="Q149" s="218"/>
      <c r="R149" s="218"/>
      <c r="S149" s="218"/>
      <c r="T149" s="234">
        <f>Snowville!T149</f>
        <v>1.0416666666666641</v>
      </c>
      <c r="U149" s="235">
        <f>Snowville!U149</f>
        <v>0.23189438328624334</v>
      </c>
      <c r="V149" s="235" t="e">
        <f>Snowville!V149</f>
        <v>#VALUE!</v>
      </c>
      <c r="W149" s="235" t="e">
        <f>Snowville!W149</f>
        <v>#N/A</v>
      </c>
      <c r="X149" s="235" t="e">
        <f>Snowville!X149</f>
        <v>#VALUE!</v>
      </c>
      <c r="Y149" s="218"/>
      <c r="Z149" s="217">
        <f>Snowville!Z149</f>
        <v>0.49999999999999789</v>
      </c>
      <c r="AA149" s="217">
        <f>Snowville!AA149</f>
        <v>0.20599999999999999</v>
      </c>
      <c r="AB149" s="217">
        <f>Snowville!AB149</f>
        <v>0.20599999999999999</v>
      </c>
      <c r="AC149" s="217" t="str">
        <f>Snowville!AC149</f>
        <v/>
      </c>
    </row>
    <row r="150" spans="3:29" x14ac:dyDescent="0.15">
      <c r="C150" s="218"/>
      <c r="D150" s="219"/>
      <c r="E150" s="217"/>
      <c r="F150" s="219">
        <f>Snowville!F150</f>
        <v>-2</v>
      </c>
      <c r="G150" s="219">
        <f>Snowville!G150</f>
        <v>-0.12</v>
      </c>
      <c r="H150" s="256" t="str">
        <f>Snowville!H150</f>
        <v/>
      </c>
      <c r="I150" s="219"/>
      <c r="J150" s="218"/>
      <c r="K150" s="218"/>
      <c r="L150" s="218"/>
      <c r="M150" s="218"/>
      <c r="N150" s="218"/>
      <c r="O150" s="218"/>
      <c r="P150" s="218"/>
      <c r="Q150" s="218"/>
      <c r="R150" s="218"/>
      <c r="S150" s="218"/>
      <c r="T150" s="234">
        <f>Snowville!T150</f>
        <v>1.0833333333333308</v>
      </c>
      <c r="U150" s="235">
        <f>Snowville!U150</f>
        <v>0.22185215470573658</v>
      </c>
      <c r="V150" s="235" t="e">
        <f>Snowville!V150</f>
        <v>#VALUE!</v>
      </c>
      <c r="W150" s="235" t="e">
        <f>Snowville!W150</f>
        <v>#N/A</v>
      </c>
      <c r="X150" s="235" t="e">
        <f>Snowville!X150</f>
        <v>#VALUE!</v>
      </c>
      <c r="Y150" s="218"/>
      <c r="Z150" s="217">
        <f>Snowville!Z150</f>
        <v>0.66666666666666441</v>
      </c>
      <c r="AA150" s="217">
        <f>Snowville!AA150</f>
        <v>0.20599999999999999</v>
      </c>
      <c r="AB150" s="217">
        <f>Snowville!AB150</f>
        <v>0.20599999999999999</v>
      </c>
      <c r="AC150" s="217" t="str">
        <f>Snowville!AC150</f>
        <v/>
      </c>
    </row>
    <row r="151" spans="3:29" x14ac:dyDescent="0.15">
      <c r="C151" s="218"/>
      <c r="D151" s="219"/>
      <c r="E151" s="217"/>
      <c r="F151" s="219">
        <f>Snowville!F151</f>
        <v>-1</v>
      </c>
      <c r="G151" s="219">
        <f>Snowville!G151</f>
        <v>-0.12</v>
      </c>
      <c r="H151" s="256" t="str">
        <f>Snowville!H151</f>
        <v/>
      </c>
      <c r="I151" s="219"/>
      <c r="J151" s="218"/>
      <c r="K151" s="218"/>
      <c r="L151" s="218"/>
      <c r="M151" s="218"/>
      <c r="N151" s="218"/>
      <c r="O151" s="218"/>
      <c r="P151" s="218"/>
      <c r="Q151" s="218"/>
      <c r="R151" s="218"/>
      <c r="S151" s="218"/>
      <c r="T151" s="234">
        <f>Snowville!T151</f>
        <v>1.1249999999999976</v>
      </c>
      <c r="U151" s="235">
        <f>Snowville!U151</f>
        <v>0.21187664577570006</v>
      </c>
      <c r="V151" s="235" t="e">
        <f>Snowville!V151</f>
        <v>#VALUE!</v>
      </c>
      <c r="W151" s="235" t="e">
        <f>Snowville!W151</f>
        <v>#N/A</v>
      </c>
      <c r="X151" s="235" t="e">
        <f>Snowville!X151</f>
        <v>#VALUE!</v>
      </c>
      <c r="Y151" s="218"/>
      <c r="Z151" s="217">
        <f>Snowville!Z151</f>
        <v>0.83333333333333093</v>
      </c>
      <c r="AA151" s="217">
        <f>Snowville!AA151</f>
        <v>0.20599999999999999</v>
      </c>
      <c r="AB151" s="217">
        <f>Snowville!AB151</f>
        <v>0.20599999999999999</v>
      </c>
      <c r="AC151" s="217" t="str">
        <f>Snowville!AC151</f>
        <v/>
      </c>
    </row>
    <row r="152" spans="3:29" x14ac:dyDescent="0.15">
      <c r="C152" s="218"/>
      <c r="D152" s="219"/>
      <c r="E152" s="217"/>
      <c r="F152" s="219">
        <f>Snowville!F152</f>
        <v>0</v>
      </c>
      <c r="G152" s="219">
        <f>Snowville!G152</f>
        <v>-0.12</v>
      </c>
      <c r="H152" s="256" t="str">
        <f>Snowville!H152</f>
        <v/>
      </c>
      <c r="I152" s="219"/>
      <c r="J152" s="218"/>
      <c r="K152" s="218"/>
      <c r="L152" s="218"/>
      <c r="M152" s="218"/>
      <c r="N152" s="218"/>
      <c r="O152" s="218"/>
      <c r="P152" s="218"/>
      <c r="Q152" s="218"/>
      <c r="R152" s="218"/>
      <c r="S152" s="218"/>
      <c r="T152" s="234">
        <f>Snowville!T152</f>
        <v>1.1666666666666643</v>
      </c>
      <c r="U152" s="235">
        <f>Snowville!U152</f>
        <v>0.20199868555405945</v>
      </c>
      <c r="V152" s="235" t="e">
        <f>Snowville!V152</f>
        <v>#VALUE!</v>
      </c>
      <c r="W152" s="235" t="e">
        <f>Snowville!W152</f>
        <v>#N/A</v>
      </c>
      <c r="X152" s="235" t="e">
        <f>Snowville!X152</f>
        <v>#VALUE!</v>
      </c>
      <c r="Y152" s="218"/>
      <c r="Z152" s="217">
        <f>Snowville!Z152</f>
        <v>-0.83333333333333526</v>
      </c>
      <c r="AA152" s="217">
        <f>Snowville!AA152</f>
        <v>0.22999999999999998</v>
      </c>
      <c r="AB152" s="217">
        <f>Snowville!AB152</f>
        <v>0.22999999999999998</v>
      </c>
      <c r="AC152" s="217" t="str">
        <f>Snowville!AC152</f>
        <v/>
      </c>
    </row>
    <row r="153" spans="3:29" x14ac:dyDescent="0.15">
      <c r="C153" s="218"/>
      <c r="D153" s="219"/>
      <c r="E153" s="217"/>
      <c r="F153" s="219">
        <f>Snowville!F153</f>
        <v>1</v>
      </c>
      <c r="G153" s="219">
        <f>Snowville!G153</f>
        <v>-0.12</v>
      </c>
      <c r="H153" s="256" t="str">
        <f>Snowville!H153</f>
        <v/>
      </c>
      <c r="I153" s="219"/>
      <c r="J153" s="218"/>
      <c r="K153" s="218"/>
      <c r="L153" s="218"/>
      <c r="M153" s="218"/>
      <c r="N153" s="218"/>
      <c r="O153" s="218"/>
      <c r="P153" s="218"/>
      <c r="Q153" s="218"/>
      <c r="R153" s="218"/>
      <c r="S153" s="218"/>
      <c r="T153" s="234">
        <f>Snowville!T153</f>
        <v>1.208333333333331</v>
      </c>
      <c r="U153" s="235">
        <f>Snowville!U153</f>
        <v>0.19224719608678212</v>
      </c>
      <c r="V153" s="235" t="e">
        <f>Snowville!V153</f>
        <v>#VALUE!</v>
      </c>
      <c r="W153" s="235" t="e">
        <f>Snowville!W153</f>
        <v>#N/A</v>
      </c>
      <c r="X153" s="235" t="e">
        <f>Snowville!X153</f>
        <v>#VALUE!</v>
      </c>
      <c r="Y153" s="218"/>
      <c r="Z153" s="217">
        <f>Snowville!Z153</f>
        <v>-0.66666666666666874</v>
      </c>
      <c r="AA153" s="217">
        <f>Snowville!AA153</f>
        <v>0.22999999999999998</v>
      </c>
      <c r="AB153" s="217">
        <f>Snowville!AB153</f>
        <v>0.22999999999999998</v>
      </c>
      <c r="AC153" s="217" t="str">
        <f>Snowville!AC153</f>
        <v/>
      </c>
    </row>
    <row r="154" spans="3:29" x14ac:dyDescent="0.15">
      <c r="C154" s="218"/>
      <c r="D154" s="219"/>
      <c r="E154" s="217"/>
      <c r="F154" s="219">
        <f>Snowville!F154</f>
        <v>2</v>
      </c>
      <c r="G154" s="219">
        <f>Snowville!G154</f>
        <v>-0.12</v>
      </c>
      <c r="H154" s="256" t="str">
        <f>Snowville!H154</f>
        <v/>
      </c>
      <c r="I154" s="219"/>
      <c r="J154" s="218"/>
      <c r="K154" s="218"/>
      <c r="L154" s="218"/>
      <c r="M154" s="218"/>
      <c r="N154" s="218"/>
      <c r="O154" s="218"/>
      <c r="P154" s="218"/>
      <c r="Q154" s="218"/>
      <c r="R154" s="218"/>
      <c r="S154" s="218"/>
      <c r="T154" s="234">
        <f>Snowville!T154</f>
        <v>1.2499999999999978</v>
      </c>
      <c r="U154" s="235">
        <f>Snowville!U154</f>
        <v>0.18264908538902244</v>
      </c>
      <c r="V154" s="235" t="e">
        <f>Snowville!V154</f>
        <v>#VALUE!</v>
      </c>
      <c r="W154" s="235" t="e">
        <f>Snowville!W154</f>
        <v>#N/A</v>
      </c>
      <c r="X154" s="235" t="e">
        <f>Snowville!X154</f>
        <v>#VALUE!</v>
      </c>
      <c r="Y154" s="218"/>
      <c r="Z154" s="217">
        <f>Snowville!Z154</f>
        <v>-0.50000000000000222</v>
      </c>
      <c r="AA154" s="217">
        <f>Snowville!AA154</f>
        <v>0.22999999999999998</v>
      </c>
      <c r="AB154" s="217">
        <f>Snowville!AB154</f>
        <v>0.22999999999999998</v>
      </c>
      <c r="AC154" s="217" t="str">
        <f>Snowville!AC154</f>
        <v/>
      </c>
    </row>
    <row r="155" spans="3:29" x14ac:dyDescent="0.15">
      <c r="C155" s="218"/>
      <c r="D155" s="219"/>
      <c r="E155" s="217"/>
      <c r="F155" s="219">
        <f>Snowville!F155</f>
        <v>3</v>
      </c>
      <c r="G155" s="219">
        <f>Snowville!G155</f>
        <v>-0.12</v>
      </c>
      <c r="H155" s="256" t="str">
        <f>Snowville!H155</f>
        <v/>
      </c>
      <c r="I155" s="219"/>
      <c r="J155" s="218"/>
      <c r="K155" s="218"/>
      <c r="L155" s="218"/>
      <c r="M155" s="218"/>
      <c r="N155" s="218"/>
      <c r="O155" s="218"/>
      <c r="P155" s="218"/>
      <c r="Q155" s="218"/>
      <c r="R155" s="218"/>
      <c r="S155" s="218"/>
      <c r="T155" s="234">
        <f>Snowville!T155</f>
        <v>1.2916666666666645</v>
      </c>
      <c r="U155" s="235">
        <f>Snowville!U155</f>
        <v>0.17322916253851886</v>
      </c>
      <c r="V155" s="235" t="e">
        <f>Snowville!V155</f>
        <v>#VALUE!</v>
      </c>
      <c r="W155" s="235" t="e">
        <f>Snowville!W155</f>
        <v>#N/A</v>
      </c>
      <c r="X155" s="235" t="e">
        <f>Snowville!X155</f>
        <v>#VALUE!</v>
      </c>
      <c r="Y155" s="218"/>
      <c r="Z155" s="217">
        <f>Snowville!Z155</f>
        <v>-0.33333333333333548</v>
      </c>
      <c r="AA155" s="217">
        <f>Snowville!AA155</f>
        <v>0.22999999999999998</v>
      </c>
      <c r="AB155" s="217">
        <f>Snowville!AB155</f>
        <v>0.22999999999999998</v>
      </c>
      <c r="AC155" s="217" t="str">
        <f>Snowville!AC155</f>
        <v/>
      </c>
    </row>
    <row r="156" spans="3:29" x14ac:dyDescent="0.15">
      <c r="C156" s="218"/>
      <c r="D156" s="219"/>
      <c r="E156" s="217"/>
      <c r="F156" s="217"/>
      <c r="G156" s="219"/>
      <c r="H156" s="219"/>
      <c r="I156" s="219"/>
      <c r="J156" s="218"/>
      <c r="K156" s="218"/>
      <c r="L156" s="218"/>
      <c r="M156" s="218"/>
      <c r="N156" s="218"/>
      <c r="O156" s="218"/>
      <c r="P156" s="218"/>
      <c r="Q156" s="218"/>
      <c r="R156" s="218"/>
      <c r="S156" s="218"/>
      <c r="T156" s="234">
        <f>Snowville!T156</f>
        <v>1.3333333333333313</v>
      </c>
      <c r="U156" s="235">
        <f>Snowville!U156</f>
        <v>0.16401007467599407</v>
      </c>
      <c r="V156" s="235" t="e">
        <f>Snowville!V156</f>
        <v>#VALUE!</v>
      </c>
      <c r="W156" s="235" t="e">
        <f>Snowville!W156</f>
        <v>#N/A</v>
      </c>
      <c r="X156" s="235" t="e">
        <f>Snowville!X156</f>
        <v>#VALUE!</v>
      </c>
      <c r="Y156" s="218"/>
      <c r="Z156" s="217">
        <f>Snowville!Z156</f>
        <v>-0.16666666666666879</v>
      </c>
      <c r="AA156" s="217">
        <f>Snowville!AA156</f>
        <v>0.22999999999999998</v>
      </c>
      <c r="AB156" s="217">
        <f>Snowville!AB156</f>
        <v>0.22999999999999998</v>
      </c>
      <c r="AC156" s="217" t="str">
        <f>Snowville!AC156</f>
        <v/>
      </c>
    </row>
    <row r="157" spans="3:29" x14ac:dyDescent="0.15">
      <c r="C157" s="218"/>
      <c r="D157" s="241" t="str">
        <f>Snowville!D157</f>
        <v>X1 stdev axis</v>
      </c>
      <c r="E157" s="217"/>
      <c r="F157" s="243" t="str">
        <f>Snowville!F157</f>
        <v/>
      </c>
      <c r="G157" s="234" t="str">
        <f>Snowville!G157</f>
        <v/>
      </c>
      <c r="H157" s="219"/>
      <c r="I157" s="219"/>
      <c r="J157" s="218"/>
      <c r="K157" s="218"/>
      <c r="L157" s="218"/>
      <c r="M157" s="218"/>
      <c r="N157" s="218"/>
      <c r="O157" s="218"/>
      <c r="P157" s="218"/>
      <c r="Q157" s="218"/>
      <c r="R157" s="218"/>
      <c r="S157" s="218"/>
      <c r="T157" s="234">
        <f>Snowville!T157</f>
        <v>1.374999999999998</v>
      </c>
      <c r="U157" s="235">
        <f>Snowville!U157</f>
        <v>0.15501226545829364</v>
      </c>
      <c r="V157" s="235" t="e">
        <f>Snowville!V157</f>
        <v>#VALUE!</v>
      </c>
      <c r="W157" s="235" t="e">
        <f>Snowville!W157</f>
        <v>#N/A</v>
      </c>
      <c r="X157" s="235" t="e">
        <f>Snowville!X157</f>
        <v>#VALUE!</v>
      </c>
      <c r="Y157" s="218"/>
      <c r="Z157" s="217">
        <f>Snowville!Z157</f>
        <v>0.16666666666666449</v>
      </c>
      <c r="AA157" s="217">
        <f>Snowville!AA157</f>
        <v>0.22999999999999998</v>
      </c>
      <c r="AB157" s="217">
        <f>Snowville!AB157</f>
        <v>0.22999999999999998</v>
      </c>
      <c r="AC157" s="217" t="str">
        <f>Snowville!AC157</f>
        <v/>
      </c>
    </row>
    <row r="158" spans="3:29" ht="10" x14ac:dyDescent="0.15">
      <c r="C158" s="218"/>
      <c r="D158" s="221" t="str">
        <f>Snowville!D158</f>
        <v>show</v>
      </c>
      <c r="E158" s="243" t="str">
        <f>Snowville!E158</f>
        <v>height</v>
      </c>
      <c r="F158" s="233" t="str">
        <f>Snowville!F158</f>
        <v>X1 std  axis</v>
      </c>
      <c r="G158" s="233" t="str">
        <f>Snowville!G158</f>
        <v xml:space="preserve"> stdev y</v>
      </c>
      <c r="H158" s="217"/>
      <c r="I158" s="217"/>
      <c r="J158" s="233" t="str">
        <f>Snowville!J158</f>
        <v xml:space="preserve"> stdev labels</v>
      </c>
      <c r="L158" s="218"/>
      <c r="M158" s="218"/>
      <c r="N158" s="218"/>
      <c r="O158" s="218"/>
      <c r="P158" s="218"/>
      <c r="Q158" s="218"/>
      <c r="R158" s="218"/>
      <c r="S158" s="218"/>
      <c r="T158" s="234">
        <f>Snowville!T158</f>
        <v>1.4166666666666647</v>
      </c>
      <c r="U158" s="235">
        <f>Snowville!U158</f>
        <v>0.14625395427953614</v>
      </c>
      <c r="V158" s="235" t="e">
        <f>Snowville!V158</f>
        <v>#VALUE!</v>
      </c>
      <c r="W158" s="235" t="e">
        <f>Snowville!W158</f>
        <v>#N/A</v>
      </c>
      <c r="X158" s="235" t="e">
        <f>Snowville!X158</f>
        <v>#VALUE!</v>
      </c>
      <c r="Y158" s="218"/>
      <c r="Z158" s="217">
        <f>Snowville!Z158</f>
        <v>0.33333333333333115</v>
      </c>
      <c r="AA158" s="217">
        <f>Snowville!AA158</f>
        <v>0.22999999999999998</v>
      </c>
      <c r="AB158" s="217">
        <f>Snowville!AB158</f>
        <v>0.22999999999999998</v>
      </c>
      <c r="AC158" s="217" t="str">
        <f>Snowville!AC158</f>
        <v/>
      </c>
    </row>
    <row r="159" spans="3:29" x14ac:dyDescent="0.15">
      <c r="C159" s="218"/>
      <c r="D159" s="219" t="str">
        <f>Snowville!D159</f>
        <v>x</v>
      </c>
      <c r="E159" s="217">
        <f>Snowville!E159</f>
        <v>-0.09</v>
      </c>
      <c r="F159" s="219">
        <f>Snowville!F159</f>
        <v>-4</v>
      </c>
      <c r="G159" s="219">
        <f>Snowville!G159</f>
        <v>-0.09</v>
      </c>
      <c r="I159" s="257" t="str">
        <f>Snowville!I159</f>
        <v/>
      </c>
      <c r="J159" s="256" t="str">
        <f>Snowville!J159</f>
        <v/>
      </c>
      <c r="L159" s="218"/>
      <c r="M159" s="218"/>
      <c r="N159" s="218"/>
      <c r="O159" s="218"/>
      <c r="P159" s="218"/>
      <c r="Q159" s="218"/>
      <c r="R159" s="218"/>
      <c r="S159" s="218"/>
      <c r="T159" s="234">
        <f>Snowville!T159</f>
        <v>1.4583333333333315</v>
      </c>
      <c r="U159" s="235">
        <f>Snowville!U159</f>
        <v>0.13775113536619821</v>
      </c>
      <c r="V159" s="235" t="e">
        <f>Snowville!V159</f>
        <v>#VALUE!</v>
      </c>
      <c r="W159" s="235" t="e">
        <f>Snowville!W159</f>
        <v>#N/A</v>
      </c>
      <c r="X159" s="235" t="e">
        <f>Snowville!X159</f>
        <v>#VALUE!</v>
      </c>
      <c r="Y159" s="218"/>
      <c r="Z159" s="217">
        <f>Snowville!Z159</f>
        <v>0.49999999999999789</v>
      </c>
      <c r="AA159" s="217">
        <f>Snowville!AA159</f>
        <v>0.22999999999999998</v>
      </c>
      <c r="AB159" s="217">
        <f>Snowville!AB159</f>
        <v>0.22999999999999998</v>
      </c>
      <c r="AC159" s="217" t="str">
        <f>Snowville!AC159</f>
        <v/>
      </c>
    </row>
    <row r="160" spans="3:29" x14ac:dyDescent="0.15">
      <c r="C160" s="218"/>
      <c r="D160" s="219"/>
      <c r="E160" s="217"/>
      <c r="F160" s="219">
        <f>Snowville!F160</f>
        <v>-3</v>
      </c>
      <c r="G160" s="219">
        <f>Snowville!G160</f>
        <v>-0.09</v>
      </c>
      <c r="H160" s="217">
        <f>Snowville!H160</f>
        <v>-3</v>
      </c>
      <c r="I160" s="250" t="e">
        <f>Snowville!I160</f>
        <v>#VALUE!</v>
      </c>
      <c r="J160" s="256" t="str">
        <f>Snowville!J160</f>
        <v/>
      </c>
      <c r="L160" s="218"/>
      <c r="M160" s="218"/>
      <c r="N160" s="218"/>
      <c r="O160" s="218"/>
      <c r="P160" s="218"/>
      <c r="Q160" s="218"/>
      <c r="R160" s="218"/>
      <c r="S160" s="218"/>
      <c r="T160" s="234">
        <f>Snowville!T160</f>
        <v>1.4999999999999982</v>
      </c>
      <c r="U160" s="235">
        <f>Snowville!U160</f>
        <v>0.12951759566589208</v>
      </c>
      <c r="V160" s="235" t="e">
        <f>Snowville!V160</f>
        <v>#VALUE!</v>
      </c>
      <c r="W160" s="235" t="e">
        <f>Snowville!W160</f>
        <v>#N/A</v>
      </c>
      <c r="X160" s="235" t="e">
        <f>Snowville!X160</f>
        <v>#VALUE!</v>
      </c>
      <c r="Y160" s="218"/>
      <c r="Z160" s="217">
        <f>Snowville!Z160</f>
        <v>0.66666666666666441</v>
      </c>
      <c r="AA160" s="217">
        <f>Snowville!AA160</f>
        <v>0.22999999999999998</v>
      </c>
      <c r="AB160" s="217">
        <f>Snowville!AB160</f>
        <v>0.22999999999999998</v>
      </c>
      <c r="AC160" s="217" t="str">
        <f>Snowville!AC160</f>
        <v/>
      </c>
    </row>
    <row r="161" spans="3:29" x14ac:dyDescent="0.15">
      <c r="C161" s="218"/>
      <c r="D161" s="219"/>
      <c r="E161" s="217"/>
      <c r="F161" s="219">
        <f>Snowville!F161</f>
        <v>-2</v>
      </c>
      <c r="G161" s="219">
        <f>Snowville!G161</f>
        <v>-0.09</v>
      </c>
      <c r="H161" s="217">
        <f>Snowville!H161</f>
        <v>-2</v>
      </c>
      <c r="I161" s="250" t="e">
        <f>Snowville!I161</f>
        <v>#VALUE!</v>
      </c>
      <c r="J161" s="256" t="str">
        <f>Snowville!J161</f>
        <v/>
      </c>
      <c r="L161" s="218"/>
      <c r="M161" s="218"/>
      <c r="N161" s="218"/>
      <c r="O161" s="218"/>
      <c r="P161" s="218"/>
      <c r="Q161" s="218"/>
      <c r="R161" s="218"/>
      <c r="S161" s="218"/>
      <c r="T161" s="234">
        <f>Snowville!T161</f>
        <v>1.541666666666665</v>
      </c>
      <c r="U161" s="235">
        <f>Snowville!U161</f>
        <v>0.12156495028818123</v>
      </c>
      <c r="V161" s="235" t="e">
        <f>Snowville!V161</f>
        <v>#VALUE!</v>
      </c>
      <c r="W161" s="235" t="e">
        <f>Snowville!W161</f>
        <v>#N/A</v>
      </c>
      <c r="X161" s="235" t="e">
        <f>Snowville!X161</f>
        <v>#VALUE!</v>
      </c>
      <c r="Y161" s="218"/>
      <c r="Z161" s="217">
        <f>Snowville!Z161</f>
        <v>0.83333333333333093</v>
      </c>
      <c r="AA161" s="217">
        <f>Snowville!AA161</f>
        <v>0.22999999999999998</v>
      </c>
      <c r="AB161" s="217">
        <f>Snowville!AB161</f>
        <v>0.22999999999999998</v>
      </c>
      <c r="AC161" s="217" t="str">
        <f>Snowville!AC161</f>
        <v/>
      </c>
    </row>
    <row r="162" spans="3:29" x14ac:dyDescent="0.15">
      <c r="C162" s="218"/>
      <c r="D162" s="219"/>
      <c r="E162" s="217"/>
      <c r="F162" s="219">
        <f>Snowville!F162</f>
        <v>-1</v>
      </c>
      <c r="G162" s="219">
        <f>Snowville!G162</f>
        <v>-0.09</v>
      </c>
      <c r="H162" s="217">
        <f>Snowville!H162</f>
        <v>-1</v>
      </c>
      <c r="I162" s="250" t="e">
        <f>Snowville!I162</f>
        <v>#VALUE!</v>
      </c>
      <c r="J162" s="256" t="str">
        <f>Snowville!J162</f>
        <v/>
      </c>
      <c r="L162" s="218"/>
      <c r="M162" s="218"/>
      <c r="N162" s="218"/>
      <c r="O162" s="218"/>
      <c r="P162" s="218"/>
      <c r="Q162" s="218"/>
      <c r="R162" s="218"/>
      <c r="S162" s="218"/>
      <c r="T162" s="234">
        <f>Snowville!T162</f>
        <v>1.5833333333333317</v>
      </c>
      <c r="U162" s="235">
        <f>Snowville!U162</f>
        <v>0.11390269412019215</v>
      </c>
      <c r="V162" s="235" t="e">
        <f>Snowville!V162</f>
        <v>#VALUE!</v>
      </c>
      <c r="W162" s="235" t="e">
        <f>Snowville!W162</f>
        <v>#N/A</v>
      </c>
      <c r="X162" s="235" t="e">
        <f>Snowville!X162</f>
        <v>#VALUE!</v>
      </c>
      <c r="Y162" s="218"/>
      <c r="Z162" s="217">
        <f>Snowville!Z162</f>
        <v>-0.83333333333333526</v>
      </c>
      <c r="AA162" s="217">
        <f>Snowville!AA162</f>
        <v>0.254</v>
      </c>
      <c r="AB162" s="217">
        <f>Snowville!AB162</f>
        <v>0.254</v>
      </c>
      <c r="AC162" s="217" t="str">
        <f>Snowville!AC162</f>
        <v/>
      </c>
    </row>
    <row r="163" spans="3:29" x14ac:dyDescent="0.15">
      <c r="C163" s="218"/>
      <c r="D163" s="219"/>
      <c r="E163" s="217"/>
      <c r="F163" s="219">
        <f>Snowville!F163</f>
        <v>0</v>
      </c>
      <c r="G163" s="219">
        <f>Snowville!G163</f>
        <v>-0.09</v>
      </c>
      <c r="H163" s="217">
        <f>Snowville!H163</f>
        <v>0</v>
      </c>
      <c r="I163" s="250" t="e">
        <f>Snowville!I163</f>
        <v>#VALUE!</v>
      </c>
      <c r="J163" s="256" t="str">
        <f>Snowville!J163</f>
        <v/>
      </c>
      <c r="L163" s="218"/>
      <c r="M163" s="218"/>
      <c r="N163" s="218"/>
      <c r="O163" s="218"/>
      <c r="P163" s="218"/>
      <c r="Q163" s="218"/>
      <c r="R163" s="218"/>
      <c r="S163" s="218"/>
      <c r="T163" s="234">
        <f>Snowville!T163</f>
        <v>1.6249999999999984</v>
      </c>
      <c r="U163" s="235">
        <f>Snowville!U163</f>
        <v>0.10653826813058534</v>
      </c>
      <c r="V163" s="235" t="e">
        <f>Snowville!V163</f>
        <v>#VALUE!</v>
      </c>
      <c r="W163" s="235" t="e">
        <f>Snowville!W163</f>
        <v>#N/A</v>
      </c>
      <c r="X163" s="235" t="e">
        <f>Snowville!X163</f>
        <v>#VALUE!</v>
      </c>
      <c r="Y163" s="218"/>
      <c r="Z163" s="217">
        <f>Snowville!Z163</f>
        <v>-0.66666666666666874</v>
      </c>
      <c r="AA163" s="217">
        <f>Snowville!AA163</f>
        <v>0.254</v>
      </c>
      <c r="AB163" s="217">
        <f>Snowville!AB163</f>
        <v>0.254</v>
      </c>
      <c r="AC163" s="217" t="str">
        <f>Snowville!AC163</f>
        <v/>
      </c>
    </row>
    <row r="164" spans="3:29" x14ac:dyDescent="0.15">
      <c r="C164" s="218"/>
      <c r="D164" s="219"/>
      <c r="E164" s="217"/>
      <c r="F164" s="219">
        <f>Snowville!F164</f>
        <v>1</v>
      </c>
      <c r="G164" s="219">
        <f>Snowville!G164</f>
        <v>-0.09</v>
      </c>
      <c r="H164" s="217">
        <f>Snowville!H164</f>
        <v>1</v>
      </c>
      <c r="I164" s="250" t="e">
        <f>Snowville!I164</f>
        <v>#VALUE!</v>
      </c>
      <c r="J164" s="256" t="str">
        <f>Snowville!J164</f>
        <v/>
      </c>
      <c r="L164" s="218"/>
      <c r="M164" s="218"/>
      <c r="N164" s="218"/>
      <c r="O164" s="218"/>
      <c r="P164" s="218"/>
      <c r="Q164" s="218"/>
      <c r="R164" s="218"/>
      <c r="S164" s="218"/>
      <c r="T164" s="234">
        <f>Snowville!T164</f>
        <v>1.6666666666666652</v>
      </c>
      <c r="U164" s="235">
        <f>Snowville!U164</f>
        <v>9.9477138792748943E-2</v>
      </c>
      <c r="V164" s="235" t="e">
        <f>Snowville!V164</f>
        <v>#VALUE!</v>
      </c>
      <c r="W164" s="235" t="e">
        <f>Snowville!W164</f>
        <v>#N/A</v>
      </c>
      <c r="X164" s="235" t="e">
        <f>Snowville!X164</f>
        <v>#VALUE!</v>
      </c>
      <c r="Y164" s="218"/>
      <c r="Z164" s="217">
        <f>Snowville!Z164</f>
        <v>-0.50000000000000222</v>
      </c>
      <c r="AA164" s="217">
        <f>Snowville!AA164</f>
        <v>0.254</v>
      </c>
      <c r="AB164" s="217">
        <f>Snowville!AB164</f>
        <v>0.254</v>
      </c>
      <c r="AC164" s="217" t="str">
        <f>Snowville!AC164</f>
        <v/>
      </c>
    </row>
    <row r="165" spans="3:29" x14ac:dyDescent="0.15">
      <c r="C165" s="218"/>
      <c r="D165" s="219"/>
      <c r="E165" s="217"/>
      <c r="F165" s="219">
        <f>Snowville!F165</f>
        <v>2</v>
      </c>
      <c r="G165" s="219">
        <f>Snowville!G165</f>
        <v>-0.09</v>
      </c>
      <c r="H165" s="217">
        <f>Snowville!H165</f>
        <v>2</v>
      </c>
      <c r="I165" s="250" t="e">
        <f>Snowville!I165</f>
        <v>#VALUE!</v>
      </c>
      <c r="J165" s="256" t="str">
        <f>Snowville!J165</f>
        <v/>
      </c>
      <c r="L165" s="218"/>
      <c r="M165" s="218"/>
      <c r="N165" s="218"/>
      <c r="O165" s="218"/>
      <c r="P165" s="218"/>
      <c r="Q165" s="218"/>
      <c r="R165" s="218"/>
      <c r="S165" s="218"/>
      <c r="T165" s="234">
        <f>Snowville!T165</f>
        <v>1.7083333333333319</v>
      </c>
      <c r="U165" s="235">
        <f>Snowville!U165</f>
        <v>9.2722889001515929E-2</v>
      </c>
      <c r="V165" s="235" t="e">
        <f>Snowville!V165</f>
        <v>#VALUE!</v>
      </c>
      <c r="W165" s="235" t="e">
        <f>Snowville!W165</f>
        <v>#N/A</v>
      </c>
      <c r="X165" s="235" t="e">
        <f>Snowville!X165</f>
        <v>#VALUE!</v>
      </c>
      <c r="Y165" s="218"/>
      <c r="Z165" s="217">
        <f>Snowville!Z165</f>
        <v>-0.33333333333333548</v>
      </c>
      <c r="AA165" s="217">
        <f>Snowville!AA165</f>
        <v>0.254</v>
      </c>
      <c r="AB165" s="217">
        <f>Snowville!AB165</f>
        <v>0.254</v>
      </c>
      <c r="AC165" s="217" t="str">
        <f>Snowville!AC165</f>
        <v/>
      </c>
    </row>
    <row r="166" spans="3:29" x14ac:dyDescent="0.15">
      <c r="C166" s="218"/>
      <c r="D166" s="219"/>
      <c r="E166" s="217"/>
      <c r="F166" s="219">
        <f>Snowville!F166</f>
        <v>3</v>
      </c>
      <c r="G166" s="219">
        <f>Snowville!G166</f>
        <v>-0.09</v>
      </c>
      <c r="H166" s="217">
        <f>Snowville!H166</f>
        <v>3</v>
      </c>
      <c r="I166" s="250" t="e">
        <f>Snowville!I166</f>
        <v>#VALUE!</v>
      </c>
      <c r="J166" s="256" t="str">
        <f>Snowville!J166</f>
        <v/>
      </c>
      <c r="K166" s="218"/>
      <c r="L166" s="218"/>
      <c r="M166" s="218"/>
      <c r="N166" s="218"/>
      <c r="O166" s="218"/>
      <c r="P166" s="218"/>
      <c r="Q166" s="218"/>
      <c r="R166" s="218"/>
      <c r="S166" s="218"/>
      <c r="T166" s="234">
        <f>Snowville!T166</f>
        <v>1.7499999999999987</v>
      </c>
      <c r="U166" s="235">
        <f>Snowville!U166</f>
        <v>8.6277318826511712E-2</v>
      </c>
      <c r="V166" s="235" t="e">
        <f>Snowville!V166</f>
        <v>#VALUE!</v>
      </c>
      <c r="W166" s="235" t="e">
        <f>Snowville!W166</f>
        <v>#N/A</v>
      </c>
      <c r="X166" s="235" t="e">
        <f>Snowville!X166</f>
        <v>#VALUE!</v>
      </c>
      <c r="Y166" s="218"/>
      <c r="Z166" s="217">
        <f>Snowville!Z166</f>
        <v>-0.16666666666666879</v>
      </c>
      <c r="AA166" s="217">
        <f>Snowville!AA166</f>
        <v>0.254</v>
      </c>
      <c r="AB166" s="217">
        <f>Snowville!AB166</f>
        <v>0.254</v>
      </c>
      <c r="AC166" s="217" t="str">
        <f>Snowville!AC166</f>
        <v/>
      </c>
    </row>
    <row r="167" spans="3:29" x14ac:dyDescent="0.15">
      <c r="C167" s="218"/>
      <c r="D167" s="241" t="str">
        <f>Snowville!D167</f>
        <v>X3 raw axis</v>
      </c>
      <c r="E167" s="217"/>
      <c r="F167" s="217"/>
      <c r="G167" s="219"/>
      <c r="H167" s="219"/>
      <c r="I167" s="219"/>
      <c r="J167" s="218"/>
      <c r="K167" s="218"/>
      <c r="L167" s="218"/>
      <c r="M167" s="218"/>
      <c r="N167" s="218"/>
      <c r="O167" s="218"/>
      <c r="P167" s="218"/>
      <c r="Q167" s="218"/>
      <c r="R167" s="218"/>
      <c r="S167" s="218"/>
      <c r="T167" s="234">
        <f>Snowville!T167</f>
        <v>1.7916666666666654</v>
      </c>
      <c r="U167" s="235">
        <f>Snowville!U167</f>
        <v>8.014055443826619E-2</v>
      </c>
      <c r="V167" s="235" t="e">
        <f>Snowville!V167</f>
        <v>#VALUE!</v>
      </c>
      <c r="W167" s="235" t="e">
        <f>Snowville!W167</f>
        <v>#N/A</v>
      </c>
      <c r="X167" s="235" t="e">
        <f>Snowville!X167</f>
        <v>#VALUE!</v>
      </c>
      <c r="Y167" s="218"/>
      <c r="Z167" s="217">
        <f>Snowville!Z167</f>
        <v>0.16666666666666449</v>
      </c>
      <c r="AA167" s="217">
        <f>Snowville!AA167</f>
        <v>0.254</v>
      </c>
      <c r="AB167" s="217">
        <f>Snowville!AB167</f>
        <v>0.254</v>
      </c>
      <c r="AC167" s="217" t="str">
        <f>Snowville!AC167</f>
        <v/>
      </c>
    </row>
    <row r="168" spans="3:29" ht="10" x14ac:dyDescent="0.15">
      <c r="C168" s="218"/>
      <c r="D168" s="221" t="str">
        <f>Snowville!D168</f>
        <v>show</v>
      </c>
      <c r="E168" s="243" t="str">
        <f>Snowville!E168</f>
        <v>height</v>
      </c>
      <c r="F168" s="233" t="str">
        <f>Snowville!F168</f>
        <v>X3 raw  axis</v>
      </c>
      <c r="G168" s="233" t="str">
        <f>Snowville!G168</f>
        <v>0 y</v>
      </c>
      <c r="H168" s="221" t="str">
        <f>Snowville!H168</f>
        <v>0 raw labels</v>
      </c>
      <c r="I168" s="219"/>
      <c r="J168" s="218"/>
      <c r="K168" s="218"/>
      <c r="L168" s="218"/>
      <c r="M168" s="218"/>
      <c r="N168" s="218"/>
      <c r="O168" s="218"/>
      <c r="P168" s="218"/>
      <c r="Q168" s="218"/>
      <c r="R168" s="218"/>
      <c r="S168" s="218"/>
      <c r="T168" s="234">
        <f>Snowville!T168</f>
        <v>1.8333333333333321</v>
      </c>
      <c r="U168" s="235">
        <f>Snowville!U168</f>
        <v>7.4311163558993254E-2</v>
      </c>
      <c r="V168" s="235" t="e">
        <f>Snowville!V168</f>
        <v>#VALUE!</v>
      </c>
      <c r="W168" s="235" t="e">
        <f>Snowville!W168</f>
        <v>#N/A</v>
      </c>
      <c r="X168" s="235" t="e">
        <f>Snowville!X168</f>
        <v>#VALUE!</v>
      </c>
      <c r="Y168" s="218"/>
      <c r="Z168" s="217">
        <f>Snowville!Z168</f>
        <v>0.33333333333333115</v>
      </c>
      <c r="AA168" s="217">
        <f>Snowville!AA168</f>
        <v>0.254</v>
      </c>
      <c r="AB168" s="217">
        <f>Snowville!AB168</f>
        <v>0.254</v>
      </c>
      <c r="AC168" s="217" t="str">
        <f>Snowville!AC168</f>
        <v/>
      </c>
    </row>
    <row r="169" spans="3:29" ht="10" x14ac:dyDescent="0.15">
      <c r="C169" s="218"/>
      <c r="D169" s="219">
        <f>Snowville!D169</f>
        <v>0</v>
      </c>
      <c r="E169" s="217">
        <f>Snowville!E169</f>
        <v>-0.2</v>
      </c>
      <c r="F169" s="219">
        <f>Snowville!F169</f>
        <v>-4</v>
      </c>
      <c r="G169" s="219" t="e">
        <f>Snowville!G169</f>
        <v>#N/A</v>
      </c>
      <c r="H169" s="251" t="str">
        <f>Snowville!H169</f>
        <v/>
      </c>
      <c r="I169" s="219"/>
      <c r="J169" s="218"/>
      <c r="K169" s="218"/>
      <c r="L169" s="218"/>
      <c r="M169" s="218"/>
      <c r="N169" s="218"/>
      <c r="O169" s="218"/>
      <c r="P169" s="218"/>
      <c r="Q169" s="218"/>
      <c r="R169" s="218"/>
      <c r="S169" s="218"/>
      <c r="T169" s="234">
        <f>Snowville!T169</f>
        <v>1.8749999999999989</v>
      </c>
      <c r="U169" s="235">
        <f>Snowville!U169</f>
        <v>6.8786275826692042E-2</v>
      </c>
      <c r="V169" s="235" t="e">
        <f>Snowville!V169</f>
        <v>#VALUE!</v>
      </c>
      <c r="W169" s="235" t="e">
        <f>Snowville!W169</f>
        <v>#N/A</v>
      </c>
      <c r="X169" s="235" t="e">
        <f>Snowville!X169</f>
        <v>#VALUE!</v>
      </c>
      <c r="Y169" s="218"/>
      <c r="Z169" s="217">
        <f>Snowville!Z169</f>
        <v>0.49999999999999789</v>
      </c>
      <c r="AA169" s="217">
        <f>Snowville!AA169</f>
        <v>0.254</v>
      </c>
      <c r="AB169" s="217">
        <f>Snowville!AB169</f>
        <v>0.254</v>
      </c>
      <c r="AC169" s="217" t="str">
        <f>Snowville!AC169</f>
        <v/>
      </c>
    </row>
    <row r="170" spans="3:29" x14ac:dyDescent="0.15">
      <c r="C170" s="218"/>
      <c r="D170" s="219"/>
      <c r="E170" s="217"/>
      <c r="F170" s="219">
        <f>Snowville!F170</f>
        <v>-3</v>
      </c>
      <c r="G170" s="219" t="e">
        <f>Snowville!G170</f>
        <v>#N/A</v>
      </c>
      <c r="H170" s="256" t="str">
        <f>Snowville!H170</f>
        <v/>
      </c>
      <c r="I170" s="219"/>
      <c r="J170" s="218"/>
      <c r="K170" s="218"/>
      <c r="L170" s="218"/>
      <c r="M170" s="218"/>
      <c r="N170" s="218"/>
      <c r="O170" s="218"/>
      <c r="P170" s="218"/>
      <c r="Q170" s="218"/>
      <c r="R170" s="218"/>
      <c r="S170" s="218"/>
      <c r="T170" s="234">
        <f>Snowville!T170</f>
        <v>1.9166666666666656</v>
      </c>
      <c r="U170" s="235">
        <f>Snowville!U170</f>
        <v>6.3561706516962482E-2</v>
      </c>
      <c r="V170" s="235" t="e">
        <f>Snowville!V170</f>
        <v>#VALUE!</v>
      </c>
      <c r="W170" s="235" t="e">
        <f>Snowville!W170</f>
        <v>#N/A</v>
      </c>
      <c r="X170" s="235" t="e">
        <f>Snowville!X170</f>
        <v>#VALUE!</v>
      </c>
      <c r="Y170" s="218"/>
      <c r="Z170" s="217">
        <f>Snowville!Z170</f>
        <v>0.66666666666666441</v>
      </c>
      <c r="AA170" s="217">
        <f>Snowville!AA170</f>
        <v>0.254</v>
      </c>
      <c r="AB170" s="217">
        <f>Snowville!AB170</f>
        <v>0.254</v>
      </c>
      <c r="AC170" s="217" t="str">
        <f>Snowville!AC170</f>
        <v/>
      </c>
    </row>
    <row r="171" spans="3:29" x14ac:dyDescent="0.15">
      <c r="C171" s="218"/>
      <c r="D171" s="219"/>
      <c r="E171" s="217"/>
      <c r="F171" s="219">
        <f>Snowville!F171</f>
        <v>-2</v>
      </c>
      <c r="G171" s="219" t="e">
        <f>Snowville!G171</f>
        <v>#N/A</v>
      </c>
      <c r="H171" s="256" t="str">
        <f>Snowville!H171</f>
        <v/>
      </c>
      <c r="I171" s="219"/>
      <c r="J171" s="218"/>
      <c r="K171" s="218"/>
      <c r="L171" s="218"/>
      <c r="M171" s="218"/>
      <c r="N171" s="218"/>
      <c r="O171" s="218"/>
      <c r="P171" s="218"/>
      <c r="Q171" s="218"/>
      <c r="R171" s="218"/>
      <c r="S171" s="218"/>
      <c r="T171" s="234">
        <f>Snowville!T171</f>
        <v>1.9583333333333324</v>
      </c>
      <c r="U171" s="235">
        <f>Snowville!U171</f>
        <v>5.8632082139484676E-2</v>
      </c>
      <c r="V171" s="235" t="e">
        <f>Snowville!V171</f>
        <v>#VALUE!</v>
      </c>
      <c r="W171" s="235" t="e">
        <f>Snowville!W171</f>
        <v>#N/A</v>
      </c>
      <c r="X171" s="235" t="e">
        <f>Snowville!X171</f>
        <v>#VALUE!</v>
      </c>
      <c r="Y171" s="218"/>
      <c r="Z171" s="217">
        <f>Snowville!Z171</f>
        <v>0.83333333333333093</v>
      </c>
      <c r="AA171" s="217">
        <f>Snowville!AA171</f>
        <v>0.254</v>
      </c>
      <c r="AB171" s="217">
        <f>Snowville!AB171</f>
        <v>0.254</v>
      </c>
      <c r="AC171" s="217" t="str">
        <f>Snowville!AC171</f>
        <v/>
      </c>
    </row>
    <row r="172" spans="3:29" x14ac:dyDescent="0.15">
      <c r="C172" s="218"/>
      <c r="D172" s="219"/>
      <c r="E172" s="217"/>
      <c r="F172" s="219">
        <f>Snowville!F172</f>
        <v>-1</v>
      </c>
      <c r="G172" s="219" t="e">
        <f>Snowville!G172</f>
        <v>#N/A</v>
      </c>
      <c r="H172" s="256" t="str">
        <f>Snowville!H172</f>
        <v/>
      </c>
      <c r="I172" s="219"/>
      <c r="J172" s="218"/>
      <c r="K172" s="218"/>
      <c r="L172" s="218"/>
      <c r="M172" s="218"/>
      <c r="N172" s="218"/>
      <c r="O172" s="218"/>
      <c r="P172" s="218"/>
      <c r="Q172" s="218"/>
      <c r="R172" s="218"/>
      <c r="S172" s="218"/>
      <c r="T172" s="234">
        <f>Snowville!T172</f>
        <v>1.9999999999999991</v>
      </c>
      <c r="U172" s="235">
        <f>Snowville!U172</f>
        <v>5.3990966513188146E-2</v>
      </c>
      <c r="V172" s="235" t="e">
        <f>Snowville!V172</f>
        <v>#VALUE!</v>
      </c>
      <c r="W172" s="235" t="e">
        <f>Snowville!W172</f>
        <v>#N/A</v>
      </c>
      <c r="X172" s="235" t="e">
        <f>Snowville!X172</f>
        <v>#VALUE!</v>
      </c>
      <c r="Y172" s="218"/>
      <c r="Z172" s="217">
        <f>Snowville!Z172</f>
        <v>-0.66666666666666874</v>
      </c>
      <c r="AA172" s="217">
        <f>Snowville!AA172</f>
        <v>0.27800000000000002</v>
      </c>
      <c r="AB172" s="217">
        <f>Snowville!AB172</f>
        <v>0.27800000000000002</v>
      </c>
      <c r="AC172" s="217" t="str">
        <f>Snowville!AC172</f>
        <v/>
      </c>
    </row>
    <row r="173" spans="3:29" x14ac:dyDescent="0.15">
      <c r="C173" s="218"/>
      <c r="D173" s="219"/>
      <c r="E173" s="217"/>
      <c r="F173" s="219">
        <f>Snowville!F173</f>
        <v>0</v>
      </c>
      <c r="G173" s="219" t="e">
        <f>Snowville!G173</f>
        <v>#N/A</v>
      </c>
      <c r="H173" s="256" t="str">
        <f>Snowville!H173</f>
        <v/>
      </c>
      <c r="I173" s="219"/>
      <c r="J173" s="218"/>
      <c r="K173" s="218"/>
      <c r="L173" s="218"/>
      <c r="M173" s="218"/>
      <c r="N173" s="218"/>
      <c r="O173" s="218"/>
      <c r="P173" s="218"/>
      <c r="Q173" s="218"/>
      <c r="R173" s="218"/>
      <c r="S173" s="218"/>
      <c r="T173" s="234">
        <f>Snowville!T173</f>
        <v>2.0416666666666656</v>
      </c>
      <c r="U173" s="235">
        <f>Snowville!U173</f>
        <v>4.9630986023359178E-2</v>
      </c>
      <c r="V173" s="235" t="e">
        <f>Snowville!V173</f>
        <v>#VALUE!</v>
      </c>
      <c r="W173" s="235" t="e">
        <f>Snowville!W173</f>
        <v>#N/A</v>
      </c>
      <c r="X173" s="235" t="e">
        <f>Snowville!X173</f>
        <v>#VALUE!</v>
      </c>
      <c r="Y173" s="218"/>
      <c r="Z173" s="217">
        <f>Snowville!Z173</f>
        <v>-0.50000000000000222</v>
      </c>
      <c r="AA173" s="217">
        <f>Snowville!AA173</f>
        <v>0.27800000000000002</v>
      </c>
      <c r="AB173" s="217">
        <f>Snowville!AB173</f>
        <v>0.27800000000000002</v>
      </c>
      <c r="AC173" s="217" t="str">
        <f>Snowville!AC173</f>
        <v/>
      </c>
    </row>
    <row r="174" spans="3:29" x14ac:dyDescent="0.15">
      <c r="C174" s="218"/>
      <c r="D174" s="219"/>
      <c r="E174" s="217"/>
      <c r="F174" s="219">
        <f>Snowville!F174</f>
        <v>1</v>
      </c>
      <c r="G174" s="219" t="e">
        <f>Snowville!G174</f>
        <v>#N/A</v>
      </c>
      <c r="H174" s="256" t="str">
        <f>Snowville!H174</f>
        <v/>
      </c>
      <c r="I174" s="219"/>
      <c r="J174" s="218"/>
      <c r="K174" s="218"/>
      <c r="L174" s="218"/>
      <c r="M174" s="218"/>
      <c r="N174" s="218"/>
      <c r="O174" s="218"/>
      <c r="P174" s="218"/>
      <c r="Q174" s="218"/>
      <c r="R174" s="218"/>
      <c r="S174" s="218"/>
      <c r="T174" s="234">
        <f>Snowville!T174</f>
        <v>2.0833333333333321</v>
      </c>
      <c r="U174" s="235">
        <f>Snowville!U174</f>
        <v>4.5543952872905698E-2</v>
      </c>
      <c r="V174" s="235" t="e">
        <f>Snowville!V174</f>
        <v>#VALUE!</v>
      </c>
      <c r="W174" s="235" t="e">
        <f>Snowville!W174</f>
        <v>#N/A</v>
      </c>
      <c r="X174" s="235" t="e">
        <f>Snowville!X174</f>
        <v>#VALUE!</v>
      </c>
      <c r="Y174" s="218"/>
      <c r="Z174" s="217">
        <f>Snowville!Z174</f>
        <v>-0.33333333333333548</v>
      </c>
      <c r="AA174" s="217">
        <f>Snowville!AA174</f>
        <v>0.27800000000000002</v>
      </c>
      <c r="AB174" s="217">
        <f>Snowville!AB174</f>
        <v>0.27800000000000002</v>
      </c>
      <c r="AC174" s="217" t="str">
        <f>Snowville!AC174</f>
        <v/>
      </c>
    </row>
    <row r="175" spans="3:29" x14ac:dyDescent="0.15">
      <c r="C175" s="218"/>
      <c r="D175" s="219"/>
      <c r="E175" s="217"/>
      <c r="F175" s="219">
        <f>Snowville!F175</f>
        <v>2</v>
      </c>
      <c r="G175" s="219" t="e">
        <f>Snowville!G175</f>
        <v>#N/A</v>
      </c>
      <c r="H175" s="256" t="str">
        <f>Snowville!H175</f>
        <v/>
      </c>
      <c r="I175" s="219"/>
      <c r="J175" s="218"/>
      <c r="K175" s="218"/>
      <c r="L175" s="218"/>
      <c r="M175" s="218"/>
      <c r="N175" s="218"/>
      <c r="O175" s="218"/>
      <c r="P175" s="218"/>
      <c r="Q175" s="218"/>
      <c r="R175" s="218"/>
      <c r="S175" s="218"/>
      <c r="T175" s="234">
        <f>Snowville!T175</f>
        <v>2.1249999999999987</v>
      </c>
      <c r="U175" s="235">
        <f>Snowville!U175</f>
        <v>4.1720985256338723E-2</v>
      </c>
      <c r="V175" s="235" t="e">
        <f>Snowville!V175</f>
        <v>#VALUE!</v>
      </c>
      <c r="W175" s="235" t="e">
        <f>Snowville!W175</f>
        <v>#N/A</v>
      </c>
      <c r="X175" s="235" t="e">
        <f>Snowville!X175</f>
        <v>#VALUE!</v>
      </c>
      <c r="Y175" s="218"/>
      <c r="Z175" s="217">
        <f>Snowville!Z175</f>
        <v>-0.16666666666666879</v>
      </c>
      <c r="AA175" s="217">
        <f>Snowville!AA175</f>
        <v>0.27800000000000002</v>
      </c>
      <c r="AB175" s="217">
        <f>Snowville!AB175</f>
        <v>0.27800000000000002</v>
      </c>
      <c r="AC175" s="217" t="str">
        <f>Snowville!AC175</f>
        <v/>
      </c>
    </row>
    <row r="176" spans="3:29" x14ac:dyDescent="0.15">
      <c r="C176" s="218"/>
      <c r="D176" s="219"/>
      <c r="E176" s="217"/>
      <c r="F176" s="219">
        <f>Snowville!F176</f>
        <v>3</v>
      </c>
      <c r="G176" s="219" t="e">
        <f>Snowville!G176</f>
        <v>#N/A</v>
      </c>
      <c r="H176" s="256" t="str">
        <f>Snowville!H176</f>
        <v/>
      </c>
      <c r="I176" s="219"/>
      <c r="J176" s="218"/>
      <c r="K176" s="218"/>
      <c r="L176" s="218"/>
      <c r="M176" s="218"/>
      <c r="N176" s="218"/>
      <c r="O176" s="218"/>
      <c r="P176" s="218"/>
      <c r="Q176" s="218"/>
      <c r="R176" s="218"/>
      <c r="S176" s="218"/>
      <c r="T176" s="234">
        <f>Snowville!T176</f>
        <v>2.1666666666666652</v>
      </c>
      <c r="U176" s="235">
        <f>Snowville!U176</f>
        <v>3.8152623506418078E-2</v>
      </c>
      <c r="V176" s="235" t="e">
        <f>Snowville!V176</f>
        <v>#VALUE!</v>
      </c>
      <c r="W176" s="235" t="e">
        <f>Snowville!W176</f>
        <v>#N/A</v>
      </c>
      <c r="X176" s="235" t="e">
        <f>Snowville!X176</f>
        <v>#VALUE!</v>
      </c>
      <c r="Y176" s="218"/>
      <c r="Z176" s="217">
        <f>Snowville!Z176</f>
        <v>0.16666666666666449</v>
      </c>
      <c r="AA176" s="217">
        <f>Snowville!AA176</f>
        <v>0.27800000000000002</v>
      </c>
      <c r="AB176" s="217">
        <f>Snowville!AB176</f>
        <v>0.27800000000000002</v>
      </c>
      <c r="AC176" s="217" t="str">
        <f>Snowville!AC176</f>
        <v/>
      </c>
    </row>
    <row r="177" spans="2:29" x14ac:dyDescent="0.15">
      <c r="C177" s="218"/>
      <c r="D177" s="219"/>
      <c r="E177" s="217"/>
      <c r="F177" s="217"/>
      <c r="G177" s="219"/>
      <c r="H177" s="219"/>
      <c r="I177" s="219"/>
      <c r="J177" s="218"/>
      <c r="K177" s="218"/>
      <c r="L177" s="218"/>
      <c r="M177" s="218"/>
      <c r="N177" s="218"/>
      <c r="O177" s="218"/>
      <c r="P177" s="218"/>
      <c r="Q177" s="218"/>
      <c r="R177" s="218"/>
      <c r="S177" s="218"/>
      <c r="T177" s="234">
        <f>Snowville!T177</f>
        <v>2.2083333333333317</v>
      </c>
      <c r="U177" s="235">
        <f>Snowville!U177</f>
        <v>3.4828941387634517E-2</v>
      </c>
      <c r="V177" s="235" t="e">
        <f>Snowville!V177</f>
        <v>#VALUE!</v>
      </c>
      <c r="W177" s="235" t="e">
        <f>Snowville!W177</f>
        <v>#N/A</v>
      </c>
      <c r="X177" s="235" t="e">
        <f>Snowville!X177</f>
        <v>#VALUE!</v>
      </c>
      <c r="Y177" s="218"/>
      <c r="Z177" s="217">
        <f>Snowville!Z177</f>
        <v>0.33333333333333115</v>
      </c>
      <c r="AA177" s="217">
        <f>Snowville!AA177</f>
        <v>0.27800000000000002</v>
      </c>
      <c r="AB177" s="217">
        <f>Snowville!AB177</f>
        <v>0.27800000000000002</v>
      </c>
      <c r="AC177" s="217" t="str">
        <f>Snowville!AC177</f>
        <v/>
      </c>
    </row>
    <row r="178" spans="2:29" x14ac:dyDescent="0.15">
      <c r="C178" s="218"/>
      <c r="D178" s="241" t="str">
        <f>Snowville!D178</f>
        <v>X3 stdev axis</v>
      </c>
      <c r="E178" s="217"/>
      <c r="F178" s="243" t="str">
        <f>Snowville!F178</f>
        <v/>
      </c>
      <c r="G178" s="229" t="str">
        <f>Snowville!G178</f>
        <v/>
      </c>
      <c r="H178" s="219"/>
      <c r="I178" s="219"/>
      <c r="J178" s="218"/>
      <c r="K178" s="218"/>
      <c r="L178" s="218"/>
      <c r="M178" s="218"/>
      <c r="N178" s="218"/>
      <c r="O178" s="218"/>
      <c r="P178" s="218"/>
      <c r="Q178" s="218"/>
      <c r="R178" s="218"/>
      <c r="S178" s="218"/>
      <c r="T178" s="234">
        <f>Snowville!T178</f>
        <v>2.2499999999999982</v>
      </c>
      <c r="U178" s="235">
        <f>Snowville!U178</f>
        <v>3.173965183566755E-2</v>
      </c>
      <c r="V178" s="235" t="e">
        <f>Snowville!V178</f>
        <v>#VALUE!</v>
      </c>
      <c r="W178" s="235" t="e">
        <f>Snowville!W178</f>
        <v>#N/A</v>
      </c>
      <c r="X178" s="235" t="e">
        <f>Snowville!X178</f>
        <v>#VALUE!</v>
      </c>
      <c r="Y178" s="218"/>
      <c r="Z178" s="217">
        <f>Snowville!Z178</f>
        <v>0.49999999999999789</v>
      </c>
      <c r="AA178" s="217">
        <f>Snowville!AA178</f>
        <v>0.27800000000000002</v>
      </c>
      <c r="AB178" s="217">
        <f>Snowville!AB178</f>
        <v>0.27800000000000002</v>
      </c>
      <c r="AC178" s="217" t="str">
        <f>Snowville!AC178</f>
        <v/>
      </c>
    </row>
    <row r="179" spans="2:29" ht="10" x14ac:dyDescent="0.15">
      <c r="B179" s="218"/>
      <c r="C179" s="218"/>
      <c r="D179" s="221" t="str">
        <f>Snowville!D179</f>
        <v>show</v>
      </c>
      <c r="E179" s="243" t="str">
        <f>Snowville!E179</f>
        <v>height</v>
      </c>
      <c r="F179" s="233" t="str">
        <f>Snowville!F179</f>
        <v>X3 std  axis</v>
      </c>
      <c r="G179" s="233" t="str">
        <f>Snowville!G179</f>
        <v>0 stdev y</v>
      </c>
      <c r="H179" s="217"/>
      <c r="I179" s="217"/>
      <c r="J179" s="233" t="str">
        <f>Snowville!J179</f>
        <v xml:space="preserve"> stdev labels</v>
      </c>
      <c r="K179" s="218"/>
      <c r="L179" s="218"/>
      <c r="M179" s="218"/>
      <c r="N179" s="218"/>
      <c r="O179" s="218"/>
      <c r="P179" s="218"/>
      <c r="Q179" s="218"/>
      <c r="R179" s="218"/>
      <c r="S179" s="218"/>
      <c r="T179" s="234">
        <f>Snowville!T179</f>
        <v>2.2916666666666647</v>
      </c>
      <c r="U179" s="235">
        <f>Snowville!U179</f>
        <v>2.8874206565747504E-2</v>
      </c>
      <c r="V179" s="235" t="e">
        <f>Snowville!V179</f>
        <v>#VALUE!</v>
      </c>
      <c r="W179" s="235" t="e">
        <f>Snowville!W179</f>
        <v>#N/A</v>
      </c>
      <c r="X179" s="235" t="e">
        <f>Snowville!X179</f>
        <v>#VALUE!</v>
      </c>
      <c r="Y179" s="218"/>
      <c r="Z179" s="217">
        <f>Snowville!Z179</f>
        <v>0.66666666666666441</v>
      </c>
      <c r="AA179" s="217">
        <f>Snowville!AA179</f>
        <v>0.27800000000000002</v>
      </c>
      <c r="AB179" s="217">
        <f>Snowville!AB179</f>
        <v>0.27800000000000002</v>
      </c>
      <c r="AC179" s="217" t="str">
        <f>Snowville!AC179</f>
        <v/>
      </c>
    </row>
    <row r="180" spans="2:29" x14ac:dyDescent="0.15">
      <c r="B180" s="218"/>
      <c r="C180" s="218"/>
      <c r="D180" s="219">
        <f>Snowville!D180</f>
        <v>0</v>
      </c>
      <c r="E180" s="217">
        <f>Snowville!E180</f>
        <v>-0.17</v>
      </c>
      <c r="F180" s="219">
        <f>Snowville!F180</f>
        <v>-4</v>
      </c>
      <c r="G180" s="219" t="e">
        <f>Snowville!G180</f>
        <v>#N/A</v>
      </c>
      <c r="I180" s="257" t="str">
        <f>Snowville!I180</f>
        <v/>
      </c>
      <c r="J180" s="256" t="str">
        <f>Snowville!J180</f>
        <v/>
      </c>
      <c r="K180" s="218"/>
      <c r="L180" s="218"/>
      <c r="M180" s="218"/>
      <c r="N180" s="218"/>
      <c r="O180" s="218"/>
      <c r="P180" s="218"/>
      <c r="Q180" s="218"/>
      <c r="R180" s="218"/>
      <c r="S180" s="218"/>
      <c r="T180" s="234">
        <f>Snowville!T180</f>
        <v>2.3333333333333313</v>
      </c>
      <c r="U180" s="235">
        <f>Snowville!U180</f>
        <v>2.6221889093709622E-2</v>
      </c>
      <c r="V180" s="235" t="e">
        <f>Snowville!V180</f>
        <v>#VALUE!</v>
      </c>
      <c r="W180" s="235" t="e">
        <f>Snowville!W180</f>
        <v>#N/A</v>
      </c>
      <c r="X180" s="235" t="e">
        <f>Snowville!X180</f>
        <v>#VALUE!</v>
      </c>
      <c r="Y180" s="218"/>
      <c r="Z180" s="217">
        <f>Snowville!Z180</f>
        <v>-0.66666666666666874</v>
      </c>
      <c r="AA180" s="217">
        <f>Snowville!AA180</f>
        <v>0.30199999999999999</v>
      </c>
      <c r="AB180" s="217">
        <f>Snowville!AB180</f>
        <v>0.30199999999999999</v>
      </c>
      <c r="AC180" s="217" t="str">
        <f>Snowville!AC180</f>
        <v/>
      </c>
    </row>
    <row r="181" spans="2:29" x14ac:dyDescent="0.15">
      <c r="B181" s="218"/>
      <c r="C181" s="218"/>
      <c r="D181" s="219"/>
      <c r="E181" s="217"/>
      <c r="F181" s="219">
        <f>Snowville!F181</f>
        <v>-3</v>
      </c>
      <c r="G181" s="219" t="e">
        <f>Snowville!G181</f>
        <v>#N/A</v>
      </c>
      <c r="H181" s="217">
        <f>Snowville!H181</f>
        <v>-3</v>
      </c>
      <c r="I181" s="250" t="e">
        <f>Snowville!I181</f>
        <v>#VALUE!</v>
      </c>
      <c r="J181" s="256" t="str">
        <f>Snowville!J181</f>
        <v/>
      </c>
      <c r="K181" s="218"/>
      <c r="L181" s="218"/>
      <c r="M181" s="218"/>
      <c r="N181" s="218"/>
      <c r="O181" s="218"/>
      <c r="P181" s="218"/>
      <c r="Q181" s="218"/>
      <c r="R181" s="218"/>
      <c r="S181" s="218"/>
      <c r="T181" s="234">
        <f>Snowville!T181</f>
        <v>2.3749999999999978</v>
      </c>
      <c r="U181" s="235">
        <f>Snowville!U181</f>
        <v>2.3771900829913931E-2</v>
      </c>
      <c r="V181" s="235" t="e">
        <f>Snowville!V181</f>
        <v>#VALUE!</v>
      </c>
      <c r="W181" s="235" t="e">
        <f>Snowville!W181</f>
        <v>#N/A</v>
      </c>
      <c r="X181" s="235" t="e">
        <f>Snowville!X181</f>
        <v>#VALUE!</v>
      </c>
      <c r="Y181" s="218"/>
      <c r="Z181" s="217">
        <f>Snowville!Z181</f>
        <v>-0.50000000000000222</v>
      </c>
      <c r="AA181" s="217">
        <f>Snowville!AA181</f>
        <v>0.30199999999999999</v>
      </c>
      <c r="AB181" s="217">
        <f>Snowville!AB181</f>
        <v>0.30199999999999999</v>
      </c>
      <c r="AC181" s="217" t="str">
        <f>Snowville!AC181</f>
        <v/>
      </c>
    </row>
    <row r="182" spans="2:29" x14ac:dyDescent="0.15">
      <c r="B182" s="218"/>
      <c r="C182" s="218"/>
      <c r="D182" s="219"/>
      <c r="E182" s="217"/>
      <c r="F182" s="219">
        <f>Snowville!F182</f>
        <v>-2</v>
      </c>
      <c r="G182" s="219" t="e">
        <f>Snowville!G182</f>
        <v>#N/A</v>
      </c>
      <c r="H182" s="217">
        <f>Snowville!H182</f>
        <v>-2</v>
      </c>
      <c r="I182" s="250" t="e">
        <f>Snowville!I182</f>
        <v>#VALUE!</v>
      </c>
      <c r="J182" s="256" t="str">
        <f>Snowville!J182</f>
        <v/>
      </c>
      <c r="K182" s="218"/>
      <c r="L182" s="218"/>
      <c r="M182" s="218"/>
      <c r="N182" s="218"/>
      <c r="O182" s="218"/>
      <c r="P182" s="218"/>
      <c r="Q182" s="218"/>
      <c r="R182" s="218"/>
      <c r="S182" s="218"/>
      <c r="T182" s="234">
        <f>Snowville!T182</f>
        <v>2.4166666666666643</v>
      </c>
      <c r="U182" s="235">
        <f>Snowville!U182</f>
        <v>2.1513440016773775E-2</v>
      </c>
      <c r="V182" s="235" t="e">
        <f>Snowville!V182</f>
        <v>#VALUE!</v>
      </c>
      <c r="W182" s="235" t="e">
        <f>Snowville!W182</f>
        <v>#N/A</v>
      </c>
      <c r="X182" s="235" t="e">
        <f>Snowville!X182</f>
        <v>#VALUE!</v>
      </c>
      <c r="Y182" s="218"/>
      <c r="Z182" s="217">
        <f>Snowville!Z182</f>
        <v>-0.33333333333333548</v>
      </c>
      <c r="AA182" s="217">
        <f>Snowville!AA182</f>
        <v>0.30199999999999999</v>
      </c>
      <c r="AB182" s="217">
        <f>Snowville!AB182</f>
        <v>0.30199999999999999</v>
      </c>
      <c r="AC182" s="217" t="str">
        <f>Snowville!AC182</f>
        <v/>
      </c>
    </row>
    <row r="183" spans="2:29" x14ac:dyDescent="0.15">
      <c r="B183" s="218"/>
      <c r="C183" s="218"/>
      <c r="D183" s="219"/>
      <c r="E183" s="217"/>
      <c r="F183" s="219">
        <f>Snowville!F183</f>
        <v>-1</v>
      </c>
      <c r="G183" s="219" t="e">
        <f>Snowville!G183</f>
        <v>#N/A</v>
      </c>
      <c r="H183" s="217">
        <f>Snowville!H183</f>
        <v>-1</v>
      </c>
      <c r="I183" s="250" t="e">
        <f>Snowville!I183</f>
        <v>#VALUE!</v>
      </c>
      <c r="J183" s="256" t="str">
        <f>Snowville!J183</f>
        <v/>
      </c>
      <c r="K183" s="218"/>
      <c r="L183" s="218"/>
      <c r="M183" s="218"/>
      <c r="N183" s="218"/>
      <c r="O183" s="218"/>
      <c r="P183" s="218"/>
      <c r="Q183" s="218"/>
      <c r="R183" s="218"/>
      <c r="S183" s="218"/>
      <c r="T183" s="234">
        <f>Snowville!T183</f>
        <v>2.4583333333333308</v>
      </c>
      <c r="U183" s="235">
        <f>Snowville!U183</f>
        <v>1.9435773384265099E-2</v>
      </c>
      <c r="V183" s="235" t="e">
        <f>Snowville!V183</f>
        <v>#VALUE!</v>
      </c>
      <c r="W183" s="235" t="e">
        <f>Snowville!W183</f>
        <v>#N/A</v>
      </c>
      <c r="X183" s="235" t="e">
        <f>Snowville!X183</f>
        <v>#VALUE!</v>
      </c>
      <c r="Y183" s="218"/>
      <c r="Z183" s="217">
        <f>Snowville!Z183</f>
        <v>-0.16666666666666879</v>
      </c>
      <c r="AA183" s="217">
        <f>Snowville!AA183</f>
        <v>0.30199999999999999</v>
      </c>
      <c r="AB183" s="217">
        <f>Snowville!AB183</f>
        <v>0.30199999999999999</v>
      </c>
      <c r="AC183" s="217" t="str">
        <f>Snowville!AC183</f>
        <v/>
      </c>
    </row>
    <row r="184" spans="2:29" x14ac:dyDescent="0.15">
      <c r="B184" s="218"/>
      <c r="C184" s="218"/>
      <c r="D184" s="219"/>
      <c r="E184" s="217"/>
      <c r="F184" s="219">
        <f>Snowville!F184</f>
        <v>0</v>
      </c>
      <c r="G184" s="219" t="e">
        <f>Snowville!G184</f>
        <v>#N/A</v>
      </c>
      <c r="H184" s="217">
        <f>Snowville!H184</f>
        <v>0</v>
      </c>
      <c r="I184" s="250" t="e">
        <f>Snowville!I184</f>
        <v>#VALUE!</v>
      </c>
      <c r="J184" s="256" t="str">
        <f>Snowville!J184</f>
        <v/>
      </c>
      <c r="K184" s="218"/>
      <c r="L184" s="218"/>
      <c r="M184" s="218"/>
      <c r="N184" s="218"/>
      <c r="O184" s="218"/>
      <c r="P184" s="218"/>
      <c r="Q184" s="218"/>
      <c r="R184" s="218"/>
      <c r="S184" s="218"/>
      <c r="T184" s="234">
        <f>Snowville!T184</f>
        <v>2.4999999999999973</v>
      </c>
      <c r="U184" s="235">
        <f>Snowville!U184</f>
        <v>1.7528300493568655E-2</v>
      </c>
      <c r="V184" s="235" t="e">
        <f>Snowville!V184</f>
        <v>#VALUE!</v>
      </c>
      <c r="W184" s="235" t="e">
        <f>Snowville!W184</f>
        <v>#N/A</v>
      </c>
      <c r="X184" s="235" t="e">
        <f>Snowville!X184</f>
        <v>#VALUE!</v>
      </c>
      <c r="Y184" s="218"/>
      <c r="Z184" s="217">
        <f>Snowville!Z184</f>
        <v>0.16666666666666449</v>
      </c>
      <c r="AA184" s="217">
        <f>Snowville!AA184</f>
        <v>0.30199999999999999</v>
      </c>
      <c r="AB184" s="217">
        <f>Snowville!AB184</f>
        <v>0.30199999999999999</v>
      </c>
      <c r="AC184" s="217" t="str">
        <f>Snowville!AC184</f>
        <v/>
      </c>
    </row>
    <row r="185" spans="2:29" x14ac:dyDescent="0.15">
      <c r="B185" s="218"/>
      <c r="C185" s="218"/>
      <c r="D185" s="219"/>
      <c r="E185" s="217"/>
      <c r="F185" s="219">
        <f>Snowville!F185</f>
        <v>1</v>
      </c>
      <c r="G185" s="219" t="e">
        <f>Snowville!G185</f>
        <v>#N/A</v>
      </c>
      <c r="H185" s="217">
        <f>Snowville!H185</f>
        <v>1</v>
      </c>
      <c r="I185" s="250" t="e">
        <f>Snowville!I185</f>
        <v>#VALUE!</v>
      </c>
      <c r="J185" s="256" t="str">
        <f>Snowville!J185</f>
        <v/>
      </c>
      <c r="K185" s="218"/>
      <c r="L185" s="218"/>
      <c r="M185" s="218"/>
      <c r="N185" s="218"/>
      <c r="O185" s="218"/>
      <c r="P185" s="218"/>
      <c r="Q185" s="218"/>
      <c r="R185" s="218"/>
      <c r="S185" s="218"/>
      <c r="T185" s="234">
        <f>Snowville!T185</f>
        <v>2.5416666666666639</v>
      </c>
      <c r="U185" s="235">
        <f>Snowville!U185</f>
        <v>1.5780610826231976E-2</v>
      </c>
      <c r="V185" s="235" t="e">
        <f>Snowville!V185</f>
        <v>#VALUE!</v>
      </c>
      <c r="W185" s="235" t="e">
        <f>Snowville!W185</f>
        <v>#N/A</v>
      </c>
      <c r="X185" s="235" t="e">
        <f>Snowville!X185</f>
        <v>#VALUE!</v>
      </c>
      <c r="Y185" s="218"/>
      <c r="Z185" s="217">
        <f>Snowville!Z185</f>
        <v>0.33333333333333115</v>
      </c>
      <c r="AA185" s="217">
        <f>Snowville!AA185</f>
        <v>0.30199999999999999</v>
      </c>
      <c r="AB185" s="217">
        <f>Snowville!AB185</f>
        <v>0.30199999999999999</v>
      </c>
      <c r="AC185" s="217" t="str">
        <f>Snowville!AC185</f>
        <v/>
      </c>
    </row>
    <row r="186" spans="2:29" x14ac:dyDescent="0.15">
      <c r="B186" s="218"/>
      <c r="C186" s="218"/>
      <c r="D186" s="219"/>
      <c r="E186" s="217"/>
      <c r="F186" s="219">
        <f>Snowville!F186</f>
        <v>2</v>
      </c>
      <c r="G186" s="219" t="e">
        <f>Snowville!G186</f>
        <v>#N/A</v>
      </c>
      <c r="H186" s="217">
        <f>Snowville!H186</f>
        <v>2</v>
      </c>
      <c r="I186" s="250" t="e">
        <f>Snowville!I186</f>
        <v>#VALUE!</v>
      </c>
      <c r="J186" s="256" t="str">
        <f>Snowville!J186</f>
        <v/>
      </c>
      <c r="K186" s="218"/>
      <c r="L186" s="218"/>
      <c r="M186" s="218"/>
      <c r="N186" s="218"/>
      <c r="O186" s="218"/>
      <c r="P186" s="218"/>
      <c r="Q186" s="218"/>
      <c r="R186" s="218"/>
      <c r="S186" s="218"/>
      <c r="T186" s="234">
        <f>Snowville!T186</f>
        <v>2.5833333333333304</v>
      </c>
      <c r="U186" s="235">
        <f>Snowville!U186</f>
        <v>1.4182533754437414E-2</v>
      </c>
      <c r="V186" s="235" t="e">
        <f>Snowville!V186</f>
        <v>#VALUE!</v>
      </c>
      <c r="W186" s="235" t="e">
        <f>Snowville!W186</f>
        <v>#N/A</v>
      </c>
      <c r="X186" s="235" t="e">
        <f>Snowville!X186</f>
        <v>#VALUE!</v>
      </c>
      <c r="Y186" s="218"/>
      <c r="Z186" s="217">
        <f>Snowville!Z186</f>
        <v>0.49999999999999789</v>
      </c>
      <c r="AA186" s="217">
        <f>Snowville!AA186</f>
        <v>0.30199999999999999</v>
      </c>
      <c r="AB186" s="217">
        <f>Snowville!AB186</f>
        <v>0.30199999999999999</v>
      </c>
      <c r="AC186" s="217" t="str">
        <f>Snowville!AC186</f>
        <v/>
      </c>
    </row>
    <row r="187" spans="2:29" x14ac:dyDescent="0.15">
      <c r="B187" s="218"/>
      <c r="C187" s="218"/>
      <c r="D187" s="219"/>
      <c r="E187" s="217"/>
      <c r="F187" s="219">
        <f>Snowville!F187</f>
        <v>3</v>
      </c>
      <c r="G187" s="219" t="e">
        <f>Snowville!G187</f>
        <v>#N/A</v>
      </c>
      <c r="H187" s="217">
        <f>Snowville!H187</f>
        <v>3</v>
      </c>
      <c r="I187" s="250" t="e">
        <f>Snowville!I187</f>
        <v>#VALUE!</v>
      </c>
      <c r="J187" s="256" t="str">
        <f>Snowville!J187</f>
        <v/>
      </c>
      <c r="K187" s="218"/>
      <c r="L187" s="218"/>
      <c r="M187" s="218"/>
      <c r="N187" s="218"/>
      <c r="O187" s="218"/>
      <c r="P187" s="218"/>
      <c r="Q187" s="218"/>
      <c r="R187" s="218"/>
      <c r="S187" s="218"/>
      <c r="T187" s="234">
        <f>Snowville!T187</f>
        <v>2.6249999999999969</v>
      </c>
      <c r="U187" s="235">
        <f>Snowville!U187</f>
        <v>1.2724181596831535E-2</v>
      </c>
      <c r="V187" s="235" t="e">
        <f>Snowville!V187</f>
        <v>#VALUE!</v>
      </c>
      <c r="W187" s="235" t="e">
        <f>Snowville!W187</f>
        <v>#N/A</v>
      </c>
      <c r="X187" s="235" t="e">
        <f>Snowville!X187</f>
        <v>#VALUE!</v>
      </c>
      <c r="Y187" s="218"/>
      <c r="Z187" s="217">
        <f>Snowville!Z187</f>
        <v>0.66666666666666441</v>
      </c>
      <c r="AA187" s="217">
        <f>Snowville!AA187</f>
        <v>0.30199999999999999</v>
      </c>
      <c r="AB187" s="217">
        <f>Snowville!AB187</f>
        <v>0.30199999999999999</v>
      </c>
      <c r="AC187" s="217" t="str">
        <f>Snowville!AC187</f>
        <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f>Snowville!T188</f>
        <v>2.6666666666666634</v>
      </c>
      <c r="U188" s="235">
        <f>Snowville!U188</f>
        <v>1.1395986023797539E-2</v>
      </c>
      <c r="V188" s="235" t="e">
        <f>Snowville!V188</f>
        <v>#VALUE!</v>
      </c>
      <c r="W188" s="235" t="e">
        <f>Snowville!W188</f>
        <v>#N/A</v>
      </c>
      <c r="X188" s="235" t="e">
        <f>Snowville!X188</f>
        <v>#VALUE!</v>
      </c>
      <c r="Y188" s="218"/>
      <c r="Z188" s="217">
        <f>Snowville!Z188</f>
        <v>-0.50000000000000222</v>
      </c>
      <c r="AA188" s="217">
        <f>Snowville!AA188</f>
        <v>0.32600000000000001</v>
      </c>
      <c r="AB188" s="217">
        <f>Snowville!AB188</f>
        <v>0.32600000000000001</v>
      </c>
      <c r="AC188" s="217" t="str">
        <f>Snowville!AC188</f>
        <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f>Snowville!T189</f>
        <v>2.7083333333333299</v>
      </c>
      <c r="U189" s="235">
        <f>Snowville!U189</f>
        <v>1.0188728126088738E-2</v>
      </c>
      <c r="V189" s="235" t="e">
        <f>Snowville!V189</f>
        <v>#VALUE!</v>
      </c>
      <c r="W189" s="235" t="e">
        <f>Snowville!W189</f>
        <v>#N/A</v>
      </c>
      <c r="X189" s="235" t="e">
        <f>Snowville!X189</f>
        <v>#VALUE!</v>
      </c>
      <c r="Y189" s="218"/>
      <c r="Z189" s="217">
        <f>Snowville!Z189</f>
        <v>-0.33333333333333548</v>
      </c>
      <c r="AA189" s="217">
        <f>Snowville!AA189</f>
        <v>0.32600000000000001</v>
      </c>
      <c r="AB189" s="217">
        <f>Snowville!AB189</f>
        <v>0.32600000000000001</v>
      </c>
      <c r="AC189" s="217" t="str">
        <f>Snowville!AC189</f>
        <v/>
      </c>
    </row>
    <row r="190" spans="2:29" x14ac:dyDescent="0.15">
      <c r="B190" s="218"/>
      <c r="D190" s="219"/>
      <c r="E190" s="217"/>
      <c r="F190" s="217"/>
      <c r="G190" s="219"/>
      <c r="H190" s="219"/>
      <c r="I190" s="219"/>
      <c r="J190" s="218"/>
      <c r="K190" s="218"/>
      <c r="L190" s="218"/>
      <c r="M190" s="218"/>
      <c r="Q190" s="218"/>
      <c r="R190" s="218"/>
      <c r="S190" s="218"/>
      <c r="T190" s="234">
        <f>Snowville!T190</f>
        <v>2.7499999999999964</v>
      </c>
      <c r="U190" s="235">
        <f>Snowville!U190</f>
        <v>9.0935625015911431E-3</v>
      </c>
      <c r="V190" s="235" t="e">
        <f>Snowville!V190</f>
        <v>#VALUE!</v>
      </c>
      <c r="W190" s="235" t="e">
        <f>Snowville!W190</f>
        <v>#N/A</v>
      </c>
      <c r="X190" s="235" t="e">
        <f>Snowville!X190</f>
        <v>#VALUE!</v>
      </c>
      <c r="Y190" s="218"/>
      <c r="Z190" s="217">
        <f>Snowville!Z190</f>
        <v>-0.16666666666666879</v>
      </c>
      <c r="AA190" s="217">
        <f>Snowville!AA190</f>
        <v>0.32600000000000001</v>
      </c>
      <c r="AB190" s="217">
        <f>Snowville!AB190</f>
        <v>0.32600000000000001</v>
      </c>
      <c r="AC190" s="217" t="str">
        <f>Snowville!AC190</f>
        <v/>
      </c>
    </row>
    <row r="191" spans="2:29" x14ac:dyDescent="0.15">
      <c r="B191" s="218"/>
      <c r="Q191" s="218"/>
      <c r="R191" s="218"/>
      <c r="S191" s="218"/>
      <c r="T191" s="234">
        <f>Snowville!T191</f>
        <v>2.791666666666663</v>
      </c>
      <c r="U191" s="235">
        <f>Snowville!U191</f>
        <v>8.1020357469785802E-3</v>
      </c>
      <c r="V191" s="235" t="e">
        <f>Snowville!V191</f>
        <v>#VALUE!</v>
      </c>
      <c r="W191" s="235" t="e">
        <f>Snowville!W191</f>
        <v>#N/A</v>
      </c>
      <c r="X191" s="235" t="e">
        <f>Snowville!X191</f>
        <v>#VALUE!</v>
      </c>
      <c r="Y191" s="218"/>
      <c r="Z191" s="217">
        <f>Snowville!Z191</f>
        <v>0.16666666666666449</v>
      </c>
      <c r="AA191" s="217">
        <f>Snowville!AA191</f>
        <v>0.32600000000000001</v>
      </c>
      <c r="AB191" s="217">
        <f>Snowville!AB191</f>
        <v>0.32600000000000001</v>
      </c>
      <c r="AC191" s="217" t="str">
        <f>Snowville!AC191</f>
        <v/>
      </c>
    </row>
    <row r="192" spans="2:29" x14ac:dyDescent="0.15">
      <c r="B192" s="218"/>
      <c r="Q192" s="218"/>
      <c r="R192" s="218"/>
      <c r="S192" s="218"/>
      <c r="T192" s="234">
        <f>Snowville!T192</f>
        <v>2.8333333333333295</v>
      </c>
      <c r="U192" s="235">
        <f>Snowville!U192</f>
        <v>7.2060997646093061E-3</v>
      </c>
      <c r="V192" s="235" t="e">
        <f>Snowville!V192</f>
        <v>#VALUE!</v>
      </c>
      <c r="W192" s="235" t="e">
        <f>Snowville!W192</f>
        <v>#N/A</v>
      </c>
      <c r="X192" s="235" t="e">
        <f>Snowville!X192</f>
        <v>#VALUE!</v>
      </c>
      <c r="Y192" s="218"/>
      <c r="Z192" s="217">
        <f>Snowville!Z192</f>
        <v>0.33333333333333115</v>
      </c>
      <c r="AA192" s="217">
        <f>Snowville!AA192</f>
        <v>0.32600000000000001</v>
      </c>
      <c r="AB192" s="217">
        <f>Snowville!AB192</f>
        <v>0.32600000000000001</v>
      </c>
      <c r="AC192" s="217" t="str">
        <f>Snowville!AC192</f>
        <v/>
      </c>
    </row>
    <row r="193" spans="2:29" x14ac:dyDescent="0.15">
      <c r="B193" s="218"/>
      <c r="Q193" s="218"/>
      <c r="R193" s="218"/>
      <c r="S193" s="218"/>
      <c r="T193" s="234">
        <f>Snowville!T193</f>
        <v>2.874999999999996</v>
      </c>
      <c r="U193" s="235">
        <f>Snowville!U193</f>
        <v>6.3981203107236302E-3</v>
      </c>
      <c r="V193" s="235" t="e">
        <f>Snowville!V193</f>
        <v>#VALUE!</v>
      </c>
      <c r="W193" s="235" t="e">
        <f>Snowville!W193</f>
        <v>#N/A</v>
      </c>
      <c r="X193" s="235" t="e">
        <f>Snowville!X193</f>
        <v>#VALUE!</v>
      </c>
      <c r="Y193" s="218"/>
      <c r="Z193" s="217">
        <f>Snowville!Z193</f>
        <v>0.49999999999999789</v>
      </c>
      <c r="AA193" s="217">
        <f>Snowville!AA193</f>
        <v>0.32600000000000001</v>
      </c>
      <c r="AB193" s="217">
        <f>Snowville!AB193</f>
        <v>0.32600000000000001</v>
      </c>
      <c r="AC193" s="217" t="str">
        <f>Snowville!AC193</f>
        <v/>
      </c>
    </row>
    <row r="194" spans="2:29" x14ac:dyDescent="0.15">
      <c r="B194" s="218"/>
      <c r="Q194" s="218"/>
      <c r="R194" s="218"/>
      <c r="S194" s="218"/>
      <c r="T194" s="234">
        <f>Snowville!T194</f>
        <v>2.9166666666666625</v>
      </c>
      <c r="U194" s="235">
        <f>Snowville!U194</f>
        <v>5.6708812194459562E-3</v>
      </c>
      <c r="V194" s="235" t="e">
        <f>Snowville!V194</f>
        <v>#VALUE!</v>
      </c>
      <c r="W194" s="235" t="e">
        <f>Snowville!W194</f>
        <v>#N/A</v>
      </c>
      <c r="X194" s="235" t="e">
        <f>Snowville!X194</f>
        <v>#VALUE!</v>
      </c>
      <c r="Y194" s="218"/>
      <c r="Z194" s="217">
        <f>Snowville!Z194</f>
        <v>-0.33333333333333548</v>
      </c>
      <c r="AA194" s="217">
        <f>Snowville!AA194</f>
        <v>0.35</v>
      </c>
      <c r="AB194" s="217">
        <f>Snowville!AB194</f>
        <v>0.35</v>
      </c>
      <c r="AC194" s="217" t="str">
        <f>Snowville!AC194</f>
        <v/>
      </c>
    </row>
    <row r="195" spans="2:29" x14ac:dyDescent="0.15">
      <c r="B195" s="218"/>
      <c r="Q195" s="218"/>
      <c r="R195" s="218"/>
      <c r="S195" s="218"/>
      <c r="T195" s="234">
        <f>Snowville!T195</f>
        <v>2.958333333333329</v>
      </c>
      <c r="U195" s="235">
        <f>Snowville!U195</f>
        <v>5.01758473893272E-3</v>
      </c>
      <c r="V195" s="235" t="e">
        <f>Snowville!V195</f>
        <v>#VALUE!</v>
      </c>
      <c r="W195" s="235" t="e">
        <f>Snowville!W195</f>
        <v>#N/A</v>
      </c>
      <c r="X195" s="235" t="e">
        <f>Snowville!X195</f>
        <v>#VALUE!</v>
      </c>
      <c r="Y195" s="218"/>
      <c r="Z195" s="217">
        <f>Snowville!Z195</f>
        <v>-0.16666666666666879</v>
      </c>
      <c r="AA195" s="217">
        <f>Snowville!AA195</f>
        <v>0.35</v>
      </c>
      <c r="AB195" s="217">
        <f>Snowville!AB195</f>
        <v>0.35</v>
      </c>
      <c r="AC195" s="217" t="str">
        <f>Snowville!AC195</f>
        <v/>
      </c>
    </row>
    <row r="196" spans="2:29" x14ac:dyDescent="0.15">
      <c r="B196" s="218"/>
      <c r="Q196" s="218"/>
      <c r="R196" s="218"/>
      <c r="S196" s="218"/>
      <c r="T196" s="234">
        <f>Snowville!T196</f>
        <v>2.9999999999999956</v>
      </c>
      <c r="U196" s="235">
        <f>Snowville!U196</f>
        <v>4.4318484119380665E-3</v>
      </c>
      <c r="V196" s="235" t="e">
        <f>Snowville!V196</f>
        <v>#VALUE!</v>
      </c>
      <c r="W196" s="235" t="e">
        <f>Snowville!W196</f>
        <v>#N/A</v>
      </c>
      <c r="X196" s="235" t="e">
        <f>Snowville!X196</f>
        <v>#VALUE!</v>
      </c>
      <c r="Y196" s="218"/>
      <c r="Z196" s="217">
        <f>Snowville!Z196</f>
        <v>0.16666666666666449</v>
      </c>
      <c r="AA196" s="217">
        <f>Snowville!AA196</f>
        <v>0.35</v>
      </c>
      <c r="AB196" s="217">
        <f>Snowville!AB196</f>
        <v>0.35</v>
      </c>
      <c r="AC196" s="217" t="str">
        <f>Snowville!AC196</f>
        <v/>
      </c>
    </row>
    <row r="197" spans="2:29" x14ac:dyDescent="0.15">
      <c r="B197" s="218"/>
      <c r="Q197" s="218"/>
      <c r="R197" s="218"/>
      <c r="S197" s="218"/>
      <c r="T197" s="218"/>
      <c r="U197" s="218"/>
      <c r="V197" s="219"/>
      <c r="W197" s="219"/>
      <c r="X197" s="219"/>
      <c r="Y197" s="218"/>
      <c r="Z197" s="217">
        <f>Snowville!Z197</f>
        <v>0.33333333333333115</v>
      </c>
      <c r="AA197" s="217">
        <f>Snowville!AA197</f>
        <v>0.35</v>
      </c>
      <c r="AB197" s="217">
        <f>Snowville!AB197</f>
        <v>0.35</v>
      </c>
      <c r="AC197" s="217" t="str">
        <f>Snowville!AC197</f>
        <v/>
      </c>
    </row>
    <row r="198" spans="2:29" x14ac:dyDescent="0.15">
      <c r="B198" s="218"/>
      <c r="Q198" s="218"/>
      <c r="R198" s="218"/>
      <c r="S198" s="218"/>
      <c r="T198" s="218"/>
      <c r="U198" s="218"/>
      <c r="V198" s="219"/>
      <c r="W198" s="219"/>
      <c r="X198" s="219"/>
      <c r="Y198" s="218"/>
      <c r="Z198" s="217">
        <f>Snowville!Z198</f>
        <v>-0.16666666666666879</v>
      </c>
      <c r="AA198" s="217">
        <f>Snowville!AA198</f>
        <v>0.374</v>
      </c>
      <c r="AB198" s="217">
        <f>Snowville!AB198</f>
        <v>0.374</v>
      </c>
      <c r="AC198" s="217" t="str">
        <f>Snowville!AC198</f>
        <v/>
      </c>
    </row>
    <row r="199" spans="2:29" x14ac:dyDescent="0.15">
      <c r="Q199" s="218"/>
      <c r="Z199" s="217">
        <f>Snowville!Z199</f>
        <v>0.16666666666666449</v>
      </c>
      <c r="AA199" s="217">
        <f>Snowville!AA199</f>
        <v>0.374</v>
      </c>
      <c r="AB199" s="217">
        <f>Snowville!AB199</f>
        <v>0.374</v>
      </c>
      <c r="AC199" s="217" t="str">
        <f>Snowville!AC199</f>
        <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conditionalFormatting sqref="A1:A2">
    <cfRule type="expression" dxfId="181" priority="8">
      <formula>$A$2/$B$2&gt;=0.076</formula>
    </cfRule>
  </conditionalFormatting>
  <conditionalFormatting sqref="B1:B2">
    <cfRule type="expression" dxfId="180" priority="9">
      <formula>$A$2/$B$2&gt;=0.153</formula>
    </cfRule>
  </conditionalFormatting>
  <conditionalFormatting sqref="C1:C2">
    <cfRule type="expression" dxfId="179" priority="10">
      <formula>$A$2/$B$2&gt;=0.23</formula>
    </cfRule>
  </conditionalFormatting>
  <conditionalFormatting sqref="D1:D2">
    <cfRule type="expression" dxfId="178" priority="11">
      <formula>$A$2/$B$2&gt;=0.307</formula>
    </cfRule>
  </conditionalFormatting>
  <conditionalFormatting sqref="E1:E2">
    <cfRule type="expression" dxfId="177" priority="12">
      <formula>$A$2/$B$2&gt;=0.384</formula>
    </cfRule>
  </conditionalFormatting>
  <conditionalFormatting sqref="F1:F2">
    <cfRule type="expression" dxfId="176" priority="13">
      <formula>$A$2/$B$2&gt;=0.461</formula>
    </cfRule>
  </conditionalFormatting>
  <conditionalFormatting sqref="G1:G2">
    <cfRule type="expression" dxfId="175" priority="14">
      <formula>$A$2/$B$2&gt;=0.538</formula>
    </cfRule>
  </conditionalFormatting>
  <conditionalFormatting sqref="H1:H2">
    <cfRule type="expression" dxfId="174" priority="15">
      <formula>$A$2/$B$2&gt;=0.615</formula>
    </cfRule>
  </conditionalFormatting>
  <conditionalFormatting sqref="I1:P2">
    <cfRule type="expression" dxfId="173" priority="16">
      <formula>$A$2/$B$2&gt;=0.692</formula>
    </cfRule>
  </conditionalFormatting>
  <conditionalFormatting sqref="X1:AF1 X2:AO2 AH1:AK1 AM1:AO1">
    <cfRule type="expression" dxfId="172" priority="17">
      <formula>$A$2/$B$2&gt;=1</formula>
    </cfRule>
  </conditionalFormatting>
  <conditionalFormatting sqref="O1">
    <cfRule type="expression" dxfId="171" priority="7">
      <formula>$A$2/$B$2&gt;=0.846</formula>
    </cfRule>
  </conditionalFormatting>
  <conditionalFormatting sqref="AG1">
    <cfRule type="expression" dxfId="170" priority="6">
      <formula>$A$2/$B$2&gt;=0.846</formula>
    </cfRule>
  </conditionalFormatting>
  <conditionalFormatting sqref="AL1">
    <cfRule type="expression" dxfId="169" priority="5">
      <formula>$A$2/$B$2&gt;=0.846</formula>
    </cfRule>
  </conditionalFormatting>
  <conditionalFormatting sqref="L1">
    <cfRule type="expression" dxfId="168" priority="4">
      <formula>$A$2/$B$2&gt;=0.846</formula>
    </cfRule>
  </conditionalFormatting>
  <conditionalFormatting sqref="Q1:R2">
    <cfRule type="expression" dxfId="167" priority="3">
      <formula>$A$2/$B$2&gt;=0.846</formula>
    </cfRule>
  </conditionalFormatting>
  <conditionalFormatting sqref="P1">
    <cfRule type="expression" dxfId="166" priority="2">
      <formula>$P$1&lt;&gt;""</formula>
    </cfRule>
  </conditionalFormatting>
  <conditionalFormatting sqref="A1:O2 X1:AO2 P2:R2 Q1:R1">
    <cfRule type="expression" dxfId="165" priority="1">
      <formula>$P$1="Feedback OFF"</formula>
    </cfRule>
  </conditionalFormatting>
  <dataValidations count="17">
    <dataValidation type="list" allowBlank="1" showInputMessage="1" sqref="F29:F30" xr:uid="{137082E2-2FD9-6146-88A2-0A7C1D6CF06E}">
      <formula1>"Individual value x, critical value x̅"</formula1>
    </dataValidation>
    <dataValidation type="list" allowBlank="1" showInputMessage="1" showErrorMessage="1" sqref="M41 H37:H38" xr:uid="{BA1BC813-E9EF-0844-9EC6-AD71193E9FCF}">
      <formula1>$X$37:$X$40</formula1>
    </dataValidation>
    <dataValidation type="whole" allowBlank="1" showInputMessage="1" showErrorMessage="1" sqref="M54 O24" xr:uid="{BAF39A7D-BCF6-7247-9D20-59ADBA2ECC71}">
      <formula1>0</formula1>
      <formula2>3</formula2>
    </dataValidation>
    <dataValidation type="list" allowBlank="1" showInputMessage="1" showErrorMessage="1" sqref="L27" xr:uid="{E45B12DF-8006-144C-B268-1793DC72ED06}">
      <formula1>"P(x), P(x̅)"</formula1>
    </dataValidation>
    <dataValidation type="list" allowBlank="1" showInputMessage="1" showErrorMessage="1" sqref="J50 J27" xr:uid="{75DED721-C7F7-4442-A6C6-C0403923CE2F}">
      <formula1>"x, x̅, r"</formula1>
    </dataValidation>
    <dataValidation type="list" allowBlank="1" showInputMessage="1" showErrorMessage="1" sqref="H39" xr:uid="{95EE82E5-0EAF-C24B-9CA6-AAB80C4DD787}">
      <formula1>"σ, σ(x̅) = σ/√n, σ̂(x̅) = s/√n"</formula1>
    </dataValidation>
    <dataValidation type="list" allowBlank="1" showInputMessage="1" showErrorMessage="1" sqref="K27" xr:uid="{FFBC59A0-3290-064B-B41B-5B92F37B8E58}">
      <formula1>"z score, t score"</formula1>
    </dataValidation>
    <dataValidation type="list" allowBlank="1" showInputMessage="1" showErrorMessage="1" sqref="E29:E30 E33" xr:uid="{FF9696FA-DE12-C847-B0A0-72CEDB1F2741}">
      <formula1>"normal pop, normal μ0,  T μ0"</formula1>
    </dataValidation>
    <dataValidation type="list" allowBlank="1" showInputMessage="1" showErrorMessage="1" sqref="G29:G30" xr:uid="{592E1FA6-0FB9-AF44-8ABD-262AA84E69B3}">
      <formula1>"left, right, two left, two right"</formula1>
    </dataValidation>
    <dataValidation type="list" allowBlank="1" showInputMessage="1" showErrorMessage="1" sqref="G33" xr:uid="{9AEB76C9-2F4C-C54A-B33B-D32B88B1652C}">
      <formula1>"left, right"</formula1>
    </dataValidation>
    <dataValidation type="list" allowBlank="1" showInputMessage="1" showErrorMessage="1" sqref="M38" xr:uid="{8013E693-25E6-F248-8F4D-61AFBDEA9E8B}">
      <formula1>"test stat between critical values,  test stat  &lt;  CV-,  test stat  &gt;  CV+"</formula1>
    </dataValidation>
    <dataValidation type="list" allowBlank="1" showInputMessage="1" showErrorMessage="1" sqref="M39" xr:uid="{DE999D19-74BB-DE4C-BAB4-3B59076078CD}">
      <formula1>"P(x̅ )  &lt;  α, P(x̅ )  &gt;  α"</formula1>
    </dataValidation>
    <dataValidation type="list" allowBlank="1" showInputMessage="1" showErrorMessage="1" sqref="M40" xr:uid="{5B427CFD-D7AA-8A4B-9F59-2B5897E978DF}">
      <formula1>"fail to reject H0, reject H0"</formula1>
    </dataValidation>
    <dataValidation type="list" allowBlank="1" showInputMessage="1" showErrorMessage="1" sqref="M37" xr:uid="{8750225B-B087-3348-9958-4DB218F0BD70}">
      <formula1>"t score, z score"</formula1>
    </dataValidation>
    <dataValidation type="list" allowBlank="1" showInputMessage="1" showErrorMessage="1" sqref="I27" xr:uid="{D6793E5D-2952-BA47-B3CD-B2A024636E83}">
      <formula1>"σ, SE = σ(x̅) = σ/√n, SE = σ̂(x̅) = s/√n"</formula1>
    </dataValidation>
    <dataValidation type="list" allowBlank="1" showInputMessage="1" showErrorMessage="1" sqref="E24" xr:uid="{9FE52A40-73F2-4D45-A873-61928D5D447A}">
      <formula1>"s, σ"</formula1>
    </dataValidation>
    <dataValidation type="list" allowBlank="1" showInputMessage="1" showErrorMessage="1" sqref="P1" xr:uid="{7A17135A-D746-9449-A4E0-FECC96DB63C4}">
      <formula1>"Feedback ON, Taunting ON, Feedback OFF"</formula1>
    </dataValidation>
  </dataValidations>
  <pageMargins left="0.7" right="0.7" top="0.75" bottom="0.75" header="0.3" footer="0.3"/>
  <pageSetup orientation="portrait"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38F40-861A-D14C-8D09-4D34E5547B26}">
  <sheetPr>
    <tabColor rgb="FF4FADEA"/>
  </sheetPr>
  <dimension ref="B1:AC242"/>
  <sheetViews>
    <sheetView showGridLines="0" zoomScale="160" zoomScaleNormal="160" workbookViewId="0">
      <selection activeCell="R36" sqref="R36"/>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0" width="11.1640625" style="215" bestFit="1" customWidth="1"/>
    <col min="21" max="21" width="13.33203125" style="215" bestFit="1" customWidth="1"/>
    <col min="22" max="24" width="13.33203125" style="217" bestFit="1" customWidth="1"/>
    <col min="25" max="25" width="10.83203125" style="215"/>
    <col min="26" max="29" width="11" style="215" bestFit="1" customWidth="1"/>
    <col min="30" max="16384" width="10.83203125" style="215"/>
  </cols>
  <sheetData>
    <row r="1" spans="2:29" s="216" customFormat="1" x14ac:dyDescent="0.15">
      <c r="V1" s="217"/>
      <c r="W1" s="217"/>
      <c r="X1" s="217"/>
    </row>
    <row r="2" spans="2:29" s="216" customFormat="1" x14ac:dyDescent="0.15">
      <c r="V2" s="217"/>
      <c r="W2" s="217"/>
      <c r="X2" s="217"/>
    </row>
    <row r="4" spans="2:29" s="218" customFormat="1" x14ac:dyDescent="0.15">
      <c r="G4" s="219"/>
      <c r="H4" s="219"/>
      <c r="V4" s="219"/>
      <c r="W4" s="219"/>
      <c r="X4" s="219"/>
      <c r="Z4" s="215"/>
      <c r="AA4" s="215"/>
      <c r="AB4" s="217">
        <v>0</v>
      </c>
      <c r="AC4" s="215"/>
    </row>
    <row r="5" spans="2:29" s="218" customFormat="1" x14ac:dyDescent="0.15">
      <c r="G5" s="219"/>
      <c r="H5" s="219"/>
      <c r="K5" s="215"/>
      <c r="L5" s="215"/>
      <c r="M5" s="215"/>
      <c r="N5" s="215"/>
      <c r="O5" s="215"/>
      <c r="T5" s="220"/>
      <c r="V5" s="219"/>
      <c r="W5" s="219"/>
      <c r="X5" s="219"/>
      <c r="Z5" s="217">
        <v>0</v>
      </c>
      <c r="AA5" s="217">
        <v>0</v>
      </c>
      <c r="AB5" s="217">
        <v>0</v>
      </c>
      <c r="AC5" s="217">
        <v>0</v>
      </c>
    </row>
    <row r="6" spans="2:29" s="218" customFormat="1" x14ac:dyDescent="0.15">
      <c r="G6" s="219"/>
      <c r="H6" s="219"/>
      <c r="K6" s="215"/>
      <c r="L6" s="215"/>
      <c r="M6" s="215"/>
      <c r="N6" s="215"/>
      <c r="T6" s="220"/>
      <c r="V6" s="219"/>
      <c r="W6" s="219"/>
      <c r="X6" s="219"/>
      <c r="Z6" s="217">
        <v>0</v>
      </c>
      <c r="AA6" s="217">
        <v>0</v>
      </c>
      <c r="AB6" s="217">
        <v>0</v>
      </c>
      <c r="AC6" s="217">
        <v>0</v>
      </c>
    </row>
    <row r="7" spans="2:29" s="218" customFormat="1" x14ac:dyDescent="0.15">
      <c r="B7" s="243">
        <v>0</v>
      </c>
      <c r="G7" s="219"/>
      <c r="H7" s="219"/>
      <c r="K7" s="215"/>
      <c r="L7" s="215"/>
      <c r="M7" s="215"/>
      <c r="N7" s="215"/>
      <c r="V7" s="219"/>
      <c r="W7" s="219"/>
      <c r="X7" s="219"/>
      <c r="Z7" s="217">
        <v>0</v>
      </c>
      <c r="AA7" s="217">
        <v>0</v>
      </c>
      <c r="AB7" s="217">
        <v>0</v>
      </c>
      <c r="AC7" s="217">
        <v>0</v>
      </c>
    </row>
    <row r="8" spans="2:29" s="218" customFormat="1" x14ac:dyDescent="0.15">
      <c r="B8" s="261">
        <v>0</v>
      </c>
      <c r="G8" s="219"/>
      <c r="H8" s="219"/>
      <c r="K8" s="215"/>
      <c r="L8" s="215"/>
      <c r="M8" s="215"/>
      <c r="N8" s="215"/>
      <c r="O8" s="262">
        <v>0</v>
      </c>
      <c r="P8" s="262">
        <v>0</v>
      </c>
      <c r="V8" s="219"/>
      <c r="W8" s="219"/>
      <c r="X8" s="219"/>
      <c r="Z8" s="217">
        <v>0</v>
      </c>
      <c r="AA8" s="217">
        <v>0</v>
      </c>
      <c r="AB8" s="217">
        <v>0</v>
      </c>
      <c r="AC8" s="217">
        <v>0</v>
      </c>
    </row>
    <row r="9" spans="2:29" s="218" customFormat="1" x14ac:dyDescent="0.15">
      <c r="B9" s="261">
        <v>0</v>
      </c>
      <c r="G9" s="219"/>
      <c r="H9" s="219"/>
      <c r="K9" s="215"/>
      <c r="L9" s="215"/>
      <c r="M9" s="215"/>
      <c r="N9" s="215"/>
      <c r="O9" s="262">
        <v>0</v>
      </c>
      <c r="P9" s="262">
        <v>0</v>
      </c>
      <c r="T9" s="220"/>
      <c r="V9" s="219"/>
      <c r="W9" s="219"/>
      <c r="X9" s="219"/>
      <c r="Z9" s="217">
        <v>0</v>
      </c>
      <c r="AA9" s="217">
        <v>0</v>
      </c>
      <c r="AB9" s="217">
        <v>0</v>
      </c>
      <c r="AC9" s="217">
        <v>0</v>
      </c>
    </row>
    <row r="10" spans="2:29" s="218" customFormat="1" x14ac:dyDescent="0.15">
      <c r="B10" s="261">
        <v>0</v>
      </c>
      <c r="G10" s="219"/>
      <c r="H10" s="219"/>
      <c r="K10" s="215"/>
      <c r="L10" s="215"/>
      <c r="M10" s="215"/>
      <c r="N10" s="215"/>
      <c r="O10" s="262">
        <v>0</v>
      </c>
      <c r="P10" s="262">
        <v>0</v>
      </c>
      <c r="T10" s="220"/>
      <c r="V10" s="219"/>
      <c r="W10" s="219"/>
      <c r="X10" s="219"/>
      <c r="Z10" s="217">
        <v>0</v>
      </c>
      <c r="AA10" s="217">
        <v>0</v>
      </c>
      <c r="AB10" s="217">
        <v>0</v>
      </c>
      <c r="AC10" s="217">
        <v>0</v>
      </c>
    </row>
    <row r="11" spans="2:29" s="218" customFormat="1" x14ac:dyDescent="0.15">
      <c r="B11" s="261">
        <v>0</v>
      </c>
      <c r="C11" s="217"/>
      <c r="E11" s="217"/>
      <c r="F11" s="219"/>
      <c r="G11" s="219"/>
      <c r="H11" s="219"/>
      <c r="K11" s="215"/>
      <c r="L11" s="215"/>
      <c r="M11" s="215"/>
      <c r="N11" s="215"/>
      <c r="O11" s="262">
        <v>0</v>
      </c>
      <c r="P11" s="262">
        <v>0</v>
      </c>
      <c r="T11" s="220"/>
      <c r="V11" s="219"/>
      <c r="W11" s="219"/>
      <c r="X11" s="219"/>
      <c r="Z11" s="217">
        <v>0</v>
      </c>
      <c r="AA11" s="217">
        <v>0</v>
      </c>
      <c r="AB11" s="217">
        <v>0</v>
      </c>
      <c r="AC11" s="217">
        <v>0</v>
      </c>
    </row>
    <row r="12" spans="2:29" s="218" customFormat="1" ht="17" customHeight="1" x14ac:dyDescent="0.15">
      <c r="B12" s="261">
        <v>0</v>
      </c>
      <c r="C12" s="217"/>
      <c r="E12" s="217"/>
      <c r="F12" s="219"/>
      <c r="G12" s="219"/>
      <c r="H12" s="219"/>
      <c r="K12" s="215"/>
      <c r="L12" s="215"/>
      <c r="M12" s="215"/>
      <c r="N12" s="215"/>
      <c r="O12" s="262">
        <v>0</v>
      </c>
      <c r="P12" s="262">
        <v>0</v>
      </c>
      <c r="V12" s="219"/>
      <c r="W12" s="219"/>
      <c r="X12" s="219"/>
      <c r="Z12" s="217">
        <v>0</v>
      </c>
      <c r="AA12" s="217">
        <v>0</v>
      </c>
      <c r="AB12" s="217">
        <v>0</v>
      </c>
      <c r="AC12" s="217">
        <v>0</v>
      </c>
    </row>
    <row r="13" spans="2:29" s="218" customFormat="1" ht="17" customHeight="1" x14ac:dyDescent="0.15">
      <c r="B13" s="261">
        <v>0</v>
      </c>
      <c r="C13" s="217"/>
      <c r="E13" s="217"/>
      <c r="F13" s="219"/>
      <c r="G13" s="219"/>
      <c r="H13" s="219"/>
      <c r="K13" s="215"/>
      <c r="L13" s="215"/>
      <c r="M13" s="215"/>
      <c r="O13" s="262">
        <v>0</v>
      </c>
      <c r="P13" s="262">
        <v>0</v>
      </c>
      <c r="V13" s="219"/>
      <c r="W13" s="219"/>
      <c r="X13" s="219"/>
      <c r="Z13" s="217">
        <v>0</v>
      </c>
      <c r="AA13" s="217">
        <v>0</v>
      </c>
      <c r="AB13" s="217">
        <v>0</v>
      </c>
      <c r="AC13" s="217">
        <v>0</v>
      </c>
    </row>
    <row r="14" spans="2:29" s="218" customFormat="1" x14ac:dyDescent="0.15">
      <c r="B14" s="261">
        <v>0</v>
      </c>
      <c r="C14" s="217"/>
      <c r="E14" s="217"/>
      <c r="F14" s="219"/>
      <c r="G14" s="219"/>
      <c r="H14" s="219"/>
      <c r="K14" s="215"/>
      <c r="L14" s="215"/>
      <c r="M14" s="215"/>
      <c r="O14" s="262">
        <v>0</v>
      </c>
      <c r="P14" s="262">
        <v>0</v>
      </c>
      <c r="V14" s="219"/>
      <c r="W14" s="219"/>
      <c r="X14" s="219"/>
      <c r="Z14" s="217">
        <v>0</v>
      </c>
      <c r="AA14" s="217">
        <v>0</v>
      </c>
      <c r="AB14" s="217">
        <v>0</v>
      </c>
      <c r="AC14" s="217">
        <v>0</v>
      </c>
    </row>
    <row r="15" spans="2:29" s="218" customFormat="1" x14ac:dyDescent="0.15">
      <c r="B15" s="261">
        <v>0</v>
      </c>
      <c r="C15" s="217"/>
      <c r="E15" s="217"/>
      <c r="F15" s="219"/>
      <c r="G15" s="219"/>
      <c r="H15" s="219"/>
      <c r="K15" s="215"/>
      <c r="L15" s="215"/>
      <c r="M15" s="215"/>
      <c r="O15" s="262">
        <v>0</v>
      </c>
      <c r="P15" s="263">
        <v>0</v>
      </c>
      <c r="V15" s="219"/>
      <c r="W15" s="219"/>
      <c r="X15" s="219"/>
      <c r="Z15" s="217">
        <v>0</v>
      </c>
      <c r="AA15" s="217">
        <v>0</v>
      </c>
      <c r="AB15" s="217">
        <v>0</v>
      </c>
      <c r="AC15" s="217">
        <v>0</v>
      </c>
    </row>
    <row r="16" spans="2:29" s="218" customFormat="1" x14ac:dyDescent="0.15">
      <c r="B16" s="261">
        <v>0</v>
      </c>
      <c r="C16" s="217"/>
      <c r="E16" s="217"/>
      <c r="F16" s="219"/>
      <c r="G16" s="219"/>
      <c r="H16" s="219"/>
      <c r="K16" s="215"/>
      <c r="L16" s="215"/>
      <c r="M16" s="215"/>
      <c r="O16" s="262">
        <v>0</v>
      </c>
      <c r="P16" s="262">
        <v>0</v>
      </c>
      <c r="V16" s="219"/>
      <c r="W16" s="219"/>
      <c r="X16" s="219"/>
      <c r="Z16" s="217">
        <v>0</v>
      </c>
      <c r="AA16" s="217">
        <v>0</v>
      </c>
      <c r="AB16" s="217">
        <v>0</v>
      </c>
      <c r="AC16" s="217">
        <v>0</v>
      </c>
    </row>
    <row r="17" spans="2:29" s="218" customFormat="1" x14ac:dyDescent="0.15">
      <c r="B17" s="261">
        <v>0</v>
      </c>
      <c r="C17" s="217"/>
      <c r="G17" s="219"/>
      <c r="H17" s="219"/>
      <c r="K17" s="215"/>
      <c r="L17" s="215"/>
      <c r="M17" s="215"/>
      <c r="O17" s="262">
        <v>0</v>
      </c>
      <c r="P17" s="263">
        <v>0</v>
      </c>
      <c r="V17" s="219"/>
      <c r="W17" s="219"/>
      <c r="X17" s="219"/>
      <c r="Z17" s="217">
        <v>0</v>
      </c>
      <c r="AA17" s="217">
        <v>0</v>
      </c>
      <c r="AB17" s="217">
        <v>0</v>
      </c>
      <c r="AC17" s="217">
        <v>0</v>
      </c>
    </row>
    <row r="18" spans="2:29" s="218" customFormat="1" x14ac:dyDescent="0.15">
      <c r="B18" s="261">
        <v>0</v>
      </c>
      <c r="C18" s="217"/>
      <c r="D18" s="221">
        <v>0</v>
      </c>
      <c r="E18" s="221">
        <v>0</v>
      </c>
      <c r="G18" s="219"/>
      <c r="H18" s="219"/>
      <c r="K18" s="215"/>
      <c r="L18" s="215"/>
      <c r="M18" s="215"/>
      <c r="O18" s="262">
        <v>0</v>
      </c>
      <c r="P18" s="263">
        <v>0</v>
      </c>
      <c r="V18" s="219"/>
      <c r="W18" s="219"/>
      <c r="X18" s="219"/>
      <c r="Z18" s="217">
        <v>0</v>
      </c>
      <c r="AA18" s="217">
        <v>0</v>
      </c>
      <c r="AB18" s="217">
        <v>0</v>
      </c>
      <c r="AC18" s="217">
        <v>0</v>
      </c>
    </row>
    <row r="19" spans="2:29" s="218" customFormat="1" x14ac:dyDescent="0.15">
      <c r="B19" s="261">
        <v>0</v>
      </c>
      <c r="C19" s="217"/>
      <c r="D19" s="219">
        <v>0</v>
      </c>
      <c r="E19" s="219">
        <v>0</v>
      </c>
      <c r="F19" s="219"/>
      <c r="G19" s="219"/>
      <c r="H19" s="219"/>
      <c r="K19" s="215"/>
      <c r="L19" s="215"/>
      <c r="M19" s="215"/>
      <c r="O19" s="262">
        <v>0</v>
      </c>
      <c r="P19" s="262">
        <v>0</v>
      </c>
      <c r="T19" s="220"/>
      <c r="V19" s="219"/>
      <c r="W19" s="219"/>
      <c r="X19" s="219"/>
      <c r="Z19" s="217">
        <v>0</v>
      </c>
      <c r="AA19" s="217">
        <v>0</v>
      </c>
      <c r="AB19" s="217">
        <v>0</v>
      </c>
      <c r="AC19" s="217">
        <v>0</v>
      </c>
    </row>
    <row r="20" spans="2:29" s="218" customFormat="1" x14ac:dyDescent="0.15">
      <c r="B20" s="261">
        <v>0</v>
      </c>
      <c r="C20" s="217"/>
      <c r="F20" s="219"/>
      <c r="G20" s="219"/>
      <c r="H20" s="219"/>
      <c r="K20" s="215"/>
      <c r="L20" s="215"/>
      <c r="M20" s="215"/>
      <c r="O20" s="262">
        <v>0</v>
      </c>
      <c r="P20" s="262">
        <v>0</v>
      </c>
      <c r="T20" s="220"/>
      <c r="V20" s="219"/>
      <c r="W20" s="219"/>
      <c r="X20" s="219"/>
      <c r="Z20" s="217">
        <v>0</v>
      </c>
      <c r="AA20" s="217">
        <v>0</v>
      </c>
      <c r="AB20" s="217">
        <v>0</v>
      </c>
      <c r="AC20" s="217">
        <v>0</v>
      </c>
    </row>
    <row r="21" spans="2:29" s="218" customFormat="1" x14ac:dyDescent="0.15">
      <c r="B21" s="261">
        <v>0</v>
      </c>
      <c r="C21" s="217"/>
      <c r="D21" s="222">
        <v>0</v>
      </c>
      <c r="E21" s="217"/>
      <c r="F21" s="219"/>
      <c r="G21" s="219"/>
      <c r="H21" s="219"/>
      <c r="K21" s="215"/>
      <c r="L21" s="215"/>
      <c r="M21" s="215"/>
      <c r="O21" s="262">
        <v>0</v>
      </c>
      <c r="P21" s="262">
        <v>0</v>
      </c>
      <c r="T21" s="220"/>
      <c r="V21" s="219"/>
      <c r="W21" s="219"/>
      <c r="X21" s="219"/>
      <c r="Z21" s="217">
        <v>0</v>
      </c>
      <c r="AA21" s="217">
        <v>0</v>
      </c>
      <c r="AB21" s="217">
        <v>0</v>
      </c>
      <c r="AC21" s="217">
        <v>0</v>
      </c>
    </row>
    <row r="22" spans="2:29" s="218" customFormat="1" x14ac:dyDescent="0.15">
      <c r="B22" s="261">
        <v>0</v>
      </c>
      <c r="C22" s="217"/>
      <c r="D22" s="219">
        <v>0</v>
      </c>
      <c r="E22" s="219">
        <v>0</v>
      </c>
      <c r="F22" s="219"/>
      <c r="G22" s="219"/>
      <c r="H22" s="219"/>
      <c r="K22" s="215"/>
      <c r="L22" s="215"/>
      <c r="M22" s="215"/>
      <c r="O22" s="262">
        <v>0</v>
      </c>
      <c r="P22" s="262">
        <v>0</v>
      </c>
      <c r="T22" s="220"/>
      <c r="V22" s="219"/>
      <c r="W22" s="219"/>
      <c r="X22" s="219"/>
      <c r="Z22" s="217">
        <v>0</v>
      </c>
      <c r="AA22" s="217">
        <v>0</v>
      </c>
      <c r="AB22" s="217">
        <v>0</v>
      </c>
      <c r="AC22" s="217">
        <v>0</v>
      </c>
    </row>
    <row r="23" spans="2:29" s="218" customFormat="1" x14ac:dyDescent="0.15">
      <c r="B23" s="261">
        <v>0</v>
      </c>
      <c r="C23" s="217"/>
      <c r="D23" s="223">
        <v>1</v>
      </c>
      <c r="E23" s="234">
        <v>1</v>
      </c>
      <c r="G23" s="219"/>
      <c r="H23" s="219"/>
      <c r="K23" s="215"/>
      <c r="L23" s="215"/>
      <c r="M23" s="215"/>
      <c r="O23" s="262">
        <v>0</v>
      </c>
      <c r="P23" s="262">
        <v>0</v>
      </c>
      <c r="T23" s="220"/>
      <c r="V23" s="219"/>
      <c r="W23" s="219"/>
      <c r="X23" s="219"/>
      <c r="Z23" s="217">
        <v>0</v>
      </c>
      <c r="AA23" s="217">
        <v>0</v>
      </c>
      <c r="AB23" s="217">
        <v>0</v>
      </c>
      <c r="AC23" s="217">
        <v>0</v>
      </c>
    </row>
    <row r="24" spans="2:29" s="218" customFormat="1" x14ac:dyDescent="0.15">
      <c r="B24" s="261">
        <v>0</v>
      </c>
      <c r="C24" s="217"/>
      <c r="D24" s="219">
        <v>0</v>
      </c>
      <c r="E24" s="219">
        <v>1</v>
      </c>
      <c r="G24" s="219"/>
      <c r="H24" s="219"/>
      <c r="K24" s="215"/>
      <c r="L24" s="215"/>
      <c r="M24" s="215"/>
      <c r="O24" s="262">
        <v>0</v>
      </c>
      <c r="P24" s="262">
        <v>0</v>
      </c>
      <c r="T24" s="220"/>
      <c r="V24" s="219"/>
      <c r="W24" s="219"/>
      <c r="X24" s="219"/>
      <c r="Z24" s="217">
        <v>0</v>
      </c>
      <c r="AA24" s="217">
        <v>0</v>
      </c>
      <c r="AB24" s="217">
        <v>0</v>
      </c>
      <c r="AC24" s="217">
        <v>0</v>
      </c>
    </row>
    <row r="25" spans="2:29" s="218" customFormat="1" x14ac:dyDescent="0.15">
      <c r="B25" s="261">
        <v>0</v>
      </c>
      <c r="C25" s="217"/>
      <c r="D25" s="234">
        <v>1</v>
      </c>
      <c r="E25" s="234">
        <v>1</v>
      </c>
      <c r="F25" s="219"/>
      <c r="G25" s="219"/>
      <c r="H25" s="219"/>
      <c r="K25" s="215"/>
      <c r="L25" s="215"/>
      <c r="M25" s="215"/>
      <c r="T25" s="220"/>
      <c r="V25" s="219"/>
      <c r="W25" s="219"/>
      <c r="X25" s="219"/>
      <c r="Z25" s="217">
        <v>0</v>
      </c>
      <c r="AA25" s="217">
        <v>0</v>
      </c>
      <c r="AB25" s="217">
        <v>0</v>
      </c>
      <c r="AC25" s="217">
        <v>0</v>
      </c>
    </row>
    <row r="26" spans="2:29" s="218" customFormat="1" x14ac:dyDescent="0.15">
      <c r="B26" s="261">
        <v>0</v>
      </c>
      <c r="M26" s="215"/>
      <c r="T26" s="220"/>
      <c r="V26" s="219"/>
      <c r="W26" s="219"/>
      <c r="X26" s="219"/>
      <c r="Z26" s="217">
        <v>0</v>
      </c>
      <c r="AA26" s="217">
        <v>0</v>
      </c>
      <c r="AB26" s="217">
        <v>0</v>
      </c>
      <c r="AC26" s="217">
        <v>0</v>
      </c>
    </row>
    <row r="27" spans="2:29" s="218" customFormat="1" x14ac:dyDescent="0.15">
      <c r="B27" s="261">
        <v>0</v>
      </c>
      <c r="D27" s="222">
        <v>0</v>
      </c>
      <c r="G27" s="264">
        <v>0</v>
      </c>
      <c r="H27" s="264">
        <v>0</v>
      </c>
      <c r="I27" s="221">
        <v>1</v>
      </c>
      <c r="J27" s="221">
        <v>1</v>
      </c>
      <c r="K27" s="264">
        <v>1</v>
      </c>
      <c r="L27" s="264">
        <v>1</v>
      </c>
      <c r="N27" s="222">
        <v>0</v>
      </c>
      <c r="T27" s="220"/>
      <c r="V27" s="219"/>
      <c r="W27" s="219"/>
      <c r="X27" s="219"/>
      <c r="Z27" s="217">
        <v>0</v>
      </c>
      <c r="AA27" s="217">
        <v>0</v>
      </c>
      <c r="AB27" s="217">
        <v>0</v>
      </c>
      <c r="AC27" s="217">
        <v>0</v>
      </c>
    </row>
    <row r="28" spans="2:29" s="218" customFormat="1" x14ac:dyDescent="0.15">
      <c r="B28" s="261">
        <v>0</v>
      </c>
      <c r="D28" s="221">
        <v>0</v>
      </c>
      <c r="E28" s="264">
        <v>0</v>
      </c>
      <c r="F28" s="265">
        <v>0</v>
      </c>
      <c r="G28" s="262">
        <v>0</v>
      </c>
      <c r="H28" s="262">
        <v>0</v>
      </c>
      <c r="I28" s="262">
        <v>0</v>
      </c>
      <c r="J28" s="262">
        <v>0</v>
      </c>
      <c r="K28" s="262">
        <v>0</v>
      </c>
      <c r="L28" s="262">
        <v>0</v>
      </c>
      <c r="N28" s="218">
        <v>0</v>
      </c>
      <c r="O28" s="266">
        <v>1</v>
      </c>
      <c r="T28" s="215"/>
      <c r="V28" s="219"/>
      <c r="W28" s="219"/>
      <c r="X28" s="219"/>
      <c r="Z28" s="217">
        <v>0</v>
      </c>
      <c r="AA28" s="217">
        <v>0</v>
      </c>
      <c r="AB28" s="217">
        <v>0</v>
      </c>
      <c r="AC28" s="217">
        <v>0</v>
      </c>
    </row>
    <row r="29" spans="2:29" s="218" customFormat="1" x14ac:dyDescent="0.15">
      <c r="B29" s="261">
        <v>0</v>
      </c>
      <c r="C29" s="224">
        <v>0</v>
      </c>
      <c r="D29" s="219">
        <v>1</v>
      </c>
      <c r="E29" s="267">
        <v>1</v>
      </c>
      <c r="F29" s="268">
        <v>1</v>
      </c>
      <c r="G29" s="268">
        <v>1</v>
      </c>
      <c r="H29" s="269">
        <v>1</v>
      </c>
      <c r="I29" s="269">
        <v>1</v>
      </c>
      <c r="J29" s="269">
        <v>1</v>
      </c>
      <c r="K29" s="270">
        <v>1</v>
      </c>
      <c r="L29" s="254">
        <v>1</v>
      </c>
      <c r="N29" s="218">
        <v>0</v>
      </c>
      <c r="O29" s="266">
        <v>1</v>
      </c>
      <c r="T29" s="215"/>
      <c r="V29" s="219"/>
      <c r="W29" s="219"/>
      <c r="X29" s="219"/>
      <c r="Z29" s="217">
        <v>0</v>
      </c>
      <c r="AA29" s="217">
        <v>0</v>
      </c>
      <c r="AB29" s="217">
        <v>0</v>
      </c>
      <c r="AC29" s="217">
        <v>0</v>
      </c>
    </row>
    <row r="30" spans="2:29" x14ac:dyDescent="0.15">
      <c r="B30" s="261">
        <v>0</v>
      </c>
      <c r="C30" s="224">
        <v>0</v>
      </c>
      <c r="D30" s="219"/>
      <c r="E30" s="267"/>
      <c r="F30" s="268"/>
      <c r="G30" s="268"/>
      <c r="H30" s="269"/>
      <c r="I30" s="269"/>
      <c r="J30" s="269"/>
      <c r="K30" s="270"/>
      <c r="L30" s="254"/>
      <c r="N30" s="218">
        <v>0</v>
      </c>
      <c r="O30" s="271">
        <v>1</v>
      </c>
      <c r="Z30" s="217">
        <v>0</v>
      </c>
      <c r="AA30" s="217">
        <v>0</v>
      </c>
      <c r="AB30" s="217">
        <v>0</v>
      </c>
      <c r="AC30" s="217">
        <v>0</v>
      </c>
    </row>
    <row r="31" spans="2:29" x14ac:dyDescent="0.15">
      <c r="B31" s="261">
        <v>0</v>
      </c>
      <c r="C31" s="225"/>
      <c r="Z31" s="217">
        <v>0</v>
      </c>
      <c r="AA31" s="217">
        <v>0</v>
      </c>
      <c r="AB31" s="217">
        <v>0</v>
      </c>
      <c r="AC31" s="217">
        <v>0</v>
      </c>
    </row>
    <row r="32" spans="2:29" s="218" customFormat="1" x14ac:dyDescent="0.15">
      <c r="B32" s="261">
        <v>0</v>
      </c>
      <c r="C32" s="224"/>
      <c r="D32" s="226">
        <v>0</v>
      </c>
      <c r="E32" s="215"/>
      <c r="F32" s="215"/>
      <c r="G32" s="262">
        <v>0</v>
      </c>
      <c r="H32" s="262">
        <v>0</v>
      </c>
      <c r="I32" s="262">
        <v>0</v>
      </c>
      <c r="J32" s="262">
        <v>0</v>
      </c>
      <c r="K32" s="262">
        <v>0</v>
      </c>
      <c r="L32" s="262">
        <v>0</v>
      </c>
      <c r="T32" s="220"/>
      <c r="V32" s="219"/>
      <c r="W32" s="219"/>
      <c r="X32" s="219"/>
      <c r="Z32" s="217">
        <v>0</v>
      </c>
      <c r="AA32" s="217">
        <v>0</v>
      </c>
      <c r="AB32" s="217">
        <v>0</v>
      </c>
      <c r="AC32" s="217">
        <v>0</v>
      </c>
    </row>
    <row r="33" spans="2:29" s="218" customFormat="1" x14ac:dyDescent="0.15">
      <c r="B33" s="261">
        <v>0</v>
      </c>
      <c r="C33" s="224">
        <v>0</v>
      </c>
      <c r="D33" s="219">
        <v>1</v>
      </c>
      <c r="E33" s="267">
        <v>1</v>
      </c>
      <c r="F33" s="268">
        <v>0</v>
      </c>
      <c r="G33" s="268">
        <v>1</v>
      </c>
      <c r="H33" s="269">
        <v>1</v>
      </c>
      <c r="I33" s="269">
        <v>1</v>
      </c>
      <c r="J33" s="269">
        <v>1</v>
      </c>
      <c r="K33" s="270">
        <v>1</v>
      </c>
      <c r="L33" s="254">
        <v>1</v>
      </c>
      <c r="T33" s="220"/>
      <c r="V33" s="219"/>
      <c r="W33" s="219"/>
      <c r="X33" s="219"/>
      <c r="Z33" s="217">
        <v>0</v>
      </c>
      <c r="AA33" s="217">
        <v>0</v>
      </c>
      <c r="AB33" s="217">
        <v>0</v>
      </c>
      <c r="AC33" s="217">
        <v>0</v>
      </c>
    </row>
    <row r="34" spans="2:29" s="218" customFormat="1" x14ac:dyDescent="0.15">
      <c r="B34" s="261">
        <v>0</v>
      </c>
      <c r="C34" s="217"/>
      <c r="E34" s="227"/>
      <c r="M34" s="215"/>
      <c r="T34" s="220"/>
      <c r="V34" s="219"/>
      <c r="W34" s="219"/>
      <c r="X34" s="219"/>
      <c r="Z34" s="217">
        <v>0</v>
      </c>
      <c r="AA34" s="217">
        <v>0</v>
      </c>
      <c r="AB34" s="217">
        <v>0</v>
      </c>
      <c r="AC34" s="217">
        <v>0</v>
      </c>
    </row>
    <row r="35" spans="2:29" s="218" customFormat="1" ht="25" customHeight="1" x14ac:dyDescent="0.15">
      <c r="B35" s="261">
        <v>0</v>
      </c>
      <c r="K35" s="228"/>
      <c r="L35" s="229"/>
      <c r="M35" s="228"/>
      <c r="T35" s="220"/>
      <c r="V35" s="219"/>
      <c r="W35" s="219"/>
      <c r="X35" s="219"/>
      <c r="Z35" s="217">
        <v>0</v>
      </c>
      <c r="AA35" s="217">
        <v>0</v>
      </c>
      <c r="AB35" s="217">
        <v>0</v>
      </c>
      <c r="AC35" s="217">
        <v>0</v>
      </c>
    </row>
    <row r="36" spans="2:29" s="218" customFormat="1" ht="32" customHeight="1" x14ac:dyDescent="0.15">
      <c r="B36" s="261">
        <v>0</v>
      </c>
      <c r="E36" s="230">
        <v>0</v>
      </c>
      <c r="F36" s="230"/>
      <c r="J36" s="230">
        <v>0</v>
      </c>
      <c r="K36" s="230"/>
      <c r="O36" s="272">
        <v>0</v>
      </c>
      <c r="P36" s="272"/>
      <c r="Q36" s="272"/>
      <c r="R36" s="219"/>
      <c r="T36" s="220"/>
      <c r="V36" s="219"/>
      <c r="W36" s="219"/>
      <c r="X36" s="219"/>
      <c r="Z36" s="217">
        <v>0</v>
      </c>
      <c r="AA36" s="217">
        <v>0</v>
      </c>
      <c r="AB36" s="217">
        <v>0</v>
      </c>
      <c r="AC36" s="217">
        <v>0</v>
      </c>
    </row>
    <row r="37" spans="2:29" s="218" customFormat="1" ht="83" customHeight="1" x14ac:dyDescent="0.15">
      <c r="B37" s="261">
        <v>0</v>
      </c>
      <c r="E37" s="273">
        <v>0</v>
      </c>
      <c r="F37" s="274">
        <v>0</v>
      </c>
      <c r="G37" s="274"/>
      <c r="H37" s="275">
        <v>0</v>
      </c>
      <c r="J37" s="273">
        <v>0</v>
      </c>
      <c r="K37" s="274">
        <v>0</v>
      </c>
      <c r="L37" s="274"/>
      <c r="M37" s="245">
        <v>0</v>
      </c>
      <c r="O37" s="274">
        <v>0</v>
      </c>
      <c r="P37" s="274"/>
      <c r="Q37" s="274"/>
      <c r="R37" s="276">
        <v>1</v>
      </c>
      <c r="T37" s="220"/>
      <c r="V37" s="219"/>
      <c r="W37" s="219"/>
      <c r="X37" s="231">
        <v>0</v>
      </c>
      <c r="Z37" s="217">
        <v>0</v>
      </c>
      <c r="AA37" s="217">
        <v>0</v>
      </c>
      <c r="AB37" s="217">
        <v>0</v>
      </c>
      <c r="AC37" s="217">
        <v>0</v>
      </c>
    </row>
    <row r="38" spans="2:29" s="218" customFormat="1" ht="95" customHeight="1" x14ac:dyDescent="0.15">
      <c r="B38" s="261">
        <v>0</v>
      </c>
      <c r="C38" s="219"/>
      <c r="E38" s="273">
        <v>0</v>
      </c>
      <c r="F38" s="274">
        <v>0</v>
      </c>
      <c r="G38" s="274"/>
      <c r="H38" s="275">
        <v>0</v>
      </c>
      <c r="J38" s="273">
        <v>0</v>
      </c>
      <c r="K38" s="274">
        <v>0</v>
      </c>
      <c r="L38" s="274"/>
      <c r="M38" s="277">
        <v>0</v>
      </c>
      <c r="O38" s="274">
        <v>0</v>
      </c>
      <c r="P38" s="274"/>
      <c r="Q38" s="274"/>
      <c r="R38" s="276">
        <v>1</v>
      </c>
      <c r="T38" s="220"/>
      <c r="V38" s="219"/>
      <c r="W38" s="219"/>
      <c r="X38" s="231">
        <v>0</v>
      </c>
      <c r="Z38" s="217">
        <v>0</v>
      </c>
      <c r="AA38" s="217">
        <v>0</v>
      </c>
      <c r="AB38" s="217">
        <v>0</v>
      </c>
      <c r="AC38" s="217">
        <v>0</v>
      </c>
    </row>
    <row r="39" spans="2:29" s="218" customFormat="1" ht="90" customHeight="1" x14ac:dyDescent="0.15">
      <c r="B39" s="261">
        <v>0</v>
      </c>
      <c r="C39" s="219"/>
      <c r="E39" s="273">
        <v>0</v>
      </c>
      <c r="F39" s="274">
        <v>0</v>
      </c>
      <c r="G39" s="274"/>
      <c r="H39" s="245">
        <v>0</v>
      </c>
      <c r="J39" s="273">
        <v>0</v>
      </c>
      <c r="K39" s="274">
        <v>0</v>
      </c>
      <c r="L39" s="274"/>
      <c r="M39" s="245">
        <v>0</v>
      </c>
      <c r="O39" s="274">
        <v>0</v>
      </c>
      <c r="P39" s="274"/>
      <c r="Q39" s="274"/>
      <c r="R39" s="278">
        <v>1</v>
      </c>
      <c r="T39" s="220"/>
      <c r="V39" s="219"/>
      <c r="W39" s="219"/>
      <c r="X39" s="231">
        <v>0</v>
      </c>
      <c r="Z39" s="217">
        <v>0</v>
      </c>
      <c r="AA39" s="217">
        <v>0</v>
      </c>
      <c r="AB39" s="217">
        <v>0</v>
      </c>
      <c r="AC39" s="217">
        <v>0</v>
      </c>
    </row>
    <row r="40" spans="2:29" s="218" customFormat="1" ht="94" customHeight="1" x14ac:dyDescent="0.15">
      <c r="B40" s="261">
        <v>0</v>
      </c>
      <c r="C40" s="219"/>
      <c r="E40" s="215"/>
      <c r="F40" s="215"/>
      <c r="G40" s="215"/>
      <c r="H40" s="279">
        <v>5</v>
      </c>
      <c r="I40" s="218">
        <v>0</v>
      </c>
      <c r="J40" s="280">
        <v>0</v>
      </c>
      <c r="K40" s="274">
        <v>0</v>
      </c>
      <c r="L40" s="274"/>
      <c r="M40" s="275">
        <v>0</v>
      </c>
      <c r="O40" s="274">
        <v>0</v>
      </c>
      <c r="P40" s="274"/>
      <c r="Q40" s="274"/>
      <c r="R40" s="276">
        <v>1</v>
      </c>
      <c r="T40" s="220"/>
      <c r="V40" s="219"/>
      <c r="W40" s="219"/>
      <c r="X40" s="231">
        <v>0</v>
      </c>
      <c r="Z40" s="217">
        <v>0</v>
      </c>
      <c r="AA40" s="217">
        <v>0</v>
      </c>
      <c r="AB40" s="217">
        <v>0</v>
      </c>
      <c r="AC40" s="217">
        <v>0</v>
      </c>
    </row>
    <row r="41" spans="2:29" s="218" customFormat="1" ht="99" customHeight="1" x14ac:dyDescent="0.15">
      <c r="B41" s="261">
        <v>0</v>
      </c>
      <c r="C41" s="219"/>
      <c r="J41" s="273">
        <v>0</v>
      </c>
      <c r="K41" s="274">
        <v>0</v>
      </c>
      <c r="L41" s="274"/>
      <c r="M41" s="275">
        <v>0</v>
      </c>
      <c r="O41" s="274">
        <v>0</v>
      </c>
      <c r="P41" s="274"/>
      <c r="Q41" s="274"/>
      <c r="R41" s="276">
        <v>1</v>
      </c>
      <c r="T41" s="220"/>
      <c r="V41" s="219"/>
      <c r="W41" s="219"/>
      <c r="X41" s="219"/>
      <c r="Z41" s="217">
        <v>0</v>
      </c>
      <c r="AA41" s="217">
        <v>0</v>
      </c>
      <c r="AB41" s="217">
        <v>0</v>
      </c>
      <c r="AC41" s="217">
        <v>0</v>
      </c>
    </row>
    <row r="42" spans="2:29" s="218" customFormat="1" ht="34" customHeight="1" x14ac:dyDescent="0.15">
      <c r="B42" s="261">
        <v>0</v>
      </c>
      <c r="C42" s="219"/>
      <c r="M42" s="279">
        <v>5</v>
      </c>
      <c r="N42" s="218">
        <v>0</v>
      </c>
      <c r="T42" s="220"/>
      <c r="V42" s="219"/>
      <c r="W42" s="219"/>
      <c r="X42" s="219"/>
      <c r="Z42" s="217">
        <v>0</v>
      </c>
      <c r="AA42" s="217">
        <v>0</v>
      </c>
      <c r="AB42" s="217">
        <v>0</v>
      </c>
      <c r="AC42" s="217">
        <v>0</v>
      </c>
    </row>
    <row r="43" spans="2:29" s="218" customFormat="1" x14ac:dyDescent="0.15">
      <c r="B43" s="261">
        <v>0</v>
      </c>
      <c r="C43" s="219"/>
      <c r="E43" s="217"/>
      <c r="J43" s="217"/>
      <c r="T43" s="220"/>
      <c r="V43" s="219"/>
      <c r="W43" s="219"/>
      <c r="X43" s="219"/>
      <c r="Z43" s="217">
        <v>0</v>
      </c>
      <c r="AA43" s="217">
        <v>0</v>
      </c>
      <c r="AB43" s="217">
        <v>0</v>
      </c>
      <c r="AC43" s="217">
        <v>0</v>
      </c>
    </row>
    <row r="44" spans="2:29" s="218" customFormat="1" x14ac:dyDescent="0.15">
      <c r="B44" s="261">
        <v>0</v>
      </c>
      <c r="C44" s="219"/>
      <c r="T44" s="220"/>
      <c r="V44" s="219"/>
      <c r="W44" s="219"/>
      <c r="X44" s="219"/>
      <c r="Z44" s="217">
        <v>0</v>
      </c>
      <c r="AA44" s="217">
        <v>0</v>
      </c>
      <c r="AB44" s="217">
        <v>0</v>
      </c>
      <c r="AC44" s="217">
        <v>0</v>
      </c>
    </row>
    <row r="45" spans="2:29" s="218" customFormat="1" x14ac:dyDescent="0.15">
      <c r="B45" s="261">
        <v>0</v>
      </c>
      <c r="C45" s="219"/>
      <c r="G45" s="219"/>
      <c r="T45" s="220"/>
      <c r="V45" s="219"/>
      <c r="W45" s="219"/>
      <c r="X45" s="219"/>
      <c r="Z45" s="217">
        <v>0</v>
      </c>
      <c r="AA45" s="217">
        <v>0</v>
      </c>
      <c r="AB45" s="217">
        <v>0</v>
      </c>
      <c r="AC45" s="217">
        <v>0</v>
      </c>
    </row>
    <row r="46" spans="2:29" s="218" customFormat="1" x14ac:dyDescent="0.15">
      <c r="B46" s="261">
        <v>0</v>
      </c>
      <c r="C46" s="219"/>
      <c r="T46" s="220"/>
      <c r="V46" s="219"/>
      <c r="W46" s="219"/>
      <c r="X46" s="219"/>
      <c r="Z46" s="217">
        <v>0</v>
      </c>
      <c r="AA46" s="217">
        <v>0</v>
      </c>
      <c r="AB46" s="217">
        <v>0</v>
      </c>
      <c r="AC46" s="217">
        <v>0</v>
      </c>
    </row>
    <row r="47" spans="2:29" s="218" customFormat="1" x14ac:dyDescent="0.15">
      <c r="B47" s="261">
        <v>0</v>
      </c>
      <c r="C47" s="219"/>
      <c r="T47" s="220"/>
      <c r="V47" s="219"/>
      <c r="W47" s="219"/>
      <c r="X47" s="219"/>
      <c r="Z47" s="217">
        <v>0</v>
      </c>
      <c r="AA47" s="217">
        <v>0</v>
      </c>
      <c r="AB47" s="217">
        <v>0</v>
      </c>
      <c r="AC47" s="217">
        <v>0</v>
      </c>
    </row>
    <row r="48" spans="2:29" s="218" customFormat="1" x14ac:dyDescent="0.15">
      <c r="B48" s="261">
        <v>0</v>
      </c>
      <c r="D48" s="219"/>
      <c r="U48" s="220"/>
      <c r="V48" s="219"/>
      <c r="W48" s="219"/>
      <c r="X48" s="219"/>
      <c r="Z48" s="217">
        <v>0</v>
      </c>
      <c r="AA48" s="217">
        <v>0</v>
      </c>
      <c r="AB48" s="217">
        <v>0</v>
      </c>
      <c r="AC48" s="217">
        <v>0</v>
      </c>
    </row>
    <row r="49" spans="2:29" x14ac:dyDescent="0.15">
      <c r="B49" s="261">
        <v>0</v>
      </c>
      <c r="C49" s="218"/>
      <c r="D49" s="232">
        <v>0</v>
      </c>
      <c r="F49" s="217"/>
      <c r="G49" s="219">
        <v>0</v>
      </c>
      <c r="H49" s="219">
        <v>0</v>
      </c>
      <c r="I49" s="219">
        <v>0</v>
      </c>
      <c r="J49" s="219">
        <v>0</v>
      </c>
      <c r="K49" s="219">
        <v>0</v>
      </c>
      <c r="L49" s="219">
        <v>0</v>
      </c>
      <c r="M49" s="218"/>
      <c r="N49" s="218">
        <v>0</v>
      </c>
      <c r="O49" s="266">
        <v>0</v>
      </c>
      <c r="R49" s="218"/>
      <c r="S49" s="218"/>
      <c r="T49" s="220"/>
      <c r="U49" s="218"/>
      <c r="V49" s="219">
        <v>0</v>
      </c>
      <c r="W49" s="217">
        <v>0</v>
      </c>
      <c r="X49" s="219">
        <v>0</v>
      </c>
      <c r="Y49" s="218"/>
      <c r="Z49" s="217">
        <v>0</v>
      </c>
      <c r="AA49" s="217">
        <v>0</v>
      </c>
      <c r="AB49" s="217">
        <v>0</v>
      </c>
      <c r="AC49" s="217">
        <v>0</v>
      </c>
    </row>
    <row r="50" spans="2:29" x14ac:dyDescent="0.15">
      <c r="B50" s="261">
        <v>0</v>
      </c>
      <c r="C50" s="218"/>
      <c r="D50" s="264">
        <v>0</v>
      </c>
      <c r="E50" s="265">
        <v>0</v>
      </c>
      <c r="F50" s="265">
        <v>0</v>
      </c>
      <c r="G50" s="265">
        <v>0</v>
      </c>
      <c r="H50" s="264">
        <v>0</v>
      </c>
      <c r="I50" s="221">
        <v>0</v>
      </c>
      <c r="J50" s="221">
        <v>0</v>
      </c>
      <c r="K50" s="264">
        <v>0</v>
      </c>
      <c r="L50" s="264">
        <v>0</v>
      </c>
      <c r="N50" s="218">
        <v>0</v>
      </c>
      <c r="O50" s="266">
        <v>0</v>
      </c>
      <c r="R50" s="218">
        <v>0</v>
      </c>
      <c r="S50" s="218"/>
      <c r="T50" s="218"/>
      <c r="U50" s="218"/>
      <c r="V50" s="221">
        <v>0</v>
      </c>
      <c r="W50" s="243">
        <v>0</v>
      </c>
      <c r="X50" s="221">
        <v>0</v>
      </c>
      <c r="Y50" s="218"/>
      <c r="Z50" s="217">
        <v>0</v>
      </c>
      <c r="AA50" s="217">
        <v>0</v>
      </c>
      <c r="AB50" s="217">
        <v>0</v>
      </c>
      <c r="AC50" s="217">
        <v>0</v>
      </c>
    </row>
    <row r="51" spans="2:29" x14ac:dyDescent="0.15">
      <c r="B51" s="261">
        <v>0</v>
      </c>
      <c r="C51" s="218"/>
      <c r="D51" s="219">
        <v>0</v>
      </c>
      <c r="E51" s="219">
        <v>0</v>
      </c>
      <c r="F51" s="219">
        <v>0</v>
      </c>
      <c r="G51" s="219">
        <v>0</v>
      </c>
      <c r="H51" s="212">
        <v>0</v>
      </c>
      <c r="I51" s="281">
        <v>0</v>
      </c>
      <c r="J51" s="212">
        <v>0</v>
      </c>
      <c r="K51" s="234">
        <v>0</v>
      </c>
      <c r="L51" s="236">
        <v>0</v>
      </c>
      <c r="N51" s="218">
        <v>0</v>
      </c>
      <c r="O51" s="266">
        <v>0</v>
      </c>
      <c r="R51" s="218"/>
      <c r="S51" s="218"/>
      <c r="T51" s="221">
        <v>0</v>
      </c>
      <c r="U51" s="233">
        <v>0</v>
      </c>
      <c r="V51" s="233">
        <v>0</v>
      </c>
      <c r="W51" s="233">
        <v>0</v>
      </c>
      <c r="X51" s="233">
        <v>0</v>
      </c>
      <c r="Y51" s="218"/>
      <c r="Z51" s="217">
        <v>0</v>
      </c>
      <c r="AA51" s="217">
        <v>0</v>
      </c>
      <c r="AB51" s="217">
        <v>0</v>
      </c>
      <c r="AC51" s="217">
        <v>0</v>
      </c>
    </row>
    <row r="52" spans="2:29" x14ac:dyDescent="0.15">
      <c r="B52" s="261">
        <v>0</v>
      </c>
      <c r="C52" s="218"/>
      <c r="D52" s="219">
        <v>0</v>
      </c>
      <c r="E52" s="219">
        <v>0</v>
      </c>
      <c r="F52" s="219">
        <v>0</v>
      </c>
      <c r="G52" s="219">
        <v>0</v>
      </c>
      <c r="H52" s="212">
        <v>0</v>
      </c>
      <c r="I52" s="281">
        <v>0</v>
      </c>
      <c r="J52" s="212">
        <v>0</v>
      </c>
      <c r="K52" s="234">
        <v>0</v>
      </c>
      <c r="L52" s="236">
        <v>0</v>
      </c>
      <c r="M52" s="218"/>
      <c r="R52" s="218">
        <v>0</v>
      </c>
      <c r="S52" s="218">
        <v>0</v>
      </c>
      <c r="T52" s="234">
        <v>0</v>
      </c>
      <c r="U52" s="235">
        <v>0</v>
      </c>
      <c r="V52" s="235">
        <v>0</v>
      </c>
      <c r="W52" s="235">
        <v>0</v>
      </c>
      <c r="X52" s="235">
        <v>0</v>
      </c>
      <c r="Y52" s="218"/>
      <c r="Z52" s="217">
        <v>0</v>
      </c>
      <c r="AA52" s="217">
        <v>0</v>
      </c>
      <c r="AB52" s="217">
        <v>0</v>
      </c>
      <c r="AC52" s="217">
        <v>0</v>
      </c>
    </row>
    <row r="53" spans="2:29" ht="18" customHeight="1" x14ac:dyDescent="0.15">
      <c r="B53" s="261">
        <v>0</v>
      </c>
      <c r="C53" s="218"/>
      <c r="D53" s="219"/>
      <c r="E53" s="219"/>
      <c r="F53" s="219"/>
      <c r="G53" s="219"/>
      <c r="H53" s="212"/>
      <c r="M53" s="218"/>
      <c r="R53" s="218">
        <v>0</v>
      </c>
      <c r="S53" s="218">
        <v>0</v>
      </c>
      <c r="T53" s="234">
        <v>0</v>
      </c>
      <c r="U53" s="235">
        <v>0</v>
      </c>
      <c r="V53" s="235">
        <v>0</v>
      </c>
      <c r="W53" s="235">
        <v>0</v>
      </c>
      <c r="X53" s="235">
        <v>0</v>
      </c>
      <c r="Y53" s="218"/>
      <c r="Z53" s="217">
        <v>0</v>
      </c>
      <c r="AA53" s="217">
        <v>0</v>
      </c>
      <c r="AB53" s="217">
        <v>0</v>
      </c>
      <c r="AC53" s="217">
        <v>0</v>
      </c>
    </row>
    <row r="54" spans="2:29" x14ac:dyDescent="0.15">
      <c r="B54" s="261">
        <v>0</v>
      </c>
      <c r="C54" s="218"/>
      <c r="D54" s="219"/>
      <c r="G54" s="219">
        <v>0</v>
      </c>
      <c r="H54" s="219">
        <v>0</v>
      </c>
      <c r="I54" s="219">
        <v>0</v>
      </c>
      <c r="J54" s="219">
        <v>0</v>
      </c>
      <c r="K54" s="219">
        <v>0</v>
      </c>
      <c r="L54" s="219">
        <v>0</v>
      </c>
      <c r="M54" s="219"/>
      <c r="R54" s="218">
        <v>0</v>
      </c>
      <c r="S54" s="218">
        <v>0</v>
      </c>
      <c r="T54" s="234">
        <v>0</v>
      </c>
      <c r="U54" s="235">
        <v>0</v>
      </c>
      <c r="V54" s="235">
        <v>0</v>
      </c>
      <c r="W54" s="235">
        <v>0</v>
      </c>
      <c r="X54" s="235">
        <v>0</v>
      </c>
      <c r="Y54" s="218"/>
      <c r="Z54" s="217">
        <v>0</v>
      </c>
      <c r="AA54" s="217">
        <v>0</v>
      </c>
      <c r="AB54" s="217">
        <v>0</v>
      </c>
      <c r="AC54" s="217">
        <v>0</v>
      </c>
    </row>
    <row r="55" spans="2:29" x14ac:dyDescent="0.15">
      <c r="B55" s="261">
        <v>0</v>
      </c>
      <c r="C55" s="218"/>
      <c r="D55" s="219">
        <v>0</v>
      </c>
      <c r="E55" s="219">
        <v>0</v>
      </c>
      <c r="F55" s="219">
        <v>0</v>
      </c>
      <c r="G55" s="219">
        <v>0</v>
      </c>
      <c r="H55" s="212">
        <v>0</v>
      </c>
      <c r="I55" s="281">
        <v>0</v>
      </c>
      <c r="J55" s="212">
        <v>0</v>
      </c>
      <c r="K55" s="234">
        <v>0</v>
      </c>
      <c r="L55" s="236">
        <v>0</v>
      </c>
      <c r="M55" s="218"/>
      <c r="R55" s="218"/>
      <c r="S55" s="218"/>
      <c r="T55" s="234">
        <v>0</v>
      </c>
      <c r="U55" s="235">
        <v>0</v>
      </c>
      <c r="V55" s="235">
        <v>0</v>
      </c>
      <c r="W55" s="235">
        <v>0</v>
      </c>
      <c r="X55" s="235">
        <v>0</v>
      </c>
      <c r="Y55" s="218"/>
      <c r="Z55" s="217">
        <v>0</v>
      </c>
      <c r="AA55" s="217">
        <v>0</v>
      </c>
      <c r="AB55" s="217">
        <v>0</v>
      </c>
      <c r="AC55" s="217">
        <v>0</v>
      </c>
    </row>
    <row r="56" spans="2:29" ht="15" customHeight="1" x14ac:dyDescent="0.15">
      <c r="B56" s="261">
        <v>0</v>
      </c>
      <c r="C56" s="218"/>
      <c r="D56" s="219"/>
      <c r="E56" s="219"/>
      <c r="F56" s="219"/>
      <c r="M56" s="218"/>
      <c r="R56" s="218"/>
      <c r="S56" s="218"/>
      <c r="T56" s="234">
        <v>0</v>
      </c>
      <c r="U56" s="235">
        <v>0</v>
      </c>
      <c r="V56" s="235">
        <v>0</v>
      </c>
      <c r="W56" s="235">
        <v>0</v>
      </c>
      <c r="X56" s="235">
        <v>0</v>
      </c>
      <c r="Y56" s="218"/>
      <c r="Z56" s="217">
        <v>0</v>
      </c>
      <c r="AA56" s="217">
        <v>0</v>
      </c>
      <c r="AB56" s="217">
        <v>0</v>
      </c>
      <c r="AC56" s="217">
        <v>0</v>
      </c>
    </row>
    <row r="57" spans="2:29" x14ac:dyDescent="0.15">
      <c r="B57" s="261">
        <v>0</v>
      </c>
      <c r="C57" s="218"/>
      <c r="D57" s="219"/>
      <c r="E57" s="219"/>
      <c r="F57" s="219"/>
      <c r="G57" s="219"/>
      <c r="H57" s="212"/>
      <c r="I57" s="212"/>
      <c r="J57" s="212"/>
      <c r="K57" s="234"/>
      <c r="L57" s="236"/>
      <c r="M57" s="218"/>
      <c r="O57" s="217">
        <v>0</v>
      </c>
      <c r="P57" s="217">
        <v>0</v>
      </c>
      <c r="R57" s="215">
        <v>0</v>
      </c>
      <c r="T57" s="234">
        <v>0</v>
      </c>
      <c r="U57" s="235">
        <v>0</v>
      </c>
      <c r="V57" s="235">
        <v>0</v>
      </c>
      <c r="W57" s="235">
        <v>0</v>
      </c>
      <c r="X57" s="235">
        <v>0</v>
      </c>
      <c r="Y57" s="218"/>
      <c r="Z57" s="217">
        <v>0</v>
      </c>
      <c r="AA57" s="217">
        <v>0</v>
      </c>
      <c r="AB57" s="217">
        <v>0</v>
      </c>
      <c r="AC57" s="217">
        <v>0</v>
      </c>
    </row>
    <row r="58" spans="2:29" x14ac:dyDescent="0.15">
      <c r="C58" s="218"/>
      <c r="D58" s="232">
        <v>0</v>
      </c>
      <c r="F58" s="219"/>
      <c r="G58" s="219">
        <v>0</v>
      </c>
      <c r="H58" s="219">
        <v>0</v>
      </c>
      <c r="I58" s="219">
        <v>0</v>
      </c>
      <c r="J58" s="219">
        <v>0</v>
      </c>
      <c r="K58" s="219">
        <v>0</v>
      </c>
      <c r="L58" s="219">
        <v>0</v>
      </c>
      <c r="M58" s="218"/>
      <c r="O58" s="217">
        <v>0</v>
      </c>
      <c r="P58" s="217">
        <v>0</v>
      </c>
      <c r="R58" s="219">
        <v>0</v>
      </c>
      <c r="T58" s="234">
        <v>0</v>
      </c>
      <c r="U58" s="235">
        <v>0</v>
      </c>
      <c r="V58" s="235">
        <v>0</v>
      </c>
      <c r="W58" s="235">
        <v>0</v>
      </c>
      <c r="X58" s="235">
        <v>0</v>
      </c>
      <c r="Y58" s="218"/>
      <c r="Z58" s="217">
        <v>0</v>
      </c>
      <c r="AA58" s="217">
        <v>0</v>
      </c>
      <c r="AB58" s="217">
        <v>0</v>
      </c>
      <c r="AC58" s="217">
        <v>0</v>
      </c>
    </row>
    <row r="59" spans="2:29" x14ac:dyDescent="0.15">
      <c r="C59" s="218"/>
      <c r="D59" s="221">
        <v>0</v>
      </c>
      <c r="E59" s="265">
        <v>0</v>
      </c>
      <c r="F59" s="265">
        <v>0</v>
      </c>
      <c r="G59" s="265">
        <v>0</v>
      </c>
      <c r="H59" s="264">
        <v>0</v>
      </c>
      <c r="I59" s="221">
        <v>0</v>
      </c>
      <c r="J59" s="264">
        <v>0</v>
      </c>
      <c r="K59" s="264">
        <v>0</v>
      </c>
      <c r="L59" s="264">
        <v>0</v>
      </c>
      <c r="O59" s="217">
        <v>0</v>
      </c>
      <c r="P59" s="217">
        <v>0</v>
      </c>
      <c r="R59" s="219">
        <v>0</v>
      </c>
      <c r="T59" s="234">
        <v>0</v>
      </c>
      <c r="U59" s="235">
        <v>0</v>
      </c>
      <c r="V59" s="235">
        <v>0</v>
      </c>
      <c r="W59" s="235">
        <v>0</v>
      </c>
      <c r="X59" s="235">
        <v>0</v>
      </c>
      <c r="Y59" s="218"/>
      <c r="Z59" s="217">
        <v>0</v>
      </c>
      <c r="AA59" s="217">
        <v>0</v>
      </c>
      <c r="AB59" s="217">
        <v>0</v>
      </c>
      <c r="AC59" s="217">
        <v>0</v>
      </c>
    </row>
    <row r="60" spans="2:29" x14ac:dyDescent="0.15">
      <c r="C60" s="218"/>
      <c r="D60" s="219">
        <v>0</v>
      </c>
      <c r="E60" s="219">
        <v>0</v>
      </c>
      <c r="F60" s="219">
        <v>0</v>
      </c>
      <c r="G60" s="219">
        <v>0</v>
      </c>
      <c r="H60" s="212">
        <v>0</v>
      </c>
      <c r="I60" s="281">
        <v>0</v>
      </c>
      <c r="J60" s="212">
        <v>0</v>
      </c>
      <c r="K60" s="282">
        <v>0</v>
      </c>
      <c r="L60" s="283">
        <v>0</v>
      </c>
      <c r="O60" s="217">
        <v>0</v>
      </c>
      <c r="P60" s="217">
        <v>0</v>
      </c>
      <c r="R60" s="219">
        <v>0</v>
      </c>
      <c r="T60" s="234">
        <v>0</v>
      </c>
      <c r="U60" s="235">
        <v>0</v>
      </c>
      <c r="V60" s="235">
        <v>0</v>
      </c>
      <c r="W60" s="235">
        <v>0</v>
      </c>
      <c r="X60" s="235">
        <v>0</v>
      </c>
      <c r="Y60" s="218"/>
      <c r="Z60" s="217">
        <v>0</v>
      </c>
      <c r="AA60" s="217">
        <v>0</v>
      </c>
      <c r="AB60" s="217">
        <v>0</v>
      </c>
      <c r="AC60" s="217">
        <v>0</v>
      </c>
    </row>
    <row r="61" spans="2:29" ht="55" customHeight="1" x14ac:dyDescent="0.15">
      <c r="C61" s="218"/>
      <c r="D61" s="219">
        <v>0</v>
      </c>
      <c r="E61" s="219">
        <v>0</v>
      </c>
      <c r="F61" s="219">
        <v>0</v>
      </c>
      <c r="G61" s="219">
        <v>0</v>
      </c>
      <c r="H61" s="212">
        <v>0</v>
      </c>
      <c r="I61" s="281">
        <v>0</v>
      </c>
      <c r="J61" s="212">
        <v>0</v>
      </c>
      <c r="K61" s="282">
        <v>0</v>
      </c>
      <c r="L61" s="283">
        <v>0</v>
      </c>
      <c r="M61" s="218"/>
      <c r="O61" s="217">
        <v>0</v>
      </c>
      <c r="P61" s="217">
        <v>0</v>
      </c>
      <c r="R61" s="219">
        <v>0</v>
      </c>
      <c r="T61" s="234">
        <v>0</v>
      </c>
      <c r="U61" s="235">
        <v>0</v>
      </c>
      <c r="V61" s="235">
        <v>0</v>
      </c>
      <c r="W61" s="235">
        <v>0</v>
      </c>
      <c r="X61" s="235">
        <v>0</v>
      </c>
      <c r="Y61" s="218"/>
      <c r="Z61" s="217">
        <v>0</v>
      </c>
      <c r="AA61" s="217">
        <v>0</v>
      </c>
      <c r="AB61" s="217">
        <v>0</v>
      </c>
      <c r="AC61" s="217">
        <v>0</v>
      </c>
    </row>
    <row r="62" spans="2:29" x14ac:dyDescent="0.15">
      <c r="C62" s="218"/>
      <c r="D62" s="219"/>
      <c r="M62" s="218"/>
      <c r="O62" s="217">
        <v>0</v>
      </c>
      <c r="P62" s="217">
        <v>0</v>
      </c>
      <c r="R62" s="219">
        <v>0</v>
      </c>
      <c r="T62" s="234">
        <v>0</v>
      </c>
      <c r="U62" s="235">
        <v>0</v>
      </c>
      <c r="V62" s="235">
        <v>0</v>
      </c>
      <c r="W62" s="235">
        <v>0</v>
      </c>
      <c r="X62" s="235">
        <v>0</v>
      </c>
      <c r="Y62" s="218"/>
      <c r="Z62" s="217">
        <v>0</v>
      </c>
      <c r="AA62" s="217">
        <v>0</v>
      </c>
      <c r="AB62" s="217">
        <v>0</v>
      </c>
      <c r="AC62" s="217">
        <v>0</v>
      </c>
    </row>
    <row r="63" spans="2:29" x14ac:dyDescent="0.15">
      <c r="C63" s="218"/>
      <c r="D63" s="219"/>
      <c r="G63" s="219">
        <v>0</v>
      </c>
      <c r="H63" s="219">
        <v>0</v>
      </c>
      <c r="I63" s="219">
        <v>0</v>
      </c>
      <c r="J63" s="219">
        <v>0</v>
      </c>
      <c r="K63" s="219">
        <v>0</v>
      </c>
      <c r="L63" s="219">
        <v>0</v>
      </c>
      <c r="M63" s="218"/>
      <c r="O63" s="217">
        <v>0</v>
      </c>
      <c r="P63" s="217">
        <v>0</v>
      </c>
      <c r="R63" s="219">
        <v>0</v>
      </c>
      <c r="T63" s="234">
        <v>0</v>
      </c>
      <c r="U63" s="235">
        <v>0</v>
      </c>
      <c r="V63" s="235">
        <v>0</v>
      </c>
      <c r="W63" s="235">
        <v>0</v>
      </c>
      <c r="X63" s="235">
        <v>0</v>
      </c>
      <c r="Y63" s="218"/>
      <c r="Z63" s="217">
        <v>0</v>
      </c>
      <c r="AA63" s="217">
        <v>0</v>
      </c>
      <c r="AB63" s="217">
        <v>0</v>
      </c>
      <c r="AC63" s="217">
        <v>0</v>
      </c>
    </row>
    <row r="64" spans="2:29" x14ac:dyDescent="0.15">
      <c r="C64" s="218"/>
      <c r="D64" s="219">
        <v>0</v>
      </c>
      <c r="E64" s="219">
        <v>0</v>
      </c>
      <c r="F64" s="219">
        <v>0</v>
      </c>
      <c r="G64" s="219">
        <v>0</v>
      </c>
      <c r="H64" s="212">
        <v>0</v>
      </c>
      <c r="I64" s="281">
        <v>0</v>
      </c>
      <c r="J64" s="212">
        <v>0</v>
      </c>
      <c r="K64" s="282">
        <v>0</v>
      </c>
      <c r="L64" s="283">
        <v>0</v>
      </c>
      <c r="M64" s="218"/>
      <c r="O64" s="217">
        <v>0</v>
      </c>
      <c r="P64" s="217">
        <v>0</v>
      </c>
      <c r="R64" s="219">
        <v>0</v>
      </c>
      <c r="T64" s="234">
        <v>0</v>
      </c>
      <c r="U64" s="235">
        <v>0</v>
      </c>
      <c r="V64" s="235">
        <v>0</v>
      </c>
      <c r="W64" s="235">
        <v>0</v>
      </c>
      <c r="X64" s="235">
        <v>0</v>
      </c>
      <c r="Y64" s="218"/>
      <c r="Z64" s="217">
        <v>0</v>
      </c>
      <c r="AA64" s="217">
        <v>0</v>
      </c>
      <c r="AB64" s="217">
        <v>0</v>
      </c>
      <c r="AC64" s="217">
        <v>0</v>
      </c>
    </row>
    <row r="65" spans="3:29" x14ac:dyDescent="0.15">
      <c r="C65" s="218"/>
      <c r="D65" s="219"/>
      <c r="E65" s="219"/>
      <c r="F65" s="219"/>
      <c r="M65" s="218"/>
      <c r="O65" s="217">
        <v>0</v>
      </c>
      <c r="P65" s="217">
        <v>0</v>
      </c>
      <c r="R65" s="219">
        <v>0</v>
      </c>
      <c r="T65" s="234">
        <v>0</v>
      </c>
      <c r="U65" s="235">
        <v>0</v>
      </c>
      <c r="V65" s="235">
        <v>0</v>
      </c>
      <c r="W65" s="235">
        <v>0</v>
      </c>
      <c r="X65" s="235">
        <v>0</v>
      </c>
      <c r="Y65" s="218"/>
      <c r="Z65" s="217">
        <v>0</v>
      </c>
      <c r="AA65" s="217">
        <v>0</v>
      </c>
      <c r="AB65" s="217">
        <v>0</v>
      </c>
      <c r="AC65" s="217">
        <v>0</v>
      </c>
    </row>
    <row r="66" spans="3:29" x14ac:dyDescent="0.15">
      <c r="C66" s="218"/>
      <c r="D66" s="219"/>
      <c r="E66" s="219"/>
      <c r="F66" s="219"/>
      <c r="G66" s="219"/>
      <c r="H66" s="212"/>
      <c r="I66" s="212"/>
      <c r="J66" s="212"/>
      <c r="K66" s="234"/>
      <c r="L66" s="236"/>
      <c r="M66" s="218"/>
      <c r="O66" s="217">
        <v>0</v>
      </c>
      <c r="P66" s="217">
        <v>0</v>
      </c>
      <c r="R66" s="217">
        <v>0</v>
      </c>
      <c r="T66" s="234">
        <v>0</v>
      </c>
      <c r="U66" s="235">
        <v>0</v>
      </c>
      <c r="V66" s="235">
        <v>0</v>
      </c>
      <c r="W66" s="235">
        <v>0</v>
      </c>
      <c r="X66" s="235">
        <v>0</v>
      </c>
      <c r="Y66" s="218"/>
      <c r="Z66" s="217">
        <v>0</v>
      </c>
      <c r="AA66" s="217">
        <v>0</v>
      </c>
      <c r="AB66" s="217">
        <v>0</v>
      </c>
      <c r="AC66" s="217">
        <v>0</v>
      </c>
    </row>
    <row r="67" spans="3:29" x14ac:dyDescent="0.15">
      <c r="C67" s="218"/>
      <c r="D67" s="232">
        <v>0</v>
      </c>
      <c r="F67" s="219"/>
      <c r="J67" s="219">
        <v>0</v>
      </c>
      <c r="K67" s="219">
        <v>0</v>
      </c>
      <c r="L67" s="219">
        <v>0</v>
      </c>
      <c r="M67" s="218"/>
      <c r="O67" s="217">
        <v>0</v>
      </c>
      <c r="P67" s="217">
        <v>0</v>
      </c>
      <c r="R67" s="217">
        <v>0</v>
      </c>
      <c r="T67" s="234">
        <v>0</v>
      </c>
      <c r="U67" s="235">
        <v>0</v>
      </c>
      <c r="V67" s="235">
        <v>0</v>
      </c>
      <c r="W67" s="235">
        <v>0</v>
      </c>
      <c r="X67" s="235">
        <v>0</v>
      </c>
      <c r="Y67" s="218"/>
      <c r="Z67" s="217">
        <v>0</v>
      </c>
      <c r="AA67" s="217">
        <v>0</v>
      </c>
      <c r="AB67" s="217">
        <v>0</v>
      </c>
      <c r="AC67" s="217">
        <v>0</v>
      </c>
    </row>
    <row r="68" spans="3:29" x14ac:dyDescent="0.15">
      <c r="C68" s="218"/>
      <c r="D68" s="221">
        <v>0</v>
      </c>
      <c r="E68" s="265">
        <v>0</v>
      </c>
      <c r="F68" s="265">
        <v>0</v>
      </c>
      <c r="G68" s="265">
        <v>0</v>
      </c>
      <c r="H68" s="264">
        <v>0</v>
      </c>
      <c r="I68" s="221">
        <v>0</v>
      </c>
      <c r="J68" s="221">
        <v>0</v>
      </c>
      <c r="K68" s="221">
        <v>0</v>
      </c>
      <c r="L68" s="221">
        <v>0</v>
      </c>
      <c r="O68" s="217">
        <v>0</v>
      </c>
      <c r="P68" s="217">
        <v>0</v>
      </c>
      <c r="Q68" s="218"/>
      <c r="R68" s="217">
        <v>0</v>
      </c>
      <c r="T68" s="234">
        <v>0</v>
      </c>
      <c r="U68" s="235">
        <v>0</v>
      </c>
      <c r="V68" s="235">
        <v>0</v>
      </c>
      <c r="W68" s="235">
        <v>0</v>
      </c>
      <c r="X68" s="235">
        <v>0</v>
      </c>
      <c r="Y68" s="218"/>
      <c r="Z68" s="217">
        <v>0</v>
      </c>
      <c r="AA68" s="217">
        <v>0</v>
      </c>
      <c r="AB68" s="217">
        <v>0</v>
      </c>
      <c r="AC68" s="217">
        <v>0</v>
      </c>
    </row>
    <row r="69" spans="3:29" x14ac:dyDescent="0.15">
      <c r="C69" s="218"/>
      <c r="D69" s="219">
        <v>0</v>
      </c>
      <c r="E69" s="219">
        <v>0</v>
      </c>
      <c r="F69" s="219">
        <v>0</v>
      </c>
      <c r="G69" s="219">
        <v>0</v>
      </c>
      <c r="H69" s="284">
        <v>0</v>
      </c>
      <c r="I69" s="285">
        <v>0</v>
      </c>
      <c r="J69" s="284">
        <v>0</v>
      </c>
      <c r="K69" s="286">
        <v>0</v>
      </c>
      <c r="L69" s="287">
        <v>0</v>
      </c>
      <c r="O69" s="217">
        <v>0</v>
      </c>
      <c r="P69" s="217">
        <v>0</v>
      </c>
      <c r="Q69" s="218"/>
      <c r="R69" s="217">
        <v>0</v>
      </c>
      <c r="S69" s="218"/>
      <c r="T69" s="234">
        <v>0</v>
      </c>
      <c r="U69" s="235">
        <v>0</v>
      </c>
      <c r="V69" s="235">
        <v>0</v>
      </c>
      <c r="W69" s="235">
        <v>0</v>
      </c>
      <c r="X69" s="235">
        <v>0</v>
      </c>
      <c r="Y69" s="218"/>
      <c r="Z69" s="217">
        <v>0</v>
      </c>
      <c r="AA69" s="217">
        <v>0</v>
      </c>
      <c r="AB69" s="217">
        <v>0</v>
      </c>
      <c r="AC69" s="217">
        <v>0</v>
      </c>
    </row>
    <row r="70" spans="3:29" x14ac:dyDescent="0.15">
      <c r="C70" s="218"/>
      <c r="D70" s="219">
        <v>0</v>
      </c>
      <c r="E70" s="219">
        <v>0</v>
      </c>
      <c r="F70" s="219">
        <v>0</v>
      </c>
      <c r="G70" s="219">
        <v>0</v>
      </c>
      <c r="H70" s="284">
        <v>0</v>
      </c>
      <c r="I70" s="285">
        <v>0</v>
      </c>
      <c r="J70" s="284">
        <v>0</v>
      </c>
      <c r="K70" s="286">
        <v>0</v>
      </c>
      <c r="L70" s="287">
        <v>0</v>
      </c>
      <c r="M70" s="218"/>
      <c r="O70" s="217">
        <v>0</v>
      </c>
      <c r="P70" s="217">
        <v>0</v>
      </c>
      <c r="Q70" s="218"/>
      <c r="R70" s="217">
        <v>0</v>
      </c>
      <c r="S70" s="218"/>
      <c r="T70" s="234">
        <v>0</v>
      </c>
      <c r="U70" s="235">
        <v>0</v>
      </c>
      <c r="V70" s="235">
        <v>0</v>
      </c>
      <c r="W70" s="235">
        <v>0</v>
      </c>
      <c r="X70" s="235">
        <v>0</v>
      </c>
      <c r="Y70" s="218"/>
      <c r="Z70" s="217">
        <v>0</v>
      </c>
      <c r="AA70" s="217">
        <v>0</v>
      </c>
      <c r="AB70" s="217">
        <v>0</v>
      </c>
      <c r="AC70" s="217">
        <v>0</v>
      </c>
    </row>
    <row r="71" spans="3:29" x14ac:dyDescent="0.15">
      <c r="C71" s="218"/>
      <c r="D71" s="219"/>
      <c r="G71" s="217">
        <v>0</v>
      </c>
      <c r="M71" s="218"/>
      <c r="O71" s="217">
        <v>0</v>
      </c>
      <c r="P71" s="217">
        <v>0</v>
      </c>
      <c r="Q71" s="218"/>
      <c r="R71" s="217">
        <v>0</v>
      </c>
      <c r="T71" s="234">
        <v>0</v>
      </c>
      <c r="U71" s="235">
        <v>0</v>
      </c>
      <c r="V71" s="235">
        <v>0</v>
      </c>
      <c r="W71" s="235">
        <v>0</v>
      </c>
      <c r="X71" s="235">
        <v>0</v>
      </c>
      <c r="Y71" s="218"/>
      <c r="Z71" s="217">
        <v>0</v>
      </c>
      <c r="AA71" s="217">
        <v>0</v>
      </c>
      <c r="AB71" s="217">
        <v>0</v>
      </c>
      <c r="AC71" s="217">
        <v>0</v>
      </c>
    </row>
    <row r="72" spans="3:29" x14ac:dyDescent="0.15">
      <c r="C72" s="218"/>
      <c r="D72" s="219"/>
      <c r="G72" s="219">
        <v>0</v>
      </c>
      <c r="H72" s="219">
        <v>0</v>
      </c>
      <c r="I72" s="219">
        <v>0</v>
      </c>
      <c r="J72" s="219">
        <v>0</v>
      </c>
      <c r="K72" s="219">
        <v>0</v>
      </c>
      <c r="L72" s="219">
        <v>0</v>
      </c>
      <c r="M72" s="218"/>
      <c r="O72" s="217">
        <v>0</v>
      </c>
      <c r="P72" s="217">
        <v>0</v>
      </c>
      <c r="Q72" s="218"/>
      <c r="T72" s="234">
        <v>0</v>
      </c>
      <c r="U72" s="235">
        <v>0</v>
      </c>
      <c r="V72" s="235">
        <v>0</v>
      </c>
      <c r="W72" s="235">
        <v>0</v>
      </c>
      <c r="X72" s="235">
        <v>0</v>
      </c>
      <c r="Y72" s="218"/>
      <c r="Z72" s="217">
        <v>0</v>
      </c>
      <c r="AA72" s="217">
        <v>0</v>
      </c>
      <c r="AB72" s="217">
        <v>0</v>
      </c>
      <c r="AC72" s="217">
        <v>0</v>
      </c>
    </row>
    <row r="73" spans="3:29" x14ac:dyDescent="0.15">
      <c r="C73" s="218"/>
      <c r="D73" s="219">
        <v>0</v>
      </c>
      <c r="E73" s="219">
        <v>0</v>
      </c>
      <c r="F73" s="219">
        <v>0</v>
      </c>
      <c r="G73" s="219">
        <v>0</v>
      </c>
      <c r="H73" s="284">
        <v>0</v>
      </c>
      <c r="I73" s="285">
        <v>0</v>
      </c>
      <c r="J73" s="284">
        <v>0</v>
      </c>
      <c r="K73" s="286">
        <v>0</v>
      </c>
      <c r="L73" s="287">
        <v>0</v>
      </c>
      <c r="M73" s="218"/>
      <c r="O73" s="217">
        <v>0</v>
      </c>
      <c r="P73" s="217">
        <v>0</v>
      </c>
      <c r="Q73" s="218"/>
      <c r="T73" s="234">
        <v>0</v>
      </c>
      <c r="U73" s="235">
        <v>0</v>
      </c>
      <c r="V73" s="235">
        <v>0</v>
      </c>
      <c r="W73" s="235">
        <v>0</v>
      </c>
      <c r="X73" s="235">
        <v>0</v>
      </c>
      <c r="Y73" s="218"/>
      <c r="Z73" s="217">
        <v>0</v>
      </c>
      <c r="AA73" s="217">
        <v>0</v>
      </c>
      <c r="AB73" s="217">
        <v>0</v>
      </c>
      <c r="AC73" s="217">
        <v>0</v>
      </c>
    </row>
    <row r="74" spans="3:29" x14ac:dyDescent="0.15">
      <c r="C74" s="218"/>
      <c r="D74" s="219"/>
      <c r="E74" s="219"/>
      <c r="F74" s="219"/>
      <c r="M74" s="218"/>
      <c r="P74" s="218"/>
      <c r="Q74" s="218"/>
      <c r="T74" s="234">
        <v>0</v>
      </c>
      <c r="U74" s="235">
        <v>0</v>
      </c>
      <c r="V74" s="235">
        <v>0</v>
      </c>
      <c r="W74" s="235">
        <v>0</v>
      </c>
      <c r="X74" s="235">
        <v>0</v>
      </c>
      <c r="Y74" s="218"/>
      <c r="Z74" s="217">
        <v>0</v>
      </c>
      <c r="AA74" s="217">
        <v>0</v>
      </c>
      <c r="AB74" s="217">
        <v>0</v>
      </c>
      <c r="AC74" s="217">
        <v>0</v>
      </c>
    </row>
    <row r="75" spans="3:29" x14ac:dyDescent="0.15">
      <c r="C75" s="218"/>
      <c r="D75" s="219"/>
      <c r="E75" s="231"/>
      <c r="F75" s="227">
        <v>0</v>
      </c>
      <c r="G75" s="213">
        <v>0</v>
      </c>
      <c r="H75" s="213"/>
      <c r="I75" s="212"/>
      <c r="K75" s="234"/>
      <c r="L75" s="236"/>
      <c r="M75" s="218"/>
      <c r="P75" s="218"/>
      <c r="Q75" s="218"/>
      <c r="T75" s="234">
        <v>0</v>
      </c>
      <c r="U75" s="235">
        <v>0</v>
      </c>
      <c r="V75" s="235">
        <v>0</v>
      </c>
      <c r="W75" s="235">
        <v>0</v>
      </c>
      <c r="X75" s="235">
        <v>0</v>
      </c>
      <c r="Y75" s="218"/>
      <c r="Z75" s="217">
        <v>0</v>
      </c>
      <c r="AA75" s="217">
        <v>0</v>
      </c>
      <c r="AB75" s="217">
        <v>0</v>
      </c>
      <c r="AC75" s="217">
        <v>0</v>
      </c>
    </row>
    <row r="76" spans="3:29" x14ac:dyDescent="0.15">
      <c r="C76" s="218"/>
      <c r="D76" s="233">
        <v>0</v>
      </c>
      <c r="E76" s="219">
        <v>0</v>
      </c>
      <c r="F76" s="237">
        <v>0</v>
      </c>
      <c r="G76" s="238">
        <v>0</v>
      </c>
      <c r="J76" s="239">
        <v>0</v>
      </c>
      <c r="K76" s="219">
        <v>0</v>
      </c>
      <c r="L76" s="219">
        <v>0</v>
      </c>
      <c r="M76" s="236">
        <v>0</v>
      </c>
      <c r="P76" s="218"/>
      <c r="Q76" s="218"/>
      <c r="T76" s="234">
        <v>0</v>
      </c>
      <c r="U76" s="235">
        <v>0</v>
      </c>
      <c r="V76" s="235">
        <v>0</v>
      </c>
      <c r="W76" s="235">
        <v>0</v>
      </c>
      <c r="X76" s="235">
        <v>0</v>
      </c>
      <c r="Y76" s="218"/>
      <c r="Z76" s="217">
        <v>0</v>
      </c>
      <c r="AA76" s="217">
        <v>0</v>
      </c>
      <c r="AB76" s="217">
        <v>0</v>
      </c>
      <c r="AC76" s="217">
        <v>0</v>
      </c>
    </row>
    <row r="77" spans="3:29" x14ac:dyDescent="0.15">
      <c r="C77" s="218"/>
      <c r="D77" s="219"/>
      <c r="E77" s="219">
        <v>0</v>
      </c>
      <c r="F77" s="219">
        <v>0</v>
      </c>
      <c r="G77" s="218">
        <v>0</v>
      </c>
      <c r="H77" s="280">
        <v>0</v>
      </c>
      <c r="J77" s="217"/>
      <c r="K77" s="217">
        <v>0</v>
      </c>
      <c r="L77" s="217">
        <v>0</v>
      </c>
      <c r="M77" s="217">
        <v>0</v>
      </c>
      <c r="P77" s="218"/>
      <c r="Q77" s="218"/>
      <c r="T77" s="234">
        <v>0</v>
      </c>
      <c r="U77" s="235">
        <v>0</v>
      </c>
      <c r="V77" s="235">
        <v>0</v>
      </c>
      <c r="W77" s="235">
        <v>0</v>
      </c>
      <c r="X77" s="235">
        <v>0</v>
      </c>
      <c r="Y77" s="218"/>
      <c r="Z77" s="217">
        <v>0</v>
      </c>
      <c r="AA77" s="217">
        <v>0</v>
      </c>
      <c r="AB77" s="217">
        <v>0</v>
      </c>
      <c r="AC77" s="217">
        <v>0</v>
      </c>
    </row>
    <row r="78" spans="3:29" x14ac:dyDescent="0.15">
      <c r="C78" s="218"/>
      <c r="D78" s="218"/>
      <c r="E78" s="219">
        <v>0</v>
      </c>
      <c r="F78" s="240">
        <v>0</v>
      </c>
      <c r="G78" s="218">
        <v>0</v>
      </c>
      <c r="H78" s="218"/>
      <c r="L78" s="217"/>
      <c r="Q78" s="218"/>
      <c r="T78" s="234">
        <v>0</v>
      </c>
      <c r="U78" s="235">
        <v>0</v>
      </c>
      <c r="V78" s="235">
        <v>0</v>
      </c>
      <c r="W78" s="235">
        <v>0</v>
      </c>
      <c r="X78" s="235">
        <v>0</v>
      </c>
      <c r="Y78" s="218"/>
      <c r="Z78" s="217">
        <v>0</v>
      </c>
      <c r="AA78" s="217">
        <v>0</v>
      </c>
      <c r="AB78" s="217">
        <v>0</v>
      </c>
      <c r="AC78" s="217">
        <v>0</v>
      </c>
    </row>
    <row r="79" spans="3:29" x14ac:dyDescent="0.15">
      <c r="C79" s="218"/>
      <c r="Q79" s="218"/>
      <c r="T79" s="234">
        <v>0</v>
      </c>
      <c r="U79" s="235">
        <v>0</v>
      </c>
      <c r="V79" s="235">
        <v>0</v>
      </c>
      <c r="W79" s="235">
        <v>0</v>
      </c>
      <c r="X79" s="235">
        <v>0</v>
      </c>
      <c r="Y79" s="218"/>
      <c r="Z79" s="217">
        <v>0</v>
      </c>
      <c r="AA79" s="217">
        <v>0</v>
      </c>
      <c r="AB79" s="217">
        <v>0</v>
      </c>
      <c r="AC79" s="217">
        <v>0</v>
      </c>
    </row>
    <row r="80" spans="3:29" x14ac:dyDescent="0.15">
      <c r="C80" s="218"/>
      <c r="Q80" s="218"/>
      <c r="T80" s="234">
        <v>0</v>
      </c>
      <c r="U80" s="235">
        <v>0</v>
      </c>
      <c r="V80" s="235">
        <v>0</v>
      </c>
      <c r="W80" s="235">
        <v>0</v>
      </c>
      <c r="X80" s="235">
        <v>0</v>
      </c>
      <c r="Y80" s="218"/>
      <c r="Z80" s="217">
        <v>0</v>
      </c>
      <c r="AA80" s="217">
        <v>0</v>
      </c>
      <c r="AB80" s="217">
        <v>0</v>
      </c>
      <c r="AC80" s="217">
        <v>0</v>
      </c>
    </row>
    <row r="81" spans="3:29" x14ac:dyDescent="0.15">
      <c r="C81" s="218"/>
      <c r="D81" s="241">
        <v>0</v>
      </c>
      <c r="E81" s="217"/>
      <c r="I81" s="219"/>
      <c r="J81" s="218"/>
      <c r="K81" s="218"/>
      <c r="L81" s="242"/>
      <c r="Q81" s="218"/>
      <c r="T81" s="234">
        <v>0</v>
      </c>
      <c r="U81" s="235">
        <v>0</v>
      </c>
      <c r="V81" s="235">
        <v>0</v>
      </c>
      <c r="W81" s="235">
        <v>0</v>
      </c>
      <c r="X81" s="235">
        <v>0</v>
      </c>
      <c r="Y81" s="218"/>
      <c r="Z81" s="217">
        <v>0</v>
      </c>
      <c r="AA81" s="217">
        <v>0</v>
      </c>
      <c r="AB81" s="217">
        <v>0</v>
      </c>
      <c r="AC81" s="217">
        <v>0</v>
      </c>
    </row>
    <row r="82" spans="3:29" x14ac:dyDescent="0.15">
      <c r="C82" s="218"/>
      <c r="D82" s="221">
        <v>0</v>
      </c>
      <c r="E82" s="243">
        <v>0</v>
      </c>
      <c r="F82" s="243">
        <v>0</v>
      </c>
      <c r="G82" s="221">
        <v>0</v>
      </c>
      <c r="H82" s="221">
        <v>0</v>
      </c>
      <c r="I82" s="244">
        <v>0</v>
      </c>
      <c r="J82" s="244">
        <v>0</v>
      </c>
      <c r="K82" s="244">
        <v>0</v>
      </c>
      <c r="L82" s="244">
        <v>0</v>
      </c>
      <c r="Q82" s="218"/>
      <c r="T82" s="234">
        <v>0</v>
      </c>
      <c r="U82" s="235">
        <v>0</v>
      </c>
      <c r="V82" s="235">
        <v>0</v>
      </c>
      <c r="W82" s="235">
        <v>0</v>
      </c>
      <c r="X82" s="235">
        <v>0</v>
      </c>
      <c r="Y82" s="218"/>
      <c r="Z82" s="217">
        <v>0</v>
      </c>
      <c r="AA82" s="217">
        <v>0</v>
      </c>
      <c r="AB82" s="217">
        <v>0</v>
      </c>
      <c r="AC82" s="217">
        <v>0</v>
      </c>
    </row>
    <row r="83" spans="3:29" x14ac:dyDescent="0.15">
      <c r="C83" s="218"/>
      <c r="D83" s="249">
        <v>0</v>
      </c>
      <c r="E83" s="247">
        <v>0</v>
      </c>
      <c r="F83" s="245">
        <v>0</v>
      </c>
      <c r="G83" s="288">
        <v>0</v>
      </c>
      <c r="H83" s="277">
        <v>0</v>
      </c>
      <c r="I83" s="247">
        <v>0</v>
      </c>
      <c r="J83" s="245">
        <v>0</v>
      </c>
      <c r="K83" s="245">
        <v>0</v>
      </c>
      <c r="L83" s="277">
        <v>0</v>
      </c>
      <c r="N83" s="218"/>
      <c r="Q83" s="218"/>
      <c r="R83" s="218"/>
      <c r="S83" s="218"/>
      <c r="T83" s="234">
        <v>0</v>
      </c>
      <c r="U83" s="235">
        <v>0</v>
      </c>
      <c r="V83" s="235">
        <v>0</v>
      </c>
      <c r="W83" s="235">
        <v>0</v>
      </c>
      <c r="X83" s="235">
        <v>0</v>
      </c>
      <c r="Y83" s="218"/>
      <c r="Z83" s="217">
        <v>0</v>
      </c>
      <c r="AA83" s="217">
        <v>0</v>
      </c>
      <c r="AB83" s="217">
        <v>0</v>
      </c>
      <c r="AC83" s="217">
        <v>0</v>
      </c>
    </row>
    <row r="84" spans="3:29" x14ac:dyDescent="0.15">
      <c r="C84" s="218"/>
      <c r="D84" s="245"/>
      <c r="E84" s="218"/>
      <c r="F84" s="218"/>
      <c r="G84" s="218"/>
      <c r="H84" s="218"/>
      <c r="I84" s="219"/>
      <c r="J84" s="218"/>
      <c r="K84" s="218"/>
      <c r="L84" s="218"/>
      <c r="N84" s="218"/>
      <c r="O84" s="218"/>
      <c r="P84" s="218"/>
      <c r="Q84" s="218"/>
      <c r="R84" s="218"/>
      <c r="S84" s="218"/>
      <c r="T84" s="234">
        <v>0</v>
      </c>
      <c r="U84" s="235">
        <v>0</v>
      </c>
      <c r="V84" s="235">
        <v>0</v>
      </c>
      <c r="W84" s="235">
        <v>0</v>
      </c>
      <c r="X84" s="235">
        <v>0</v>
      </c>
      <c r="Y84" s="218"/>
      <c r="Z84" s="217">
        <v>0</v>
      </c>
      <c r="AA84" s="217">
        <v>0</v>
      </c>
      <c r="AB84" s="217">
        <v>0</v>
      </c>
      <c r="AC84" s="217">
        <v>0</v>
      </c>
    </row>
    <row r="85" spans="3:29" x14ac:dyDescent="0.15">
      <c r="C85" s="218"/>
      <c r="D85" s="219"/>
      <c r="E85" s="217"/>
      <c r="F85" s="217"/>
      <c r="G85" s="245">
        <v>0</v>
      </c>
      <c r="H85" s="277">
        <v>0</v>
      </c>
      <c r="I85" s="219"/>
      <c r="J85" s="218"/>
      <c r="K85" s="219"/>
      <c r="L85" s="277">
        <v>0</v>
      </c>
      <c r="N85" s="218"/>
      <c r="O85" s="218"/>
      <c r="P85" s="218"/>
      <c r="Q85" s="218"/>
      <c r="R85" s="218"/>
      <c r="S85" s="218"/>
      <c r="T85" s="234">
        <v>0</v>
      </c>
      <c r="U85" s="235">
        <v>0</v>
      </c>
      <c r="V85" s="235">
        <v>0</v>
      </c>
      <c r="W85" s="235">
        <v>0</v>
      </c>
      <c r="X85" s="235">
        <v>0</v>
      </c>
      <c r="Y85" s="218"/>
      <c r="Z85" s="217">
        <v>0</v>
      </c>
      <c r="AA85" s="217">
        <v>0</v>
      </c>
      <c r="AB85" s="217">
        <v>0</v>
      </c>
      <c r="AC85" s="217">
        <v>0</v>
      </c>
    </row>
    <row r="86" spans="3:29" x14ac:dyDescent="0.15">
      <c r="C86" s="218"/>
      <c r="D86" s="219"/>
      <c r="E86" s="217"/>
      <c r="F86" s="217"/>
      <c r="G86" s="245">
        <v>0</v>
      </c>
      <c r="H86" s="277">
        <v>0</v>
      </c>
      <c r="I86" s="219"/>
      <c r="J86" s="218"/>
      <c r="K86" s="219"/>
      <c r="L86" s="277">
        <v>0</v>
      </c>
      <c r="N86" s="218"/>
      <c r="O86" s="218"/>
      <c r="P86" s="218"/>
      <c r="Q86" s="218"/>
      <c r="R86" s="218"/>
      <c r="S86" s="218"/>
      <c r="T86" s="234">
        <v>0</v>
      </c>
      <c r="U86" s="235">
        <v>0</v>
      </c>
      <c r="V86" s="235">
        <v>0</v>
      </c>
      <c r="W86" s="235">
        <v>0</v>
      </c>
      <c r="X86" s="235">
        <v>0</v>
      </c>
      <c r="Y86" s="218"/>
      <c r="Z86" s="217">
        <v>0</v>
      </c>
      <c r="AA86" s="217">
        <v>0</v>
      </c>
      <c r="AB86" s="217">
        <v>0</v>
      </c>
      <c r="AC86" s="217">
        <v>0</v>
      </c>
    </row>
    <row r="87" spans="3:29" x14ac:dyDescent="0.15">
      <c r="C87" s="218"/>
      <c r="D87" s="218"/>
      <c r="E87" s="218"/>
      <c r="F87" s="218"/>
      <c r="G87" s="245">
        <v>0</v>
      </c>
      <c r="H87" s="277">
        <v>0</v>
      </c>
      <c r="I87" s="218"/>
      <c r="J87" s="218"/>
      <c r="K87" s="218"/>
      <c r="L87" s="277">
        <v>0</v>
      </c>
      <c r="N87" s="218"/>
      <c r="O87" s="218"/>
      <c r="P87" s="218"/>
      <c r="Q87" s="218"/>
      <c r="R87" s="218"/>
      <c r="S87" s="218"/>
      <c r="T87" s="234">
        <v>0</v>
      </c>
      <c r="U87" s="235">
        <v>0</v>
      </c>
      <c r="V87" s="235">
        <v>0</v>
      </c>
      <c r="W87" s="235">
        <v>0</v>
      </c>
      <c r="X87" s="235">
        <v>0</v>
      </c>
      <c r="Y87" s="218"/>
      <c r="Z87" s="217">
        <v>0</v>
      </c>
      <c r="AA87" s="217">
        <v>0</v>
      </c>
      <c r="AB87" s="217">
        <v>0</v>
      </c>
      <c r="AC87" s="217">
        <v>0</v>
      </c>
    </row>
    <row r="88" spans="3:29" x14ac:dyDescent="0.15">
      <c r="C88" s="218"/>
      <c r="N88" s="218"/>
      <c r="O88" s="218"/>
      <c r="P88" s="218"/>
      <c r="Q88" s="218"/>
      <c r="R88" s="218"/>
      <c r="S88" s="218"/>
      <c r="T88" s="234">
        <v>0</v>
      </c>
      <c r="U88" s="235">
        <v>0</v>
      </c>
      <c r="V88" s="235">
        <v>0</v>
      </c>
      <c r="W88" s="235">
        <v>0</v>
      </c>
      <c r="X88" s="235">
        <v>0</v>
      </c>
      <c r="Y88" s="218"/>
      <c r="Z88" s="217">
        <v>0</v>
      </c>
      <c r="AA88" s="217">
        <v>0</v>
      </c>
      <c r="AB88" s="217">
        <v>0</v>
      </c>
      <c r="AC88" s="217">
        <v>0</v>
      </c>
    </row>
    <row r="89" spans="3:29" x14ac:dyDescent="0.15">
      <c r="C89" s="218"/>
      <c r="N89" s="218"/>
      <c r="O89" s="218"/>
      <c r="P89" s="218"/>
      <c r="Q89" s="218"/>
      <c r="R89" s="218"/>
      <c r="S89" s="218"/>
      <c r="T89" s="234">
        <v>0</v>
      </c>
      <c r="U89" s="235">
        <v>0</v>
      </c>
      <c r="V89" s="235">
        <v>0</v>
      </c>
      <c r="W89" s="235">
        <v>0</v>
      </c>
      <c r="X89" s="235">
        <v>0</v>
      </c>
      <c r="Y89" s="218"/>
      <c r="Z89" s="217">
        <v>0</v>
      </c>
      <c r="AA89" s="217">
        <v>0</v>
      </c>
      <c r="AB89" s="217">
        <v>0</v>
      </c>
      <c r="AC89" s="217">
        <v>0</v>
      </c>
    </row>
    <row r="90" spans="3:29" x14ac:dyDescent="0.15">
      <c r="C90" s="218"/>
      <c r="D90" s="241">
        <v>0</v>
      </c>
      <c r="E90" s="217"/>
      <c r="I90" s="219"/>
      <c r="J90" s="218"/>
      <c r="K90" s="234"/>
      <c r="L90" s="236"/>
      <c r="M90" s="218"/>
      <c r="N90" s="218"/>
      <c r="O90" s="218"/>
      <c r="P90" s="218"/>
      <c r="Q90" s="218"/>
      <c r="R90" s="218"/>
      <c r="S90" s="218"/>
      <c r="T90" s="234">
        <v>0</v>
      </c>
      <c r="U90" s="235">
        <v>0</v>
      </c>
      <c r="V90" s="235">
        <v>0</v>
      </c>
      <c r="W90" s="235">
        <v>0</v>
      </c>
      <c r="X90" s="235">
        <v>0</v>
      </c>
      <c r="Y90" s="218"/>
      <c r="Z90" s="217">
        <v>0</v>
      </c>
      <c r="AA90" s="217">
        <v>0</v>
      </c>
      <c r="AB90" s="217">
        <v>0</v>
      </c>
      <c r="AC90" s="217">
        <v>0</v>
      </c>
    </row>
    <row r="91" spans="3:29" x14ac:dyDescent="0.15">
      <c r="C91" s="218"/>
      <c r="D91" s="221">
        <v>0</v>
      </c>
      <c r="E91" s="243">
        <v>0</v>
      </c>
      <c r="F91" s="243">
        <v>0</v>
      </c>
      <c r="G91" s="221">
        <v>0</v>
      </c>
      <c r="H91" s="244">
        <v>0</v>
      </c>
      <c r="I91" s="244">
        <v>0</v>
      </c>
      <c r="J91" s="221">
        <v>0</v>
      </c>
      <c r="K91" s="234"/>
      <c r="L91" s="236"/>
      <c r="M91" s="218"/>
      <c r="N91" s="218"/>
      <c r="O91" s="218"/>
      <c r="P91" s="218"/>
      <c r="Q91" s="218"/>
      <c r="R91" s="218"/>
      <c r="S91" s="218"/>
      <c r="T91" s="234">
        <v>0</v>
      </c>
      <c r="U91" s="235">
        <v>0</v>
      </c>
      <c r="V91" s="235">
        <v>0</v>
      </c>
      <c r="W91" s="235">
        <v>0</v>
      </c>
      <c r="X91" s="235">
        <v>0</v>
      </c>
      <c r="Y91" s="218"/>
      <c r="Z91" s="217">
        <v>0</v>
      </c>
      <c r="AA91" s="217">
        <v>0</v>
      </c>
      <c r="AB91" s="217">
        <v>0</v>
      </c>
      <c r="AC91" s="217">
        <v>0</v>
      </c>
    </row>
    <row r="92" spans="3:29" x14ac:dyDescent="0.15">
      <c r="C92" s="218"/>
      <c r="D92" s="219">
        <v>0</v>
      </c>
      <c r="E92" s="217">
        <v>0</v>
      </c>
      <c r="F92" s="219">
        <v>0</v>
      </c>
      <c r="G92" s="219">
        <v>0</v>
      </c>
      <c r="H92" s="219">
        <v>0</v>
      </c>
      <c r="I92" s="277">
        <v>0</v>
      </c>
      <c r="J92" s="289">
        <v>0</v>
      </c>
      <c r="N92" s="218"/>
      <c r="O92" s="218"/>
      <c r="P92" s="218"/>
      <c r="Q92" s="218"/>
      <c r="R92" s="218"/>
      <c r="S92" s="218"/>
      <c r="T92" s="234">
        <v>0</v>
      </c>
      <c r="U92" s="235">
        <v>0</v>
      </c>
      <c r="V92" s="235">
        <v>0</v>
      </c>
      <c r="W92" s="235">
        <v>0</v>
      </c>
      <c r="X92" s="235">
        <v>0</v>
      </c>
      <c r="Y92" s="218"/>
      <c r="Z92" s="217">
        <v>0</v>
      </c>
      <c r="AA92" s="217">
        <v>0</v>
      </c>
      <c r="AB92" s="217">
        <v>0</v>
      </c>
      <c r="AC92" s="217">
        <v>0</v>
      </c>
    </row>
    <row r="93" spans="3:29" x14ac:dyDescent="0.15">
      <c r="C93" s="218"/>
      <c r="D93" s="219"/>
      <c r="E93" s="217"/>
      <c r="F93" s="219"/>
      <c r="G93" s="219"/>
      <c r="H93" s="218"/>
      <c r="I93" s="245">
        <v>0</v>
      </c>
      <c r="J93" s="218"/>
      <c r="N93" s="218"/>
      <c r="O93" s="218"/>
      <c r="P93" s="218"/>
      <c r="Q93" s="218"/>
      <c r="R93" s="218"/>
      <c r="S93" s="218"/>
      <c r="T93" s="234">
        <v>0</v>
      </c>
      <c r="U93" s="235">
        <v>0</v>
      </c>
      <c r="V93" s="235">
        <v>0</v>
      </c>
      <c r="W93" s="235">
        <v>0</v>
      </c>
      <c r="X93" s="235">
        <v>0</v>
      </c>
      <c r="Y93" s="218"/>
      <c r="Z93" s="217">
        <v>0</v>
      </c>
      <c r="AA93" s="217">
        <v>0</v>
      </c>
      <c r="AB93" s="217">
        <v>0</v>
      </c>
      <c r="AC93" s="217">
        <v>0</v>
      </c>
    </row>
    <row r="94" spans="3:29" x14ac:dyDescent="0.15">
      <c r="C94" s="218"/>
      <c r="D94" s="219"/>
      <c r="F94" s="217"/>
      <c r="G94" s="219"/>
      <c r="H94" s="218"/>
      <c r="I94" s="245">
        <v>0</v>
      </c>
      <c r="J94" s="218"/>
      <c r="N94" s="218"/>
      <c r="O94" s="218"/>
      <c r="P94" s="218"/>
      <c r="Q94" s="218"/>
      <c r="R94" s="218"/>
      <c r="S94" s="218"/>
      <c r="T94" s="234">
        <v>0</v>
      </c>
      <c r="U94" s="235">
        <v>0</v>
      </c>
      <c r="V94" s="235">
        <v>0</v>
      </c>
      <c r="W94" s="235">
        <v>0</v>
      </c>
      <c r="X94" s="235">
        <v>0</v>
      </c>
      <c r="Y94" s="218"/>
      <c r="Z94" s="217">
        <v>0</v>
      </c>
      <c r="AA94" s="217">
        <v>0</v>
      </c>
      <c r="AB94" s="217">
        <v>0</v>
      </c>
      <c r="AC94" s="217">
        <v>0</v>
      </c>
    </row>
    <row r="95" spans="3:29" x14ac:dyDescent="0.15">
      <c r="C95" s="218"/>
      <c r="D95" s="219"/>
      <c r="F95" s="217"/>
      <c r="G95" s="219"/>
      <c r="H95" s="218"/>
      <c r="I95" s="245">
        <v>0</v>
      </c>
      <c r="J95" s="218"/>
      <c r="N95" s="218"/>
      <c r="O95" s="218"/>
      <c r="P95" s="218"/>
      <c r="Q95" s="218"/>
      <c r="R95" s="218"/>
      <c r="S95" s="218"/>
      <c r="T95" s="234">
        <v>0</v>
      </c>
      <c r="U95" s="235">
        <v>0</v>
      </c>
      <c r="V95" s="235">
        <v>0</v>
      </c>
      <c r="W95" s="235">
        <v>0</v>
      </c>
      <c r="X95" s="235">
        <v>0</v>
      </c>
      <c r="Y95" s="218"/>
      <c r="Z95" s="217">
        <v>0</v>
      </c>
      <c r="AA95" s="217">
        <v>0</v>
      </c>
      <c r="AB95" s="217">
        <v>0</v>
      </c>
      <c r="AC95" s="217">
        <v>0</v>
      </c>
    </row>
    <row r="96" spans="3:29" x14ac:dyDescent="0.15">
      <c r="C96" s="218"/>
      <c r="D96" s="219"/>
      <c r="F96" s="217"/>
      <c r="G96" s="219"/>
      <c r="H96" s="218"/>
      <c r="I96" s="245">
        <v>0</v>
      </c>
      <c r="J96" s="218"/>
      <c r="N96" s="218"/>
      <c r="O96" s="218"/>
      <c r="P96" s="218"/>
      <c r="Q96" s="218"/>
      <c r="R96" s="218"/>
      <c r="S96" s="218"/>
      <c r="T96" s="234">
        <v>0</v>
      </c>
      <c r="U96" s="235">
        <v>0</v>
      </c>
      <c r="V96" s="235">
        <v>0</v>
      </c>
      <c r="W96" s="235">
        <v>0</v>
      </c>
      <c r="X96" s="235">
        <v>0</v>
      </c>
      <c r="Y96" s="218"/>
      <c r="Z96" s="217">
        <v>0</v>
      </c>
      <c r="AA96" s="217">
        <v>0</v>
      </c>
      <c r="AB96" s="217">
        <v>0</v>
      </c>
      <c r="AC96" s="217">
        <v>0</v>
      </c>
    </row>
    <row r="97" spans="3:29" x14ac:dyDescent="0.15">
      <c r="C97" s="218"/>
      <c r="D97" s="219"/>
      <c r="F97" s="217"/>
      <c r="G97" s="219"/>
      <c r="H97" s="218"/>
      <c r="I97" s="245">
        <v>0</v>
      </c>
      <c r="J97" s="218"/>
      <c r="N97" s="218"/>
      <c r="O97" s="218"/>
      <c r="P97" s="218"/>
      <c r="Q97" s="218"/>
      <c r="R97" s="218"/>
      <c r="S97" s="218"/>
      <c r="T97" s="234">
        <v>0</v>
      </c>
      <c r="U97" s="235">
        <v>0</v>
      </c>
      <c r="V97" s="235">
        <v>0</v>
      </c>
      <c r="W97" s="235">
        <v>0</v>
      </c>
      <c r="X97" s="235">
        <v>0</v>
      </c>
      <c r="Y97" s="218"/>
      <c r="Z97" s="217">
        <v>0</v>
      </c>
      <c r="AA97" s="217">
        <v>0</v>
      </c>
      <c r="AB97" s="217">
        <v>0</v>
      </c>
      <c r="AC97" s="217">
        <v>0</v>
      </c>
    </row>
    <row r="98" spans="3:29" x14ac:dyDescent="0.15">
      <c r="C98" s="218"/>
      <c r="D98" s="219"/>
      <c r="E98" s="217"/>
      <c r="F98" s="217"/>
      <c r="G98" s="219"/>
      <c r="H98" s="218"/>
      <c r="I98" s="245">
        <v>0</v>
      </c>
      <c r="J98" s="218"/>
      <c r="N98" s="218"/>
      <c r="O98" s="218"/>
      <c r="P98" s="218"/>
      <c r="Q98" s="218"/>
      <c r="R98" s="218"/>
      <c r="S98" s="218"/>
      <c r="T98" s="234">
        <v>0</v>
      </c>
      <c r="U98" s="235">
        <v>0</v>
      </c>
      <c r="V98" s="235">
        <v>0</v>
      </c>
      <c r="W98" s="235">
        <v>0</v>
      </c>
      <c r="X98" s="235">
        <v>0</v>
      </c>
      <c r="Y98" s="218"/>
      <c r="Z98" s="217">
        <v>0</v>
      </c>
      <c r="AA98" s="217">
        <v>0</v>
      </c>
      <c r="AB98" s="217">
        <v>0</v>
      </c>
      <c r="AC98" s="217">
        <v>0</v>
      </c>
    </row>
    <row r="99" spans="3:29" x14ac:dyDescent="0.15">
      <c r="C99" s="218"/>
      <c r="D99" s="219"/>
      <c r="E99" s="217"/>
      <c r="F99" s="217"/>
      <c r="G99" s="219"/>
      <c r="H99" s="218"/>
      <c r="I99" s="245">
        <v>0</v>
      </c>
      <c r="J99" s="218"/>
      <c r="N99" s="218"/>
      <c r="O99" s="218"/>
      <c r="P99" s="218"/>
      <c r="Q99" s="218"/>
      <c r="R99" s="218"/>
      <c r="S99" s="218"/>
      <c r="T99" s="234">
        <v>0</v>
      </c>
      <c r="U99" s="235">
        <v>0</v>
      </c>
      <c r="V99" s="235">
        <v>0</v>
      </c>
      <c r="W99" s="235">
        <v>0</v>
      </c>
      <c r="X99" s="235">
        <v>0</v>
      </c>
      <c r="Y99" s="218"/>
      <c r="Z99" s="217">
        <v>0</v>
      </c>
      <c r="AA99" s="217">
        <v>0</v>
      </c>
      <c r="AB99" s="217">
        <v>0</v>
      </c>
      <c r="AC99" s="217">
        <v>0</v>
      </c>
    </row>
    <row r="100" spans="3:29" x14ac:dyDescent="0.15">
      <c r="C100" s="218"/>
      <c r="D100" s="219"/>
      <c r="E100" s="217"/>
      <c r="F100" s="217"/>
      <c r="G100" s="219"/>
      <c r="H100" s="218"/>
      <c r="I100" s="245">
        <v>0</v>
      </c>
      <c r="J100" s="218"/>
      <c r="N100" s="218"/>
      <c r="O100" s="218"/>
      <c r="P100" s="218"/>
      <c r="Q100" s="218"/>
      <c r="R100" s="218"/>
      <c r="S100" s="218"/>
      <c r="T100" s="234">
        <v>0</v>
      </c>
      <c r="U100" s="235">
        <v>0</v>
      </c>
      <c r="V100" s="235">
        <v>0</v>
      </c>
      <c r="W100" s="235">
        <v>0</v>
      </c>
      <c r="X100" s="235">
        <v>0</v>
      </c>
      <c r="Y100" s="218"/>
      <c r="Z100" s="217">
        <v>0</v>
      </c>
      <c r="AA100" s="217">
        <v>0</v>
      </c>
      <c r="AB100" s="217">
        <v>0</v>
      </c>
      <c r="AC100" s="217">
        <v>0</v>
      </c>
    </row>
    <row r="101" spans="3:29" x14ac:dyDescent="0.15">
      <c r="C101" s="218"/>
      <c r="D101" s="219"/>
      <c r="E101" s="217"/>
      <c r="F101" s="217"/>
      <c r="G101" s="219"/>
      <c r="H101" s="218"/>
      <c r="I101" s="245">
        <v>0</v>
      </c>
      <c r="J101" s="218"/>
      <c r="N101" s="218"/>
      <c r="O101" s="218"/>
      <c r="P101" s="218"/>
      <c r="Q101" s="218"/>
      <c r="R101" s="218"/>
      <c r="S101" s="218"/>
      <c r="T101" s="234">
        <v>0</v>
      </c>
      <c r="U101" s="235">
        <v>0</v>
      </c>
      <c r="V101" s="235">
        <v>0</v>
      </c>
      <c r="W101" s="235">
        <v>0</v>
      </c>
      <c r="X101" s="235">
        <v>0</v>
      </c>
      <c r="Y101" s="218"/>
      <c r="Z101" s="217">
        <v>0</v>
      </c>
      <c r="AA101" s="217">
        <v>0</v>
      </c>
      <c r="AB101" s="217">
        <v>0</v>
      </c>
      <c r="AC101" s="217">
        <v>0</v>
      </c>
    </row>
    <row r="102" spans="3:29" x14ac:dyDescent="0.15">
      <c r="C102" s="218"/>
      <c r="M102" s="218"/>
      <c r="N102" s="218"/>
      <c r="O102" s="218"/>
      <c r="P102" s="218"/>
      <c r="Q102" s="218"/>
      <c r="R102" s="218"/>
      <c r="S102" s="218"/>
      <c r="T102" s="234">
        <v>0</v>
      </c>
      <c r="U102" s="235">
        <v>0</v>
      </c>
      <c r="V102" s="235">
        <v>0</v>
      </c>
      <c r="W102" s="235">
        <v>0</v>
      </c>
      <c r="X102" s="235">
        <v>0</v>
      </c>
      <c r="Y102" s="218"/>
      <c r="Z102" s="217">
        <v>0</v>
      </c>
      <c r="AA102" s="217">
        <v>0</v>
      </c>
      <c r="AB102" s="217">
        <v>0</v>
      </c>
      <c r="AC102" s="217">
        <v>0</v>
      </c>
    </row>
    <row r="103" spans="3:29" x14ac:dyDescent="0.15">
      <c r="C103" s="218"/>
      <c r="M103" s="218"/>
      <c r="N103" s="218"/>
      <c r="O103" s="218"/>
      <c r="P103" s="218"/>
      <c r="Q103" s="218"/>
      <c r="R103" s="218"/>
      <c r="S103" s="218"/>
      <c r="T103" s="234">
        <v>0</v>
      </c>
      <c r="U103" s="235">
        <v>0</v>
      </c>
      <c r="V103" s="235">
        <v>0</v>
      </c>
      <c r="W103" s="235">
        <v>0</v>
      </c>
      <c r="X103" s="235">
        <v>0</v>
      </c>
      <c r="Y103" s="218"/>
      <c r="Z103" s="217">
        <v>0</v>
      </c>
      <c r="AA103" s="217">
        <v>0</v>
      </c>
      <c r="AB103" s="217">
        <v>0</v>
      </c>
      <c r="AC103" s="217">
        <v>0</v>
      </c>
    </row>
    <row r="104" spans="3:29" x14ac:dyDescent="0.15">
      <c r="C104" s="218"/>
      <c r="D104" s="222">
        <v>0</v>
      </c>
      <c r="E104" s="245"/>
      <c r="F104" s="245"/>
      <c r="G104" s="245">
        <v>0</v>
      </c>
      <c r="H104" s="214"/>
      <c r="I104" s="245"/>
      <c r="J104" s="245">
        <v>0</v>
      </c>
      <c r="K104" s="245">
        <v>0</v>
      </c>
      <c r="L104" s="245">
        <v>0</v>
      </c>
      <c r="M104" s="246"/>
      <c r="N104" s="218"/>
      <c r="O104" s="218"/>
      <c r="P104" s="218"/>
      <c r="Q104" s="218"/>
      <c r="R104" s="218"/>
      <c r="S104" s="218"/>
      <c r="T104" s="234">
        <v>0</v>
      </c>
      <c r="U104" s="235">
        <v>0</v>
      </c>
      <c r="V104" s="235">
        <v>0</v>
      </c>
      <c r="W104" s="235">
        <v>0</v>
      </c>
      <c r="X104" s="235">
        <v>0</v>
      </c>
      <c r="Y104" s="218"/>
      <c r="Z104" s="217">
        <v>0</v>
      </c>
      <c r="AA104" s="217">
        <v>0</v>
      </c>
      <c r="AB104" s="217">
        <v>0</v>
      </c>
      <c r="AC104" s="217">
        <v>0</v>
      </c>
    </row>
    <row r="105" spans="3:29" ht="24" customHeight="1" x14ac:dyDescent="0.15">
      <c r="C105" s="218"/>
      <c r="D105" s="245"/>
      <c r="E105" s="247"/>
      <c r="F105" s="248">
        <v>0</v>
      </c>
      <c r="G105" s="244">
        <v>0</v>
      </c>
      <c r="H105" s="245">
        <v>0</v>
      </c>
      <c r="I105" s="246">
        <v>0</v>
      </c>
      <c r="J105" s="214">
        <v>0</v>
      </c>
      <c r="K105" s="214">
        <v>0</v>
      </c>
      <c r="L105" s="249">
        <v>0</v>
      </c>
      <c r="M105" s="244">
        <v>0</v>
      </c>
      <c r="N105" s="218"/>
      <c r="O105" s="218"/>
      <c r="P105" s="218"/>
      <c r="Q105" s="218"/>
      <c r="R105" s="218"/>
      <c r="S105" s="218"/>
      <c r="T105" s="234">
        <v>0</v>
      </c>
      <c r="U105" s="235">
        <v>0</v>
      </c>
      <c r="V105" s="235">
        <v>0</v>
      </c>
      <c r="W105" s="235">
        <v>0</v>
      </c>
      <c r="X105" s="235">
        <v>0</v>
      </c>
      <c r="Y105" s="218"/>
      <c r="Z105" s="217">
        <v>0</v>
      </c>
      <c r="AA105" s="217">
        <v>0</v>
      </c>
      <c r="AB105" s="217">
        <v>0</v>
      </c>
      <c r="AC105" s="217">
        <v>0</v>
      </c>
    </row>
    <row r="106" spans="3:29" ht="24" customHeight="1" x14ac:dyDescent="0.15">
      <c r="C106" s="218"/>
      <c r="D106" s="239">
        <v>0</v>
      </c>
      <c r="E106" s="288">
        <v>0</v>
      </c>
      <c r="F106" s="290">
        <v>0</v>
      </c>
      <c r="G106" s="290">
        <v>0</v>
      </c>
      <c r="H106" s="291">
        <v>0</v>
      </c>
      <c r="I106" s="291">
        <v>0</v>
      </c>
      <c r="J106" s="247">
        <v>0</v>
      </c>
      <c r="K106" s="291">
        <v>0</v>
      </c>
      <c r="L106" s="291">
        <v>0</v>
      </c>
      <c r="M106" s="275">
        <v>0</v>
      </c>
      <c r="N106" s="218"/>
      <c r="O106" s="218"/>
      <c r="P106" s="218"/>
      <c r="Q106" s="218"/>
      <c r="R106" s="218"/>
      <c r="S106" s="218"/>
      <c r="T106" s="234">
        <v>0</v>
      </c>
      <c r="U106" s="235">
        <v>0</v>
      </c>
      <c r="V106" s="235">
        <v>0</v>
      </c>
      <c r="W106" s="235">
        <v>0</v>
      </c>
      <c r="X106" s="235">
        <v>0</v>
      </c>
      <c r="Y106" s="218"/>
      <c r="Z106" s="217">
        <v>0</v>
      </c>
      <c r="AA106" s="217">
        <v>0</v>
      </c>
      <c r="AB106" s="217">
        <v>0</v>
      </c>
      <c r="AC106" s="217">
        <v>0</v>
      </c>
    </row>
    <row r="107" spans="3:29" ht="24" customHeight="1" x14ac:dyDescent="0.15">
      <c r="C107" s="218"/>
      <c r="D107" s="239">
        <v>0</v>
      </c>
      <c r="E107" s="288">
        <v>0</v>
      </c>
      <c r="F107" s="290">
        <v>0</v>
      </c>
      <c r="G107" s="290">
        <v>0</v>
      </c>
      <c r="H107" s="291">
        <v>0</v>
      </c>
      <c r="I107" s="291">
        <v>0</v>
      </c>
      <c r="J107" s="247">
        <v>0</v>
      </c>
      <c r="K107" s="291">
        <v>0</v>
      </c>
      <c r="L107" s="291">
        <v>0</v>
      </c>
      <c r="M107" s="275">
        <v>0</v>
      </c>
      <c r="N107" s="218"/>
      <c r="O107" s="218"/>
      <c r="P107" s="218"/>
      <c r="Q107" s="218"/>
      <c r="R107" s="218"/>
      <c r="S107" s="218"/>
      <c r="T107" s="234">
        <v>0</v>
      </c>
      <c r="U107" s="235">
        <v>0</v>
      </c>
      <c r="V107" s="235">
        <v>0</v>
      </c>
      <c r="W107" s="235">
        <v>0</v>
      </c>
      <c r="X107" s="235">
        <v>0</v>
      </c>
      <c r="Y107" s="218"/>
      <c r="Z107" s="217">
        <v>0</v>
      </c>
      <c r="AA107" s="217">
        <v>0</v>
      </c>
      <c r="AB107" s="217">
        <v>0</v>
      </c>
      <c r="AC107" s="217">
        <v>0</v>
      </c>
    </row>
    <row r="108" spans="3:29" x14ac:dyDescent="0.15">
      <c r="C108" s="218"/>
      <c r="D108" s="219"/>
      <c r="E108" s="219"/>
      <c r="F108" s="219"/>
      <c r="G108" s="219"/>
      <c r="H108" s="212"/>
      <c r="I108" s="212"/>
      <c r="J108" s="212"/>
      <c r="K108" s="234"/>
      <c r="L108" s="236"/>
      <c r="M108" s="218"/>
      <c r="N108" s="218"/>
      <c r="O108" s="218"/>
      <c r="P108" s="218"/>
      <c r="Q108" s="218"/>
      <c r="R108" s="218"/>
      <c r="S108" s="218"/>
      <c r="T108" s="234">
        <v>0</v>
      </c>
      <c r="U108" s="235">
        <v>0</v>
      </c>
      <c r="V108" s="235">
        <v>0</v>
      </c>
      <c r="W108" s="235">
        <v>0</v>
      </c>
      <c r="X108" s="235">
        <v>0</v>
      </c>
      <c r="Y108" s="218"/>
      <c r="Z108" s="217">
        <v>0</v>
      </c>
      <c r="AA108" s="217">
        <v>0</v>
      </c>
      <c r="AB108" s="217">
        <v>0</v>
      </c>
      <c r="AC108" s="217">
        <v>0</v>
      </c>
    </row>
    <row r="109" spans="3:29" x14ac:dyDescent="0.15">
      <c r="C109" s="218"/>
      <c r="D109" s="241">
        <v>0</v>
      </c>
      <c r="E109" s="219"/>
      <c r="F109" s="219"/>
      <c r="G109" s="219">
        <v>0</v>
      </c>
      <c r="H109" s="212"/>
      <c r="I109" s="212"/>
      <c r="J109" s="219">
        <v>0</v>
      </c>
      <c r="K109" s="219">
        <v>0</v>
      </c>
      <c r="L109" s="219">
        <v>0</v>
      </c>
      <c r="M109" s="218"/>
      <c r="N109" s="218"/>
      <c r="O109" s="218"/>
      <c r="P109" s="218"/>
      <c r="Q109" s="218"/>
      <c r="R109" s="218"/>
      <c r="S109" s="218"/>
      <c r="T109" s="234">
        <v>0</v>
      </c>
      <c r="U109" s="235">
        <v>0</v>
      </c>
      <c r="V109" s="235">
        <v>0</v>
      </c>
      <c r="W109" s="235">
        <v>0</v>
      </c>
      <c r="X109" s="235">
        <v>0</v>
      </c>
      <c r="Y109" s="218"/>
      <c r="Z109" s="217">
        <v>0</v>
      </c>
      <c r="AA109" s="217">
        <v>0</v>
      </c>
      <c r="AB109" s="217">
        <v>0</v>
      </c>
      <c r="AC109" s="217">
        <v>0</v>
      </c>
    </row>
    <row r="110" spans="3:29" x14ac:dyDescent="0.15">
      <c r="C110" s="218"/>
      <c r="D110" s="219"/>
      <c r="E110" s="219"/>
      <c r="F110" s="248">
        <v>0</v>
      </c>
      <c r="G110" s="244">
        <v>0</v>
      </c>
      <c r="H110" s="245">
        <v>0</v>
      </c>
      <c r="I110" s="246">
        <v>0</v>
      </c>
      <c r="J110" s="214">
        <v>0</v>
      </c>
      <c r="K110" s="214">
        <v>0</v>
      </c>
      <c r="L110" s="249">
        <v>0</v>
      </c>
      <c r="M110" s="221">
        <v>0</v>
      </c>
      <c r="N110" s="218"/>
      <c r="O110" s="218"/>
      <c r="P110" s="218"/>
      <c r="Q110" s="218"/>
      <c r="R110" s="218"/>
      <c r="S110" s="218"/>
      <c r="T110" s="234">
        <v>0</v>
      </c>
      <c r="U110" s="235">
        <v>0</v>
      </c>
      <c r="V110" s="235">
        <v>0</v>
      </c>
      <c r="W110" s="235">
        <v>0</v>
      </c>
      <c r="X110" s="235">
        <v>0</v>
      </c>
      <c r="Y110" s="218"/>
      <c r="Z110" s="217">
        <v>0</v>
      </c>
      <c r="AA110" s="217">
        <v>0</v>
      </c>
      <c r="AB110" s="217">
        <v>0</v>
      </c>
      <c r="AC110" s="217">
        <v>0</v>
      </c>
    </row>
    <row r="111" spans="3:29" x14ac:dyDescent="0.15">
      <c r="C111" s="218"/>
      <c r="D111" s="239">
        <v>0</v>
      </c>
      <c r="E111" s="280">
        <v>0</v>
      </c>
      <c r="F111" s="290">
        <v>0</v>
      </c>
      <c r="G111" s="290">
        <v>0</v>
      </c>
      <c r="H111" s="291">
        <v>0</v>
      </c>
      <c r="I111" s="291">
        <v>0</v>
      </c>
      <c r="J111" s="247">
        <v>0</v>
      </c>
      <c r="K111" s="291">
        <v>0</v>
      </c>
      <c r="L111" s="291">
        <v>0</v>
      </c>
      <c r="M111" s="275">
        <v>0</v>
      </c>
      <c r="N111" s="218"/>
      <c r="O111" s="218"/>
      <c r="P111" s="218"/>
      <c r="Q111" s="218"/>
      <c r="R111" s="218"/>
      <c r="S111" s="218"/>
      <c r="T111" s="234">
        <v>0</v>
      </c>
      <c r="U111" s="235">
        <v>0</v>
      </c>
      <c r="V111" s="235">
        <v>0</v>
      </c>
      <c r="W111" s="235">
        <v>0</v>
      </c>
      <c r="X111" s="235">
        <v>0</v>
      </c>
      <c r="Y111" s="218"/>
      <c r="Z111" s="217">
        <v>0</v>
      </c>
      <c r="AA111" s="217">
        <v>0</v>
      </c>
      <c r="AB111" s="217">
        <v>0</v>
      </c>
      <c r="AC111" s="217">
        <v>0</v>
      </c>
    </row>
    <row r="112" spans="3:29" x14ac:dyDescent="0.15">
      <c r="C112" s="218"/>
      <c r="D112" s="219"/>
      <c r="E112" s="217"/>
      <c r="F112" s="217"/>
      <c r="G112" s="219"/>
      <c r="H112" s="219"/>
      <c r="I112" s="219"/>
      <c r="J112" s="218"/>
      <c r="K112" s="218"/>
      <c r="L112" s="218"/>
      <c r="M112" s="218"/>
      <c r="N112" s="218"/>
      <c r="O112" s="218"/>
      <c r="P112" s="218"/>
      <c r="Q112" s="218"/>
      <c r="R112" s="218"/>
      <c r="S112" s="218"/>
      <c r="T112" s="234">
        <v>0</v>
      </c>
      <c r="U112" s="235">
        <v>0</v>
      </c>
      <c r="V112" s="235">
        <v>0</v>
      </c>
      <c r="W112" s="235">
        <v>0</v>
      </c>
      <c r="X112" s="235">
        <v>0</v>
      </c>
      <c r="Y112" s="218"/>
      <c r="Z112" s="217">
        <v>0</v>
      </c>
      <c r="AA112" s="217">
        <v>0</v>
      </c>
      <c r="AB112" s="217">
        <v>0</v>
      </c>
      <c r="AC112" s="217">
        <v>0</v>
      </c>
    </row>
    <row r="113" spans="3:29" x14ac:dyDescent="0.15">
      <c r="C113" s="218"/>
      <c r="D113" s="219"/>
      <c r="E113" s="217"/>
      <c r="F113" s="217"/>
      <c r="G113" s="219"/>
      <c r="H113" s="219"/>
      <c r="I113" s="219"/>
      <c r="J113" s="218"/>
      <c r="K113" s="218"/>
      <c r="L113" s="218"/>
      <c r="M113" s="218"/>
      <c r="N113" s="218"/>
      <c r="O113" s="218"/>
      <c r="P113" s="218"/>
      <c r="Q113" s="218"/>
      <c r="R113" s="218"/>
      <c r="S113" s="218"/>
      <c r="T113" s="234">
        <v>0</v>
      </c>
      <c r="U113" s="235">
        <v>0</v>
      </c>
      <c r="V113" s="235">
        <v>0</v>
      </c>
      <c r="W113" s="235">
        <v>0</v>
      </c>
      <c r="X113" s="235">
        <v>0</v>
      </c>
      <c r="Y113" s="218"/>
      <c r="Z113" s="217">
        <v>0</v>
      </c>
      <c r="AA113" s="217">
        <v>0</v>
      </c>
      <c r="AB113" s="217">
        <v>0</v>
      </c>
      <c r="AC113" s="217">
        <v>0</v>
      </c>
    </row>
    <row r="114" spans="3:29" x14ac:dyDescent="0.15">
      <c r="C114" s="218"/>
      <c r="D114" s="241">
        <v>0</v>
      </c>
      <c r="E114" s="217"/>
      <c r="F114" s="217"/>
      <c r="G114" s="219"/>
      <c r="H114" s="219"/>
      <c r="I114" s="219"/>
      <c r="J114" s="218"/>
      <c r="K114" s="226">
        <v>0</v>
      </c>
      <c r="Q114" s="218"/>
      <c r="S114" s="218"/>
      <c r="T114" s="234">
        <v>0</v>
      </c>
      <c r="U114" s="235">
        <v>0</v>
      </c>
      <c r="V114" s="235">
        <v>0</v>
      </c>
      <c r="W114" s="235">
        <v>0</v>
      </c>
      <c r="X114" s="235">
        <v>0</v>
      </c>
      <c r="Y114" s="218"/>
      <c r="Z114" s="217">
        <v>0</v>
      </c>
      <c r="AA114" s="217">
        <v>0</v>
      </c>
      <c r="AB114" s="217">
        <v>0</v>
      </c>
      <c r="AC114" s="217">
        <v>0</v>
      </c>
    </row>
    <row r="115" spans="3:29" x14ac:dyDescent="0.15">
      <c r="C115" s="218"/>
      <c r="D115" s="221">
        <v>0</v>
      </c>
      <c r="E115" s="243">
        <v>0</v>
      </c>
      <c r="F115" s="221">
        <v>0</v>
      </c>
      <c r="G115" s="221">
        <v>0</v>
      </c>
      <c r="H115" s="221">
        <v>0</v>
      </c>
      <c r="I115" s="221">
        <v>0</v>
      </c>
      <c r="J115" s="218"/>
      <c r="K115" s="217">
        <v>0</v>
      </c>
      <c r="L115" s="250">
        <v>0</v>
      </c>
      <c r="M115" s="219"/>
      <c r="S115" s="218"/>
      <c r="T115" s="234">
        <v>0</v>
      </c>
      <c r="U115" s="235">
        <v>0</v>
      </c>
      <c r="V115" s="235">
        <v>0</v>
      </c>
      <c r="W115" s="235">
        <v>0</v>
      </c>
      <c r="X115" s="235">
        <v>0</v>
      </c>
      <c r="Y115" s="218"/>
      <c r="Z115" s="217">
        <v>0</v>
      </c>
      <c r="AA115" s="217">
        <v>0</v>
      </c>
      <c r="AB115" s="217">
        <v>0</v>
      </c>
      <c r="AC115" s="217">
        <v>0</v>
      </c>
    </row>
    <row r="116" spans="3:29" x14ac:dyDescent="0.15">
      <c r="C116" s="218"/>
      <c r="D116" s="251">
        <v>0</v>
      </c>
      <c r="E116" s="217">
        <v>0</v>
      </c>
      <c r="F116" s="219">
        <v>0</v>
      </c>
      <c r="G116" s="219">
        <v>0</v>
      </c>
      <c r="H116" s="217"/>
      <c r="I116" s="221"/>
      <c r="J116" s="218"/>
      <c r="K116" s="217"/>
      <c r="L116" s="217"/>
      <c r="M116" s="221">
        <v>0</v>
      </c>
      <c r="S116" s="218"/>
      <c r="T116" s="234">
        <v>0</v>
      </c>
      <c r="U116" s="235">
        <v>0</v>
      </c>
      <c r="V116" s="235">
        <v>0</v>
      </c>
      <c r="W116" s="235">
        <v>0</v>
      </c>
      <c r="X116" s="235">
        <v>0</v>
      </c>
      <c r="Y116" s="218"/>
      <c r="Z116" s="217">
        <v>0</v>
      </c>
      <c r="AA116" s="217">
        <v>0</v>
      </c>
      <c r="AB116" s="217">
        <v>0</v>
      </c>
      <c r="AC116" s="217">
        <v>0</v>
      </c>
    </row>
    <row r="117" spans="3:29" x14ac:dyDescent="0.15">
      <c r="C117" s="218"/>
      <c r="D117" s="219"/>
      <c r="E117" s="217"/>
      <c r="F117" s="219">
        <v>0</v>
      </c>
      <c r="G117" s="219">
        <v>0</v>
      </c>
      <c r="H117" s="217">
        <v>0</v>
      </c>
      <c r="I117" s="235">
        <v>0</v>
      </c>
      <c r="J117" s="218"/>
      <c r="K117" s="217">
        <v>0</v>
      </c>
      <c r="L117" s="250">
        <v>0</v>
      </c>
      <c r="M117" s="234">
        <v>0</v>
      </c>
      <c r="S117" s="218"/>
      <c r="T117" s="234">
        <v>0</v>
      </c>
      <c r="U117" s="235">
        <v>0</v>
      </c>
      <c r="V117" s="235">
        <v>0</v>
      </c>
      <c r="W117" s="235">
        <v>0</v>
      </c>
      <c r="X117" s="235">
        <v>0</v>
      </c>
      <c r="Y117" s="218"/>
      <c r="Z117" s="217">
        <v>0</v>
      </c>
      <c r="AA117" s="217">
        <v>0</v>
      </c>
      <c r="AB117" s="217">
        <v>0</v>
      </c>
      <c r="AC117" s="217">
        <v>0</v>
      </c>
    </row>
    <row r="118" spans="3:29" x14ac:dyDescent="0.15">
      <c r="C118" s="218"/>
      <c r="D118" s="219"/>
      <c r="E118" s="217"/>
      <c r="F118" s="219">
        <v>0</v>
      </c>
      <c r="G118" s="219">
        <v>0</v>
      </c>
      <c r="H118" s="217">
        <v>0</v>
      </c>
      <c r="I118" s="235">
        <v>0</v>
      </c>
      <c r="J118" s="218"/>
      <c r="K118" s="217">
        <v>0</v>
      </c>
      <c r="L118" s="250">
        <v>0</v>
      </c>
      <c r="M118" s="234">
        <v>0</v>
      </c>
      <c r="N118" s="217"/>
      <c r="O118" s="217"/>
      <c r="S118" s="218"/>
      <c r="T118" s="234">
        <v>0</v>
      </c>
      <c r="U118" s="235">
        <v>0</v>
      </c>
      <c r="V118" s="235">
        <v>0</v>
      </c>
      <c r="W118" s="235">
        <v>0</v>
      </c>
      <c r="X118" s="235">
        <v>0</v>
      </c>
      <c r="Y118" s="218"/>
      <c r="Z118" s="217">
        <v>0</v>
      </c>
      <c r="AA118" s="217">
        <v>0</v>
      </c>
      <c r="AB118" s="217">
        <v>0</v>
      </c>
      <c r="AC118" s="217">
        <v>0</v>
      </c>
    </row>
    <row r="119" spans="3:29" x14ac:dyDescent="0.15">
      <c r="C119" s="218"/>
      <c r="D119" s="219"/>
      <c r="E119" s="217"/>
      <c r="F119" s="219">
        <v>0</v>
      </c>
      <c r="G119" s="219">
        <v>0</v>
      </c>
      <c r="H119" s="217">
        <v>0</v>
      </c>
      <c r="I119" s="235">
        <v>0</v>
      </c>
      <c r="J119" s="218"/>
      <c r="K119" s="217"/>
      <c r="L119" s="217"/>
      <c r="M119" s="217"/>
      <c r="N119" s="217"/>
      <c r="O119" s="217"/>
      <c r="Q119" s="218"/>
      <c r="R119" s="218"/>
      <c r="S119" s="218"/>
      <c r="T119" s="234">
        <v>0</v>
      </c>
      <c r="U119" s="235">
        <v>0</v>
      </c>
      <c r="V119" s="235">
        <v>0</v>
      </c>
      <c r="W119" s="235">
        <v>0</v>
      </c>
      <c r="X119" s="235">
        <v>0</v>
      </c>
      <c r="Y119" s="218"/>
      <c r="Z119" s="217">
        <v>0</v>
      </c>
      <c r="AA119" s="217">
        <v>0</v>
      </c>
      <c r="AB119" s="217">
        <v>0</v>
      </c>
      <c r="AC119" s="217">
        <v>0</v>
      </c>
    </row>
    <row r="120" spans="3:29" x14ac:dyDescent="0.15">
      <c r="C120" s="218"/>
      <c r="D120" s="219"/>
      <c r="E120" s="217"/>
      <c r="F120" s="219">
        <v>0</v>
      </c>
      <c r="G120" s="219">
        <v>0</v>
      </c>
      <c r="H120" s="217">
        <v>0</v>
      </c>
      <c r="I120" s="235">
        <v>0</v>
      </c>
      <c r="J120" s="218"/>
      <c r="K120" s="217">
        <v>0</v>
      </c>
      <c r="L120" s="217">
        <v>0</v>
      </c>
      <c r="M120" s="217">
        <v>0</v>
      </c>
      <c r="N120" s="217">
        <v>0</v>
      </c>
      <c r="O120" s="217">
        <v>0</v>
      </c>
      <c r="Q120" s="218"/>
      <c r="R120" s="218"/>
      <c r="S120" s="218"/>
      <c r="T120" s="234">
        <v>0</v>
      </c>
      <c r="U120" s="235">
        <v>0</v>
      </c>
      <c r="V120" s="235">
        <v>0</v>
      </c>
      <c r="W120" s="235">
        <v>0</v>
      </c>
      <c r="X120" s="235">
        <v>0</v>
      </c>
      <c r="Y120" s="218"/>
      <c r="Z120" s="217">
        <v>0</v>
      </c>
      <c r="AA120" s="217">
        <v>0</v>
      </c>
      <c r="AB120" s="217">
        <v>0</v>
      </c>
      <c r="AC120" s="217">
        <v>0</v>
      </c>
    </row>
    <row r="121" spans="3:29" x14ac:dyDescent="0.15">
      <c r="C121" s="218"/>
      <c r="D121" s="219"/>
      <c r="E121" s="217"/>
      <c r="F121" s="219">
        <v>0</v>
      </c>
      <c r="G121" s="219">
        <v>0</v>
      </c>
      <c r="H121" s="217">
        <v>0</v>
      </c>
      <c r="I121" s="235">
        <v>0</v>
      </c>
      <c r="J121" s="218"/>
      <c r="K121" s="217">
        <v>0</v>
      </c>
      <c r="L121" s="217">
        <v>0</v>
      </c>
      <c r="M121" s="250">
        <v>0</v>
      </c>
      <c r="N121" s="217">
        <v>0</v>
      </c>
      <c r="O121" s="250">
        <v>0</v>
      </c>
      <c r="Q121" s="218"/>
      <c r="R121" s="218"/>
      <c r="S121" s="218"/>
      <c r="T121" s="234">
        <v>0</v>
      </c>
      <c r="U121" s="235">
        <v>0</v>
      </c>
      <c r="V121" s="235">
        <v>0</v>
      </c>
      <c r="W121" s="235">
        <v>0</v>
      </c>
      <c r="X121" s="235">
        <v>0</v>
      </c>
      <c r="Y121" s="218"/>
      <c r="Z121" s="217">
        <v>0</v>
      </c>
      <c r="AA121" s="217">
        <v>0</v>
      </c>
      <c r="AB121" s="217">
        <v>0</v>
      </c>
      <c r="AC121" s="217">
        <v>0</v>
      </c>
    </row>
    <row r="122" spans="3:29" x14ac:dyDescent="0.15">
      <c r="C122" s="218"/>
      <c r="D122" s="219"/>
      <c r="E122" s="217"/>
      <c r="F122" s="219">
        <v>0</v>
      </c>
      <c r="G122" s="219">
        <v>0</v>
      </c>
      <c r="H122" s="217">
        <v>0</v>
      </c>
      <c r="I122" s="235">
        <v>0</v>
      </c>
      <c r="J122" s="218"/>
      <c r="K122" s="217"/>
      <c r="L122" s="217"/>
      <c r="M122" s="250">
        <v>0</v>
      </c>
      <c r="N122" s="217">
        <v>0</v>
      </c>
      <c r="O122" s="252">
        <v>0</v>
      </c>
      <c r="Q122" s="218"/>
      <c r="R122" s="218"/>
      <c r="S122" s="218"/>
      <c r="T122" s="234">
        <v>0</v>
      </c>
      <c r="U122" s="235">
        <v>0</v>
      </c>
      <c r="V122" s="235">
        <v>0</v>
      </c>
      <c r="W122" s="235">
        <v>0</v>
      </c>
      <c r="X122" s="235">
        <v>0</v>
      </c>
      <c r="Y122" s="218"/>
      <c r="Z122" s="217">
        <v>0</v>
      </c>
      <c r="AA122" s="217">
        <v>0</v>
      </c>
      <c r="AB122" s="217">
        <v>0</v>
      </c>
      <c r="AC122" s="217">
        <v>0</v>
      </c>
    </row>
    <row r="123" spans="3:29" x14ac:dyDescent="0.15">
      <c r="C123" s="218"/>
      <c r="D123" s="219"/>
      <c r="E123" s="217"/>
      <c r="F123" s="219">
        <v>0</v>
      </c>
      <c r="G123" s="219">
        <v>0</v>
      </c>
      <c r="H123" s="217">
        <v>0</v>
      </c>
      <c r="I123" s="235">
        <v>0</v>
      </c>
      <c r="J123" s="218"/>
      <c r="Q123" s="218"/>
      <c r="R123" s="218"/>
      <c r="S123" s="218"/>
      <c r="T123" s="234">
        <v>0</v>
      </c>
      <c r="U123" s="235">
        <v>0</v>
      </c>
      <c r="V123" s="235">
        <v>0</v>
      </c>
      <c r="W123" s="235">
        <v>0</v>
      </c>
      <c r="X123" s="235">
        <v>0</v>
      </c>
      <c r="Y123" s="218"/>
      <c r="Z123" s="217">
        <v>0</v>
      </c>
      <c r="AA123" s="217">
        <v>0</v>
      </c>
      <c r="AB123" s="217">
        <v>0</v>
      </c>
      <c r="AC123" s="217">
        <v>0</v>
      </c>
    </row>
    <row r="124" spans="3:29" x14ac:dyDescent="0.15">
      <c r="C124" s="218"/>
      <c r="D124" s="219"/>
      <c r="E124" s="217"/>
      <c r="F124" s="217"/>
      <c r="G124" s="219"/>
      <c r="H124" s="219"/>
      <c r="I124" s="219"/>
      <c r="J124" s="218"/>
      <c r="R124" s="218"/>
      <c r="S124" s="218"/>
      <c r="T124" s="234">
        <v>0</v>
      </c>
      <c r="U124" s="235">
        <v>0</v>
      </c>
      <c r="V124" s="235">
        <v>0</v>
      </c>
      <c r="W124" s="235">
        <v>0</v>
      </c>
      <c r="X124" s="235">
        <v>0</v>
      </c>
      <c r="Y124" s="218"/>
      <c r="Z124" s="217">
        <v>0</v>
      </c>
      <c r="AA124" s="217">
        <v>0</v>
      </c>
      <c r="AB124" s="217">
        <v>0</v>
      </c>
      <c r="AC124" s="217">
        <v>0</v>
      </c>
    </row>
    <row r="125" spans="3:29" x14ac:dyDescent="0.15">
      <c r="C125" s="218"/>
      <c r="D125" s="241">
        <v>0</v>
      </c>
      <c r="E125" s="217"/>
      <c r="F125" s="217"/>
      <c r="G125" s="219"/>
      <c r="H125" s="219"/>
      <c r="I125" s="219"/>
      <c r="J125" s="218"/>
      <c r="R125" s="218"/>
      <c r="S125" s="218"/>
      <c r="T125" s="234">
        <v>0</v>
      </c>
      <c r="U125" s="235">
        <v>0</v>
      </c>
      <c r="V125" s="235">
        <v>0</v>
      </c>
      <c r="W125" s="235">
        <v>0</v>
      </c>
      <c r="X125" s="235">
        <v>0</v>
      </c>
      <c r="Y125" s="218"/>
      <c r="Z125" s="217">
        <v>0</v>
      </c>
      <c r="AA125" s="217">
        <v>0</v>
      </c>
      <c r="AB125" s="217">
        <v>0</v>
      </c>
      <c r="AC125" s="217">
        <v>0</v>
      </c>
    </row>
    <row r="126" spans="3:29" x14ac:dyDescent="0.15">
      <c r="C126" s="218"/>
      <c r="D126" s="221">
        <v>0</v>
      </c>
      <c r="E126" s="243">
        <v>0</v>
      </c>
      <c r="F126" s="233">
        <v>0</v>
      </c>
      <c r="G126" s="221">
        <v>0</v>
      </c>
      <c r="H126" s="233">
        <v>0</v>
      </c>
      <c r="I126" s="219"/>
      <c r="J126" s="218"/>
      <c r="K126" s="218"/>
      <c r="L126" s="218"/>
      <c r="M126" s="218"/>
      <c r="N126" s="218"/>
      <c r="O126" s="218"/>
      <c r="P126" s="218"/>
      <c r="R126" s="218"/>
      <c r="S126" s="218"/>
      <c r="T126" s="234">
        <v>0</v>
      </c>
      <c r="U126" s="235">
        <v>0</v>
      </c>
      <c r="V126" s="235">
        <v>0</v>
      </c>
      <c r="W126" s="235">
        <v>0</v>
      </c>
      <c r="X126" s="235">
        <v>0</v>
      </c>
      <c r="Y126" s="218"/>
      <c r="Z126" s="217">
        <v>0</v>
      </c>
      <c r="AA126" s="217">
        <v>0</v>
      </c>
      <c r="AB126" s="217">
        <v>0</v>
      </c>
      <c r="AC126" s="217">
        <v>0</v>
      </c>
    </row>
    <row r="127" spans="3:29" x14ac:dyDescent="0.15">
      <c r="C127" s="218"/>
      <c r="D127" s="219">
        <v>0</v>
      </c>
      <c r="E127" s="217">
        <v>0</v>
      </c>
      <c r="F127" s="219">
        <v>0</v>
      </c>
      <c r="G127" s="219">
        <v>0</v>
      </c>
      <c r="H127" s="236">
        <v>0</v>
      </c>
      <c r="I127" s="219"/>
      <c r="J127" s="218"/>
      <c r="K127" s="218"/>
      <c r="L127" s="218"/>
      <c r="M127" s="218"/>
      <c r="N127" s="218"/>
      <c r="O127" s="218"/>
      <c r="P127" s="218"/>
      <c r="R127" s="218"/>
      <c r="S127" s="218"/>
      <c r="T127" s="234">
        <v>0</v>
      </c>
      <c r="U127" s="235">
        <v>0</v>
      </c>
      <c r="V127" s="235">
        <v>0</v>
      </c>
      <c r="W127" s="235">
        <v>0</v>
      </c>
      <c r="X127" s="235">
        <v>0</v>
      </c>
      <c r="Y127" s="218"/>
      <c r="Z127" s="217">
        <v>0</v>
      </c>
      <c r="AA127" s="217">
        <v>0</v>
      </c>
      <c r="AB127" s="217">
        <v>0</v>
      </c>
      <c r="AC127" s="217">
        <v>0</v>
      </c>
    </row>
    <row r="128" spans="3:29" x14ac:dyDescent="0.15">
      <c r="C128" s="218"/>
      <c r="D128" s="219"/>
      <c r="E128" s="217"/>
      <c r="F128" s="219">
        <v>0</v>
      </c>
      <c r="G128" s="219">
        <v>0</v>
      </c>
      <c r="H128" s="236">
        <v>0</v>
      </c>
      <c r="I128" s="219"/>
      <c r="J128" s="218"/>
      <c r="K128" s="218"/>
      <c r="L128" s="218"/>
      <c r="M128" s="218"/>
      <c r="N128" s="218"/>
      <c r="O128" s="218"/>
      <c r="P128" s="218"/>
      <c r="R128" s="218"/>
      <c r="S128" s="218"/>
      <c r="T128" s="234">
        <v>0</v>
      </c>
      <c r="U128" s="235">
        <v>0</v>
      </c>
      <c r="V128" s="235">
        <v>0</v>
      </c>
      <c r="W128" s="235">
        <v>0</v>
      </c>
      <c r="X128" s="235">
        <v>0</v>
      </c>
      <c r="Y128" s="218"/>
      <c r="Z128" s="217">
        <v>0</v>
      </c>
      <c r="AA128" s="217">
        <v>0</v>
      </c>
      <c r="AB128" s="217">
        <v>0</v>
      </c>
      <c r="AC128" s="217">
        <v>0</v>
      </c>
    </row>
    <row r="129" spans="3:29" x14ac:dyDescent="0.15">
      <c r="C129" s="218"/>
      <c r="D129" s="219"/>
      <c r="E129" s="217"/>
      <c r="F129" s="219">
        <v>0</v>
      </c>
      <c r="G129" s="219">
        <v>0</v>
      </c>
      <c r="H129" s="236">
        <v>0</v>
      </c>
      <c r="I129" s="219"/>
      <c r="J129" s="218"/>
      <c r="K129" s="218"/>
      <c r="L129" s="218"/>
      <c r="M129" s="218"/>
      <c r="N129" s="218"/>
      <c r="O129" s="218"/>
      <c r="P129" s="218"/>
      <c r="R129" s="218"/>
      <c r="S129" s="218"/>
      <c r="T129" s="234">
        <v>0</v>
      </c>
      <c r="U129" s="235">
        <v>0</v>
      </c>
      <c r="V129" s="235">
        <v>0</v>
      </c>
      <c r="W129" s="235">
        <v>0</v>
      </c>
      <c r="X129" s="235">
        <v>0</v>
      </c>
      <c r="Y129" s="218"/>
      <c r="Z129" s="217">
        <v>0</v>
      </c>
      <c r="AA129" s="217">
        <v>0</v>
      </c>
      <c r="AB129" s="217">
        <v>0</v>
      </c>
      <c r="AC129" s="217">
        <v>0</v>
      </c>
    </row>
    <row r="130" spans="3:29" x14ac:dyDescent="0.15">
      <c r="C130" s="218"/>
      <c r="D130" s="219"/>
      <c r="E130" s="217"/>
      <c r="F130" s="219">
        <v>0</v>
      </c>
      <c r="G130" s="219">
        <v>0</v>
      </c>
      <c r="H130" s="236">
        <v>0</v>
      </c>
      <c r="I130" s="219"/>
      <c r="J130" s="218"/>
      <c r="K130" s="218"/>
      <c r="L130" s="218"/>
      <c r="M130" s="218"/>
      <c r="N130" s="218"/>
      <c r="O130" s="218"/>
      <c r="P130" s="218"/>
      <c r="R130" s="218"/>
      <c r="S130" s="218"/>
      <c r="T130" s="234">
        <v>0</v>
      </c>
      <c r="U130" s="235">
        <v>0</v>
      </c>
      <c r="V130" s="235">
        <v>0</v>
      </c>
      <c r="W130" s="235">
        <v>0</v>
      </c>
      <c r="X130" s="235">
        <v>0</v>
      </c>
      <c r="Y130" s="218"/>
      <c r="Z130" s="217">
        <v>0</v>
      </c>
      <c r="AA130" s="217">
        <v>0</v>
      </c>
      <c r="AB130" s="217">
        <v>0</v>
      </c>
      <c r="AC130" s="217">
        <v>0</v>
      </c>
    </row>
    <row r="131" spans="3:29" x14ac:dyDescent="0.15">
      <c r="C131" s="218"/>
      <c r="D131" s="219"/>
      <c r="E131" s="217"/>
      <c r="F131" s="219">
        <v>0</v>
      </c>
      <c r="G131" s="219">
        <v>0</v>
      </c>
      <c r="H131" s="236">
        <v>0</v>
      </c>
      <c r="I131" s="219"/>
      <c r="J131" s="218"/>
      <c r="K131" s="218"/>
      <c r="L131" s="218"/>
      <c r="M131" s="218"/>
      <c r="N131" s="218"/>
      <c r="O131" s="218"/>
      <c r="P131" s="218"/>
      <c r="R131" s="218"/>
      <c r="S131" s="218"/>
      <c r="T131" s="234">
        <v>0</v>
      </c>
      <c r="U131" s="235">
        <v>0</v>
      </c>
      <c r="V131" s="235">
        <v>0</v>
      </c>
      <c r="W131" s="235">
        <v>0</v>
      </c>
      <c r="X131" s="235">
        <v>0</v>
      </c>
      <c r="Y131" s="218"/>
      <c r="Z131" s="217">
        <v>0</v>
      </c>
      <c r="AA131" s="217">
        <v>0</v>
      </c>
      <c r="AB131" s="217">
        <v>0</v>
      </c>
      <c r="AC131" s="217">
        <v>0</v>
      </c>
    </row>
    <row r="132" spans="3:29" x14ac:dyDescent="0.15">
      <c r="C132" s="218"/>
      <c r="D132" s="219"/>
      <c r="E132" s="217"/>
      <c r="F132" s="219">
        <v>0</v>
      </c>
      <c r="G132" s="219">
        <v>0</v>
      </c>
      <c r="H132" s="236">
        <v>0</v>
      </c>
      <c r="I132" s="219"/>
      <c r="J132" s="218"/>
      <c r="K132" s="218"/>
      <c r="L132" s="218"/>
      <c r="M132" s="218"/>
      <c r="N132" s="218"/>
      <c r="O132" s="218"/>
      <c r="P132" s="218"/>
      <c r="R132" s="218"/>
      <c r="S132" s="218"/>
      <c r="T132" s="234">
        <v>0</v>
      </c>
      <c r="U132" s="235">
        <v>0</v>
      </c>
      <c r="V132" s="235">
        <v>0</v>
      </c>
      <c r="W132" s="235">
        <v>0</v>
      </c>
      <c r="X132" s="235">
        <v>0</v>
      </c>
      <c r="Y132" s="218"/>
      <c r="Z132" s="217">
        <v>0</v>
      </c>
      <c r="AA132" s="217">
        <v>0</v>
      </c>
      <c r="AB132" s="217">
        <v>0</v>
      </c>
      <c r="AC132" s="217">
        <v>0</v>
      </c>
    </row>
    <row r="133" spans="3:29" x14ac:dyDescent="0.15">
      <c r="C133" s="218"/>
      <c r="D133" s="219"/>
      <c r="E133" s="217"/>
      <c r="F133" s="219">
        <v>0</v>
      </c>
      <c r="G133" s="219">
        <v>0</v>
      </c>
      <c r="H133" s="236">
        <v>0</v>
      </c>
      <c r="I133" s="219"/>
      <c r="J133" s="218"/>
      <c r="K133" s="218"/>
      <c r="L133" s="218"/>
      <c r="M133" s="218"/>
      <c r="N133" s="218"/>
      <c r="O133" s="218"/>
      <c r="P133" s="218"/>
      <c r="R133" s="218"/>
      <c r="S133" s="218"/>
      <c r="T133" s="234">
        <v>0</v>
      </c>
      <c r="U133" s="235">
        <v>0</v>
      </c>
      <c r="V133" s="235">
        <v>0</v>
      </c>
      <c r="W133" s="235">
        <v>0</v>
      </c>
      <c r="X133" s="235">
        <v>0</v>
      </c>
      <c r="Y133" s="218"/>
      <c r="Z133" s="217">
        <v>0</v>
      </c>
      <c r="AA133" s="217">
        <v>0</v>
      </c>
      <c r="AB133" s="217">
        <v>0</v>
      </c>
      <c r="AC133" s="217">
        <v>0</v>
      </c>
    </row>
    <row r="134" spans="3:29" x14ac:dyDescent="0.15">
      <c r="C134" s="218"/>
      <c r="D134" s="219"/>
      <c r="E134" s="217"/>
      <c r="F134" s="219">
        <v>0</v>
      </c>
      <c r="G134" s="219">
        <v>0</v>
      </c>
      <c r="H134" s="236">
        <v>0</v>
      </c>
      <c r="I134" s="219"/>
      <c r="J134" s="218"/>
      <c r="K134" s="218"/>
      <c r="L134" s="218"/>
      <c r="M134" s="218"/>
      <c r="N134" s="218"/>
      <c r="O134" s="218"/>
      <c r="P134" s="218"/>
      <c r="R134" s="218"/>
      <c r="S134" s="218"/>
      <c r="T134" s="234">
        <v>0</v>
      </c>
      <c r="U134" s="235">
        <v>0</v>
      </c>
      <c r="V134" s="235">
        <v>0</v>
      </c>
      <c r="W134" s="235">
        <v>0</v>
      </c>
      <c r="X134" s="235">
        <v>0</v>
      </c>
      <c r="Y134" s="218"/>
      <c r="Z134" s="217">
        <v>0</v>
      </c>
      <c r="AA134" s="217">
        <v>0</v>
      </c>
      <c r="AB134" s="217">
        <v>0</v>
      </c>
      <c r="AC134" s="217">
        <v>0</v>
      </c>
    </row>
    <row r="135" spans="3:29" x14ac:dyDescent="0.15">
      <c r="C135" s="218"/>
      <c r="D135" s="219"/>
      <c r="E135" s="217"/>
      <c r="F135" s="217"/>
      <c r="G135" s="219"/>
      <c r="H135" s="219"/>
      <c r="I135" s="219"/>
      <c r="J135" s="218"/>
      <c r="K135" s="218"/>
      <c r="L135" s="218"/>
      <c r="M135" s="218"/>
      <c r="N135" s="218"/>
      <c r="O135" s="218"/>
      <c r="P135" s="218"/>
      <c r="R135" s="218"/>
      <c r="S135" s="218"/>
      <c r="T135" s="234">
        <v>0</v>
      </c>
      <c r="U135" s="235">
        <v>0</v>
      </c>
      <c r="V135" s="235">
        <v>0</v>
      </c>
      <c r="W135" s="235">
        <v>0</v>
      </c>
      <c r="X135" s="235">
        <v>0</v>
      </c>
      <c r="Y135" s="218"/>
      <c r="Z135" s="217">
        <v>0</v>
      </c>
      <c r="AA135" s="217">
        <v>0</v>
      </c>
      <c r="AB135" s="217">
        <v>0</v>
      </c>
      <c r="AC135" s="217">
        <v>0</v>
      </c>
    </row>
    <row r="136" spans="3:29" x14ac:dyDescent="0.15">
      <c r="C136" s="218"/>
      <c r="D136" s="241">
        <v>0</v>
      </c>
      <c r="E136" s="217"/>
      <c r="F136" s="217"/>
      <c r="G136" s="219"/>
      <c r="H136" s="219"/>
      <c r="I136" s="219"/>
      <c r="J136" s="218"/>
      <c r="K136" s="218"/>
      <c r="L136" s="218"/>
      <c r="M136" s="218"/>
      <c r="N136" s="218"/>
      <c r="O136" s="218"/>
      <c r="P136" s="218"/>
      <c r="Q136" s="218"/>
      <c r="R136" s="218"/>
      <c r="S136" s="218"/>
      <c r="T136" s="234">
        <v>0</v>
      </c>
      <c r="U136" s="235">
        <v>0</v>
      </c>
      <c r="V136" s="235">
        <v>0</v>
      </c>
      <c r="W136" s="235">
        <v>0</v>
      </c>
      <c r="X136" s="235">
        <v>0</v>
      </c>
      <c r="Y136" s="218"/>
      <c r="Z136" s="217">
        <v>0</v>
      </c>
      <c r="AA136" s="217">
        <v>0</v>
      </c>
      <c r="AB136" s="217">
        <v>0</v>
      </c>
      <c r="AC136" s="217">
        <v>0</v>
      </c>
    </row>
    <row r="137" spans="3:29" x14ac:dyDescent="0.15">
      <c r="C137" s="218"/>
      <c r="D137" s="221">
        <v>0</v>
      </c>
      <c r="E137" s="243">
        <v>0</v>
      </c>
      <c r="F137" s="221">
        <v>0</v>
      </c>
      <c r="G137" s="233">
        <v>0</v>
      </c>
      <c r="H137" s="221">
        <v>0</v>
      </c>
      <c r="I137" s="221">
        <v>0</v>
      </c>
      <c r="J137" s="218"/>
      <c r="K137" s="218"/>
      <c r="L137" s="218"/>
      <c r="M137" s="218"/>
      <c r="N137" s="218"/>
      <c r="O137" s="218"/>
      <c r="P137" s="218"/>
      <c r="Q137" s="218"/>
      <c r="R137" s="218"/>
      <c r="S137" s="218"/>
      <c r="T137" s="234">
        <v>0</v>
      </c>
      <c r="U137" s="235">
        <v>0</v>
      </c>
      <c r="V137" s="235">
        <v>0</v>
      </c>
      <c r="W137" s="235">
        <v>0</v>
      </c>
      <c r="X137" s="235">
        <v>0</v>
      </c>
      <c r="Y137" s="218"/>
      <c r="Z137" s="217">
        <v>0</v>
      </c>
      <c r="AA137" s="217">
        <v>0</v>
      </c>
      <c r="AB137" s="217">
        <v>0</v>
      </c>
      <c r="AC137" s="217">
        <v>0</v>
      </c>
    </row>
    <row r="138" spans="3:29" x14ac:dyDescent="0.15">
      <c r="C138" s="218"/>
      <c r="D138" s="253">
        <v>0</v>
      </c>
      <c r="E138" s="217">
        <v>0</v>
      </c>
      <c r="F138" s="219">
        <v>0</v>
      </c>
      <c r="G138" s="219">
        <v>0</v>
      </c>
      <c r="H138" s="254">
        <v>0</v>
      </c>
      <c r="I138" s="255">
        <v>0</v>
      </c>
      <c r="J138" s="218"/>
      <c r="K138" s="218"/>
      <c r="L138" s="218"/>
      <c r="M138" s="218"/>
      <c r="N138" s="218"/>
      <c r="O138" s="218"/>
      <c r="P138" s="218"/>
      <c r="Q138" s="218"/>
      <c r="R138" s="218"/>
      <c r="S138" s="218"/>
      <c r="T138" s="234">
        <v>0</v>
      </c>
      <c r="U138" s="235">
        <v>0</v>
      </c>
      <c r="V138" s="235">
        <v>0</v>
      </c>
      <c r="W138" s="235">
        <v>0</v>
      </c>
      <c r="X138" s="235">
        <v>0</v>
      </c>
      <c r="Y138" s="218"/>
      <c r="Z138" s="217">
        <v>0</v>
      </c>
      <c r="AA138" s="217">
        <v>0</v>
      </c>
      <c r="AB138" s="217">
        <v>0</v>
      </c>
      <c r="AC138" s="217">
        <v>0</v>
      </c>
    </row>
    <row r="139" spans="3:29" x14ac:dyDescent="0.15">
      <c r="C139" s="218"/>
      <c r="D139" s="219"/>
      <c r="E139" s="217"/>
      <c r="F139" s="219">
        <v>0</v>
      </c>
      <c r="G139" s="219">
        <v>0</v>
      </c>
      <c r="H139" s="254">
        <v>0</v>
      </c>
      <c r="I139" s="255">
        <v>0</v>
      </c>
      <c r="J139" s="218"/>
      <c r="K139" s="218"/>
      <c r="L139" s="218"/>
      <c r="M139" s="218"/>
      <c r="N139" s="218"/>
      <c r="O139" s="218"/>
      <c r="P139" s="218"/>
      <c r="Q139" s="218"/>
      <c r="R139" s="218"/>
      <c r="S139" s="218"/>
      <c r="T139" s="234">
        <v>0</v>
      </c>
      <c r="U139" s="235">
        <v>0</v>
      </c>
      <c r="V139" s="235">
        <v>0</v>
      </c>
      <c r="W139" s="235">
        <v>0</v>
      </c>
      <c r="X139" s="235">
        <v>0</v>
      </c>
      <c r="Y139" s="218"/>
      <c r="Z139" s="217">
        <v>0</v>
      </c>
      <c r="AA139" s="217">
        <v>0</v>
      </c>
      <c r="AB139" s="217">
        <v>0</v>
      </c>
      <c r="AC139" s="217">
        <v>0</v>
      </c>
    </row>
    <row r="140" spans="3:29" x14ac:dyDescent="0.15">
      <c r="C140" s="218"/>
      <c r="D140" s="219"/>
      <c r="E140" s="217"/>
      <c r="F140" s="219">
        <v>0</v>
      </c>
      <c r="G140" s="219">
        <v>0</v>
      </c>
      <c r="H140" s="254">
        <v>0</v>
      </c>
      <c r="I140" s="255">
        <v>0</v>
      </c>
      <c r="J140" s="218"/>
      <c r="K140" s="218"/>
      <c r="L140" s="218"/>
      <c r="M140" s="218"/>
      <c r="N140" s="218"/>
      <c r="O140" s="218"/>
      <c r="P140" s="218"/>
      <c r="Q140" s="218"/>
      <c r="R140" s="218"/>
      <c r="S140" s="218"/>
      <c r="T140" s="234">
        <v>0</v>
      </c>
      <c r="U140" s="235">
        <v>0</v>
      </c>
      <c r="V140" s="235">
        <v>0</v>
      </c>
      <c r="W140" s="235">
        <v>0</v>
      </c>
      <c r="X140" s="235">
        <v>0</v>
      </c>
      <c r="Y140" s="218"/>
      <c r="Z140" s="217">
        <v>0</v>
      </c>
      <c r="AA140" s="217">
        <v>0</v>
      </c>
      <c r="AB140" s="217">
        <v>0</v>
      </c>
      <c r="AC140" s="217">
        <v>0</v>
      </c>
    </row>
    <row r="141" spans="3:29" x14ac:dyDescent="0.15">
      <c r="C141" s="218"/>
      <c r="D141" s="219"/>
      <c r="E141" s="217"/>
      <c r="F141" s="219">
        <v>0</v>
      </c>
      <c r="G141" s="219">
        <v>0</v>
      </c>
      <c r="H141" s="254">
        <v>0</v>
      </c>
      <c r="I141" s="255">
        <v>0</v>
      </c>
      <c r="J141" s="218"/>
      <c r="K141" s="218"/>
      <c r="L141" s="218"/>
      <c r="M141" s="218"/>
      <c r="N141" s="218"/>
      <c r="O141" s="218"/>
      <c r="P141" s="218"/>
      <c r="Q141" s="218"/>
      <c r="R141" s="218"/>
      <c r="S141" s="218"/>
      <c r="T141" s="234">
        <v>0</v>
      </c>
      <c r="U141" s="235">
        <v>0</v>
      </c>
      <c r="V141" s="235">
        <v>0</v>
      </c>
      <c r="W141" s="235">
        <v>0</v>
      </c>
      <c r="X141" s="235">
        <v>0</v>
      </c>
      <c r="Y141" s="218"/>
      <c r="Z141" s="217">
        <v>0</v>
      </c>
      <c r="AA141" s="217">
        <v>0</v>
      </c>
      <c r="AB141" s="217">
        <v>0</v>
      </c>
      <c r="AC141" s="217">
        <v>0</v>
      </c>
    </row>
    <row r="142" spans="3:29" x14ac:dyDescent="0.15">
      <c r="C142" s="218"/>
      <c r="D142" s="219"/>
      <c r="E142" s="217"/>
      <c r="F142" s="219">
        <v>0</v>
      </c>
      <c r="G142" s="219">
        <v>0</v>
      </c>
      <c r="H142" s="254">
        <v>0</v>
      </c>
      <c r="I142" s="255">
        <v>0</v>
      </c>
      <c r="J142" s="218"/>
      <c r="K142" s="218"/>
      <c r="L142" s="218"/>
      <c r="M142" s="218"/>
      <c r="N142" s="218"/>
      <c r="O142" s="218"/>
      <c r="P142" s="218"/>
      <c r="Q142" s="218"/>
      <c r="R142" s="218"/>
      <c r="S142" s="218"/>
      <c r="T142" s="234">
        <v>0</v>
      </c>
      <c r="U142" s="235">
        <v>0</v>
      </c>
      <c r="V142" s="235">
        <v>0</v>
      </c>
      <c r="W142" s="235">
        <v>0</v>
      </c>
      <c r="X142" s="235">
        <v>0</v>
      </c>
      <c r="Y142" s="218"/>
      <c r="Z142" s="217">
        <v>0</v>
      </c>
      <c r="AA142" s="217">
        <v>0</v>
      </c>
      <c r="AB142" s="217">
        <v>0</v>
      </c>
      <c r="AC142" s="217">
        <v>0</v>
      </c>
    </row>
    <row r="143" spans="3:29" x14ac:dyDescent="0.15">
      <c r="C143" s="218"/>
      <c r="D143" s="219"/>
      <c r="E143" s="217"/>
      <c r="F143" s="219">
        <v>0</v>
      </c>
      <c r="G143" s="219">
        <v>0</v>
      </c>
      <c r="H143" s="254">
        <v>0</v>
      </c>
      <c r="I143" s="255">
        <v>0</v>
      </c>
      <c r="J143" s="218"/>
      <c r="K143" s="218"/>
      <c r="L143" s="218"/>
      <c r="M143" s="218"/>
      <c r="N143" s="218"/>
      <c r="O143" s="218"/>
      <c r="P143" s="218"/>
      <c r="Q143" s="218"/>
      <c r="R143" s="218"/>
      <c r="S143" s="218"/>
      <c r="T143" s="234">
        <v>0</v>
      </c>
      <c r="U143" s="235">
        <v>0</v>
      </c>
      <c r="V143" s="235">
        <v>0</v>
      </c>
      <c r="W143" s="235">
        <v>0</v>
      </c>
      <c r="X143" s="235">
        <v>0</v>
      </c>
      <c r="Y143" s="218"/>
      <c r="Z143" s="217">
        <v>0</v>
      </c>
      <c r="AA143" s="217">
        <v>0</v>
      </c>
      <c r="AB143" s="217">
        <v>0</v>
      </c>
      <c r="AC143" s="217">
        <v>0</v>
      </c>
    </row>
    <row r="144" spans="3:29" x14ac:dyDescent="0.15">
      <c r="C144" s="218"/>
      <c r="D144" s="219"/>
      <c r="E144" s="217"/>
      <c r="F144" s="219">
        <v>0</v>
      </c>
      <c r="G144" s="219">
        <v>0</v>
      </c>
      <c r="H144" s="254">
        <v>0</v>
      </c>
      <c r="I144" s="255">
        <v>0</v>
      </c>
      <c r="J144" s="218"/>
      <c r="K144" s="218"/>
      <c r="L144" s="218"/>
      <c r="M144" s="218"/>
      <c r="N144" s="218"/>
      <c r="O144" s="218"/>
      <c r="P144" s="218"/>
      <c r="Q144" s="218"/>
      <c r="R144" s="218"/>
      <c r="S144" s="218"/>
      <c r="T144" s="234">
        <v>0</v>
      </c>
      <c r="U144" s="235">
        <v>0</v>
      </c>
      <c r="V144" s="235">
        <v>0</v>
      </c>
      <c r="W144" s="235">
        <v>0</v>
      </c>
      <c r="X144" s="235">
        <v>0</v>
      </c>
      <c r="Y144" s="218"/>
      <c r="Z144" s="217">
        <v>0</v>
      </c>
      <c r="AA144" s="217">
        <v>0</v>
      </c>
      <c r="AB144" s="217">
        <v>0</v>
      </c>
      <c r="AC144" s="217">
        <v>0</v>
      </c>
    </row>
    <row r="145" spans="3:29" x14ac:dyDescent="0.15">
      <c r="C145" s="218"/>
      <c r="D145" s="219"/>
      <c r="E145" s="217"/>
      <c r="F145" s="217"/>
      <c r="G145" s="219"/>
      <c r="H145" s="219"/>
      <c r="I145" s="219"/>
      <c r="J145" s="218"/>
      <c r="K145" s="218"/>
      <c r="L145" s="218"/>
      <c r="M145" s="218"/>
      <c r="N145" s="218"/>
      <c r="O145" s="218"/>
      <c r="P145" s="218"/>
      <c r="Q145" s="218"/>
      <c r="R145" s="218"/>
      <c r="S145" s="218"/>
      <c r="T145" s="234">
        <v>0</v>
      </c>
      <c r="U145" s="235">
        <v>0</v>
      </c>
      <c r="V145" s="235">
        <v>0</v>
      </c>
      <c r="W145" s="235">
        <v>0</v>
      </c>
      <c r="X145" s="235">
        <v>0</v>
      </c>
      <c r="Y145" s="218"/>
      <c r="Z145" s="217">
        <v>0</v>
      </c>
      <c r="AA145" s="217">
        <v>0</v>
      </c>
      <c r="AB145" s="217">
        <v>0</v>
      </c>
      <c r="AC145" s="217">
        <v>0</v>
      </c>
    </row>
    <row r="146" spans="3:29" x14ac:dyDescent="0.15">
      <c r="C146" s="218"/>
      <c r="D146" s="241">
        <v>0</v>
      </c>
      <c r="E146" s="217"/>
      <c r="F146" s="217"/>
      <c r="G146" s="219"/>
      <c r="H146" s="219"/>
      <c r="I146" s="219"/>
      <c r="J146" s="218"/>
      <c r="K146" s="218"/>
      <c r="L146" s="218"/>
      <c r="M146" s="218"/>
      <c r="N146" s="218"/>
      <c r="O146" s="218"/>
      <c r="P146" s="218"/>
      <c r="Q146" s="218"/>
      <c r="R146" s="218"/>
      <c r="S146" s="218"/>
      <c r="T146" s="234">
        <v>0</v>
      </c>
      <c r="U146" s="235">
        <v>0</v>
      </c>
      <c r="V146" s="235">
        <v>0</v>
      </c>
      <c r="W146" s="235">
        <v>0</v>
      </c>
      <c r="X146" s="235">
        <v>0</v>
      </c>
      <c r="Y146" s="218"/>
      <c r="Z146" s="217">
        <v>0</v>
      </c>
      <c r="AA146" s="217">
        <v>0</v>
      </c>
      <c r="AB146" s="217">
        <v>0</v>
      </c>
      <c r="AC146" s="217">
        <v>0</v>
      </c>
    </row>
    <row r="147" spans="3:29" x14ac:dyDescent="0.15">
      <c r="C147" s="218"/>
      <c r="D147" s="221">
        <v>0</v>
      </c>
      <c r="E147" s="243">
        <v>0</v>
      </c>
      <c r="F147" s="233">
        <v>0</v>
      </c>
      <c r="G147" s="233">
        <v>0</v>
      </c>
      <c r="H147" s="233">
        <v>0</v>
      </c>
      <c r="I147" s="219"/>
      <c r="J147" s="218"/>
      <c r="K147" s="218"/>
      <c r="L147" s="218"/>
      <c r="M147" s="218"/>
      <c r="N147" s="218"/>
      <c r="O147" s="218"/>
      <c r="P147" s="218"/>
      <c r="Q147" s="218"/>
      <c r="R147" s="218"/>
      <c r="S147" s="218"/>
      <c r="T147" s="234">
        <v>0</v>
      </c>
      <c r="U147" s="235">
        <v>0</v>
      </c>
      <c r="V147" s="235">
        <v>0</v>
      </c>
      <c r="W147" s="235">
        <v>0</v>
      </c>
      <c r="X147" s="235">
        <v>0</v>
      </c>
      <c r="Y147" s="218"/>
      <c r="Z147" s="217">
        <v>0</v>
      </c>
      <c r="AA147" s="217">
        <v>0</v>
      </c>
      <c r="AB147" s="217">
        <v>0</v>
      </c>
      <c r="AC147" s="217">
        <v>0</v>
      </c>
    </row>
    <row r="148" spans="3:29" x14ac:dyDescent="0.15">
      <c r="C148" s="218"/>
      <c r="D148" s="219">
        <v>0</v>
      </c>
      <c r="E148" s="217">
        <v>0</v>
      </c>
      <c r="F148" s="219">
        <v>0</v>
      </c>
      <c r="G148" s="219">
        <v>0</v>
      </c>
      <c r="H148" s="251">
        <v>0</v>
      </c>
      <c r="I148" s="219"/>
      <c r="J148" s="218"/>
      <c r="K148" s="218"/>
      <c r="L148" s="218"/>
      <c r="M148" s="218"/>
      <c r="N148" s="218"/>
      <c r="O148" s="218"/>
      <c r="P148" s="218"/>
      <c r="Q148" s="218"/>
      <c r="R148" s="218"/>
      <c r="S148" s="218"/>
      <c r="T148" s="234">
        <v>0</v>
      </c>
      <c r="U148" s="235">
        <v>0</v>
      </c>
      <c r="V148" s="235">
        <v>0</v>
      </c>
      <c r="W148" s="235">
        <v>0</v>
      </c>
      <c r="X148" s="235">
        <v>0</v>
      </c>
      <c r="Y148" s="218"/>
      <c r="Z148" s="217">
        <v>0</v>
      </c>
      <c r="AA148" s="217">
        <v>0</v>
      </c>
      <c r="AB148" s="217">
        <v>0</v>
      </c>
      <c r="AC148" s="217">
        <v>0</v>
      </c>
    </row>
    <row r="149" spans="3:29" x14ac:dyDescent="0.15">
      <c r="C149" s="218"/>
      <c r="D149" s="219"/>
      <c r="E149" s="217"/>
      <c r="F149" s="219">
        <v>0</v>
      </c>
      <c r="G149" s="219">
        <v>0</v>
      </c>
      <c r="H149" s="256">
        <v>0</v>
      </c>
      <c r="I149" s="219"/>
      <c r="J149" s="218"/>
      <c r="K149" s="218"/>
      <c r="L149" s="218"/>
      <c r="M149" s="218"/>
      <c r="N149" s="218"/>
      <c r="O149" s="218"/>
      <c r="P149" s="218"/>
      <c r="Q149" s="218"/>
      <c r="R149" s="218"/>
      <c r="S149" s="218"/>
      <c r="T149" s="234">
        <v>0</v>
      </c>
      <c r="U149" s="235">
        <v>0</v>
      </c>
      <c r="V149" s="235">
        <v>0</v>
      </c>
      <c r="W149" s="235">
        <v>0</v>
      </c>
      <c r="X149" s="235">
        <v>0</v>
      </c>
      <c r="Y149" s="218"/>
      <c r="Z149" s="217">
        <v>0</v>
      </c>
      <c r="AA149" s="217">
        <v>0</v>
      </c>
      <c r="AB149" s="217">
        <v>0</v>
      </c>
      <c r="AC149" s="217">
        <v>0</v>
      </c>
    </row>
    <row r="150" spans="3:29" x14ac:dyDescent="0.15">
      <c r="C150" s="218"/>
      <c r="D150" s="219"/>
      <c r="E150" s="217"/>
      <c r="F150" s="219">
        <v>0</v>
      </c>
      <c r="G150" s="219">
        <v>0</v>
      </c>
      <c r="H150" s="256">
        <v>0</v>
      </c>
      <c r="I150" s="219"/>
      <c r="J150" s="218"/>
      <c r="K150" s="218"/>
      <c r="L150" s="218"/>
      <c r="M150" s="218"/>
      <c r="N150" s="218"/>
      <c r="O150" s="218"/>
      <c r="P150" s="218"/>
      <c r="Q150" s="218"/>
      <c r="R150" s="218"/>
      <c r="S150" s="218"/>
      <c r="T150" s="234">
        <v>0</v>
      </c>
      <c r="U150" s="235">
        <v>0</v>
      </c>
      <c r="V150" s="235">
        <v>0</v>
      </c>
      <c r="W150" s="235">
        <v>0</v>
      </c>
      <c r="X150" s="235">
        <v>0</v>
      </c>
      <c r="Y150" s="218"/>
      <c r="Z150" s="217">
        <v>0</v>
      </c>
      <c r="AA150" s="217">
        <v>0</v>
      </c>
      <c r="AB150" s="217">
        <v>0</v>
      </c>
      <c r="AC150" s="217">
        <v>0</v>
      </c>
    </row>
    <row r="151" spans="3:29" x14ac:dyDescent="0.15">
      <c r="C151" s="218"/>
      <c r="D151" s="219"/>
      <c r="E151" s="217"/>
      <c r="F151" s="219">
        <v>0</v>
      </c>
      <c r="G151" s="219">
        <v>0</v>
      </c>
      <c r="H151" s="256">
        <v>0</v>
      </c>
      <c r="I151" s="219"/>
      <c r="J151" s="218"/>
      <c r="K151" s="218"/>
      <c r="L151" s="218"/>
      <c r="M151" s="218"/>
      <c r="N151" s="218"/>
      <c r="O151" s="218"/>
      <c r="P151" s="218"/>
      <c r="Q151" s="218"/>
      <c r="R151" s="218"/>
      <c r="S151" s="218"/>
      <c r="T151" s="234">
        <v>0</v>
      </c>
      <c r="U151" s="235">
        <v>0</v>
      </c>
      <c r="V151" s="235">
        <v>0</v>
      </c>
      <c r="W151" s="235">
        <v>0</v>
      </c>
      <c r="X151" s="235">
        <v>0</v>
      </c>
      <c r="Y151" s="218"/>
      <c r="Z151" s="217">
        <v>0</v>
      </c>
      <c r="AA151" s="217">
        <v>0</v>
      </c>
      <c r="AB151" s="217">
        <v>0</v>
      </c>
      <c r="AC151" s="217">
        <v>0</v>
      </c>
    </row>
    <row r="152" spans="3:29" x14ac:dyDescent="0.15">
      <c r="C152" s="218"/>
      <c r="D152" s="219"/>
      <c r="E152" s="217"/>
      <c r="F152" s="219">
        <v>0</v>
      </c>
      <c r="G152" s="219">
        <v>0</v>
      </c>
      <c r="H152" s="256">
        <v>0</v>
      </c>
      <c r="I152" s="219"/>
      <c r="J152" s="218"/>
      <c r="K152" s="218"/>
      <c r="L152" s="218"/>
      <c r="M152" s="218"/>
      <c r="N152" s="218"/>
      <c r="O152" s="218"/>
      <c r="P152" s="218"/>
      <c r="Q152" s="218"/>
      <c r="R152" s="218"/>
      <c r="S152" s="218"/>
      <c r="T152" s="234">
        <v>0</v>
      </c>
      <c r="U152" s="235">
        <v>0</v>
      </c>
      <c r="V152" s="235">
        <v>0</v>
      </c>
      <c r="W152" s="235">
        <v>0</v>
      </c>
      <c r="X152" s="235">
        <v>0</v>
      </c>
      <c r="Y152" s="218"/>
      <c r="Z152" s="217">
        <v>0</v>
      </c>
      <c r="AA152" s="217">
        <v>0</v>
      </c>
      <c r="AB152" s="217">
        <v>0</v>
      </c>
      <c r="AC152" s="217">
        <v>0</v>
      </c>
    </row>
    <row r="153" spans="3:29" x14ac:dyDescent="0.15">
      <c r="C153" s="218"/>
      <c r="D153" s="219"/>
      <c r="E153" s="217"/>
      <c r="F153" s="219">
        <v>0</v>
      </c>
      <c r="G153" s="219">
        <v>0</v>
      </c>
      <c r="H153" s="256">
        <v>0</v>
      </c>
      <c r="I153" s="219"/>
      <c r="J153" s="218"/>
      <c r="K153" s="218"/>
      <c r="L153" s="218"/>
      <c r="M153" s="218"/>
      <c r="N153" s="218"/>
      <c r="O153" s="218"/>
      <c r="P153" s="218"/>
      <c r="Q153" s="218"/>
      <c r="R153" s="218"/>
      <c r="S153" s="218"/>
      <c r="T153" s="234">
        <v>0</v>
      </c>
      <c r="U153" s="235">
        <v>0</v>
      </c>
      <c r="V153" s="235">
        <v>0</v>
      </c>
      <c r="W153" s="235">
        <v>0</v>
      </c>
      <c r="X153" s="235">
        <v>0</v>
      </c>
      <c r="Y153" s="218"/>
      <c r="Z153" s="217">
        <v>0</v>
      </c>
      <c r="AA153" s="217">
        <v>0</v>
      </c>
      <c r="AB153" s="217">
        <v>0</v>
      </c>
      <c r="AC153" s="217">
        <v>0</v>
      </c>
    </row>
    <row r="154" spans="3:29" x14ac:dyDescent="0.15">
      <c r="C154" s="218"/>
      <c r="D154" s="219"/>
      <c r="E154" s="217"/>
      <c r="F154" s="219">
        <v>0</v>
      </c>
      <c r="G154" s="219">
        <v>0</v>
      </c>
      <c r="H154" s="256">
        <v>0</v>
      </c>
      <c r="I154" s="219"/>
      <c r="J154" s="218"/>
      <c r="K154" s="218"/>
      <c r="L154" s="218"/>
      <c r="M154" s="218"/>
      <c r="N154" s="218"/>
      <c r="O154" s="218"/>
      <c r="P154" s="218"/>
      <c r="Q154" s="218"/>
      <c r="R154" s="218"/>
      <c r="S154" s="218"/>
      <c r="T154" s="234">
        <v>0</v>
      </c>
      <c r="U154" s="235">
        <v>0</v>
      </c>
      <c r="V154" s="235">
        <v>0</v>
      </c>
      <c r="W154" s="235">
        <v>0</v>
      </c>
      <c r="X154" s="235">
        <v>0</v>
      </c>
      <c r="Y154" s="218"/>
      <c r="Z154" s="217">
        <v>0</v>
      </c>
      <c r="AA154" s="217">
        <v>0</v>
      </c>
      <c r="AB154" s="217">
        <v>0</v>
      </c>
      <c r="AC154" s="217">
        <v>0</v>
      </c>
    </row>
    <row r="155" spans="3:29" x14ac:dyDescent="0.15">
      <c r="C155" s="218"/>
      <c r="D155" s="219"/>
      <c r="E155" s="217"/>
      <c r="F155" s="219">
        <v>0</v>
      </c>
      <c r="G155" s="219">
        <v>0</v>
      </c>
      <c r="H155" s="256">
        <v>0</v>
      </c>
      <c r="I155" s="219"/>
      <c r="J155" s="218"/>
      <c r="K155" s="218"/>
      <c r="L155" s="218"/>
      <c r="M155" s="218"/>
      <c r="N155" s="218"/>
      <c r="O155" s="218"/>
      <c r="P155" s="218"/>
      <c r="Q155" s="218"/>
      <c r="R155" s="218"/>
      <c r="S155" s="218"/>
      <c r="T155" s="234">
        <v>0</v>
      </c>
      <c r="U155" s="235">
        <v>0</v>
      </c>
      <c r="V155" s="235">
        <v>0</v>
      </c>
      <c r="W155" s="235">
        <v>0</v>
      </c>
      <c r="X155" s="235">
        <v>0</v>
      </c>
      <c r="Y155" s="218"/>
      <c r="Z155" s="217">
        <v>0</v>
      </c>
      <c r="AA155" s="217">
        <v>0</v>
      </c>
      <c r="AB155" s="217">
        <v>0</v>
      </c>
      <c r="AC155" s="217">
        <v>0</v>
      </c>
    </row>
    <row r="156" spans="3:29" x14ac:dyDescent="0.15">
      <c r="C156" s="218"/>
      <c r="D156" s="219"/>
      <c r="E156" s="217"/>
      <c r="F156" s="217"/>
      <c r="G156" s="219"/>
      <c r="H156" s="219"/>
      <c r="I156" s="219"/>
      <c r="J156" s="218"/>
      <c r="K156" s="218"/>
      <c r="L156" s="218"/>
      <c r="M156" s="218"/>
      <c r="N156" s="218"/>
      <c r="O156" s="218"/>
      <c r="P156" s="218"/>
      <c r="Q156" s="218"/>
      <c r="R156" s="218"/>
      <c r="S156" s="218"/>
      <c r="T156" s="234">
        <v>0</v>
      </c>
      <c r="U156" s="235">
        <v>0</v>
      </c>
      <c r="V156" s="235">
        <v>0</v>
      </c>
      <c r="W156" s="235">
        <v>0</v>
      </c>
      <c r="X156" s="235">
        <v>0</v>
      </c>
      <c r="Y156" s="218"/>
      <c r="Z156" s="217">
        <v>0</v>
      </c>
      <c r="AA156" s="217">
        <v>0</v>
      </c>
      <c r="AB156" s="217">
        <v>0</v>
      </c>
      <c r="AC156" s="217">
        <v>0</v>
      </c>
    </row>
    <row r="157" spans="3:29" x14ac:dyDescent="0.15">
      <c r="C157" s="218"/>
      <c r="D157" s="241">
        <v>0</v>
      </c>
      <c r="E157" s="217"/>
      <c r="F157" s="243">
        <v>0</v>
      </c>
      <c r="G157" s="234">
        <v>0</v>
      </c>
      <c r="H157" s="219"/>
      <c r="I157" s="219"/>
      <c r="J157" s="218"/>
      <c r="K157" s="218"/>
      <c r="L157" s="218"/>
      <c r="M157" s="218"/>
      <c r="N157" s="218"/>
      <c r="O157" s="218"/>
      <c r="P157" s="218"/>
      <c r="Q157" s="218"/>
      <c r="R157" s="218"/>
      <c r="S157" s="218"/>
      <c r="T157" s="234">
        <v>0</v>
      </c>
      <c r="U157" s="235">
        <v>0</v>
      </c>
      <c r="V157" s="235">
        <v>0</v>
      </c>
      <c r="W157" s="235">
        <v>0</v>
      </c>
      <c r="X157" s="235">
        <v>0</v>
      </c>
      <c r="Y157" s="218"/>
      <c r="Z157" s="217">
        <v>0</v>
      </c>
      <c r="AA157" s="217">
        <v>0</v>
      </c>
      <c r="AB157" s="217">
        <v>0</v>
      </c>
      <c r="AC157" s="217">
        <v>0</v>
      </c>
    </row>
    <row r="158" spans="3:29" x14ac:dyDescent="0.15">
      <c r="C158" s="218"/>
      <c r="D158" s="221">
        <v>0</v>
      </c>
      <c r="E158" s="243">
        <v>0</v>
      </c>
      <c r="F158" s="233">
        <v>0</v>
      </c>
      <c r="G158" s="233">
        <v>0</v>
      </c>
      <c r="H158" s="217"/>
      <c r="I158" s="217"/>
      <c r="J158" s="233">
        <v>0</v>
      </c>
      <c r="L158" s="218"/>
      <c r="M158" s="218"/>
      <c r="N158" s="218"/>
      <c r="O158" s="218"/>
      <c r="P158" s="218"/>
      <c r="Q158" s="218"/>
      <c r="R158" s="218"/>
      <c r="S158" s="218"/>
      <c r="T158" s="234">
        <v>0</v>
      </c>
      <c r="U158" s="235">
        <v>0</v>
      </c>
      <c r="V158" s="235">
        <v>0</v>
      </c>
      <c r="W158" s="235">
        <v>0</v>
      </c>
      <c r="X158" s="235">
        <v>0</v>
      </c>
      <c r="Y158" s="218"/>
      <c r="Z158" s="217">
        <v>0</v>
      </c>
      <c r="AA158" s="217">
        <v>0</v>
      </c>
      <c r="AB158" s="217">
        <v>0</v>
      </c>
      <c r="AC158" s="217">
        <v>0</v>
      </c>
    </row>
    <row r="159" spans="3:29" x14ac:dyDescent="0.15">
      <c r="C159" s="218"/>
      <c r="D159" s="219">
        <v>0</v>
      </c>
      <c r="E159" s="217">
        <v>0</v>
      </c>
      <c r="F159" s="219">
        <v>0</v>
      </c>
      <c r="G159" s="219">
        <v>0</v>
      </c>
      <c r="I159" s="257">
        <v>0</v>
      </c>
      <c r="J159" s="256">
        <v>0</v>
      </c>
      <c r="L159" s="218"/>
      <c r="M159" s="218"/>
      <c r="N159" s="218"/>
      <c r="O159" s="218"/>
      <c r="P159" s="218"/>
      <c r="Q159" s="218"/>
      <c r="R159" s="218"/>
      <c r="S159" s="218"/>
      <c r="T159" s="234">
        <v>0</v>
      </c>
      <c r="U159" s="235">
        <v>0</v>
      </c>
      <c r="V159" s="235">
        <v>0</v>
      </c>
      <c r="W159" s="235">
        <v>0</v>
      </c>
      <c r="X159" s="235">
        <v>0</v>
      </c>
      <c r="Y159" s="218"/>
      <c r="Z159" s="217">
        <v>0</v>
      </c>
      <c r="AA159" s="217">
        <v>0</v>
      </c>
      <c r="AB159" s="217">
        <v>0</v>
      </c>
      <c r="AC159" s="217">
        <v>0</v>
      </c>
    </row>
    <row r="160" spans="3:29" x14ac:dyDescent="0.15">
      <c r="C160" s="218"/>
      <c r="D160" s="219"/>
      <c r="E160" s="217"/>
      <c r="F160" s="219">
        <v>0</v>
      </c>
      <c r="G160" s="219">
        <v>0</v>
      </c>
      <c r="H160" s="217">
        <v>0</v>
      </c>
      <c r="I160" s="250">
        <v>0</v>
      </c>
      <c r="J160" s="256">
        <v>0</v>
      </c>
      <c r="L160" s="218"/>
      <c r="M160" s="218"/>
      <c r="N160" s="218"/>
      <c r="O160" s="218"/>
      <c r="P160" s="218"/>
      <c r="Q160" s="218"/>
      <c r="R160" s="218"/>
      <c r="S160" s="218"/>
      <c r="T160" s="234">
        <v>0</v>
      </c>
      <c r="U160" s="235">
        <v>0</v>
      </c>
      <c r="V160" s="235">
        <v>0</v>
      </c>
      <c r="W160" s="235">
        <v>0</v>
      </c>
      <c r="X160" s="235">
        <v>0</v>
      </c>
      <c r="Y160" s="218"/>
      <c r="Z160" s="217">
        <v>0</v>
      </c>
      <c r="AA160" s="217">
        <v>0</v>
      </c>
      <c r="AB160" s="217">
        <v>0</v>
      </c>
      <c r="AC160" s="217">
        <v>0</v>
      </c>
    </row>
    <row r="161" spans="3:29" x14ac:dyDescent="0.15">
      <c r="C161" s="218"/>
      <c r="D161" s="219"/>
      <c r="E161" s="217"/>
      <c r="F161" s="219">
        <v>0</v>
      </c>
      <c r="G161" s="219">
        <v>0</v>
      </c>
      <c r="H161" s="217">
        <v>0</v>
      </c>
      <c r="I161" s="250">
        <v>0</v>
      </c>
      <c r="J161" s="256">
        <v>0</v>
      </c>
      <c r="L161" s="218"/>
      <c r="M161" s="218"/>
      <c r="N161" s="218"/>
      <c r="O161" s="218"/>
      <c r="P161" s="218"/>
      <c r="Q161" s="218"/>
      <c r="R161" s="218"/>
      <c r="S161" s="218"/>
      <c r="T161" s="234">
        <v>0</v>
      </c>
      <c r="U161" s="235">
        <v>0</v>
      </c>
      <c r="V161" s="235">
        <v>0</v>
      </c>
      <c r="W161" s="235">
        <v>0</v>
      </c>
      <c r="X161" s="235">
        <v>0</v>
      </c>
      <c r="Y161" s="218"/>
      <c r="Z161" s="217">
        <v>0</v>
      </c>
      <c r="AA161" s="217">
        <v>0</v>
      </c>
      <c r="AB161" s="217">
        <v>0</v>
      </c>
      <c r="AC161" s="217">
        <v>0</v>
      </c>
    </row>
    <row r="162" spans="3:29" x14ac:dyDescent="0.15">
      <c r="C162" s="218"/>
      <c r="D162" s="219"/>
      <c r="E162" s="217"/>
      <c r="F162" s="219">
        <v>0</v>
      </c>
      <c r="G162" s="219">
        <v>0</v>
      </c>
      <c r="H162" s="217">
        <v>0</v>
      </c>
      <c r="I162" s="250">
        <v>0</v>
      </c>
      <c r="J162" s="256">
        <v>0</v>
      </c>
      <c r="L162" s="218"/>
      <c r="M162" s="218"/>
      <c r="N162" s="218"/>
      <c r="O162" s="218"/>
      <c r="P162" s="218"/>
      <c r="Q162" s="218"/>
      <c r="R162" s="218"/>
      <c r="S162" s="218"/>
      <c r="T162" s="234">
        <v>0</v>
      </c>
      <c r="U162" s="235">
        <v>0</v>
      </c>
      <c r="V162" s="235">
        <v>0</v>
      </c>
      <c r="W162" s="235">
        <v>0</v>
      </c>
      <c r="X162" s="235">
        <v>0</v>
      </c>
      <c r="Y162" s="218"/>
      <c r="Z162" s="217">
        <v>0</v>
      </c>
      <c r="AA162" s="217">
        <v>0</v>
      </c>
      <c r="AB162" s="217">
        <v>0</v>
      </c>
      <c r="AC162" s="217">
        <v>0</v>
      </c>
    </row>
    <row r="163" spans="3:29" x14ac:dyDescent="0.15">
      <c r="C163" s="218"/>
      <c r="D163" s="219"/>
      <c r="E163" s="217"/>
      <c r="F163" s="219">
        <v>0</v>
      </c>
      <c r="G163" s="219">
        <v>0</v>
      </c>
      <c r="H163" s="217">
        <v>0</v>
      </c>
      <c r="I163" s="250">
        <v>0</v>
      </c>
      <c r="J163" s="256">
        <v>0</v>
      </c>
      <c r="L163" s="218"/>
      <c r="M163" s="218"/>
      <c r="N163" s="218"/>
      <c r="O163" s="218"/>
      <c r="P163" s="218"/>
      <c r="Q163" s="218"/>
      <c r="R163" s="218"/>
      <c r="S163" s="218"/>
      <c r="T163" s="234">
        <v>0</v>
      </c>
      <c r="U163" s="235">
        <v>0</v>
      </c>
      <c r="V163" s="235">
        <v>0</v>
      </c>
      <c r="W163" s="235">
        <v>0</v>
      </c>
      <c r="X163" s="235">
        <v>0</v>
      </c>
      <c r="Y163" s="218"/>
      <c r="Z163" s="217">
        <v>0</v>
      </c>
      <c r="AA163" s="217">
        <v>0</v>
      </c>
      <c r="AB163" s="217">
        <v>0</v>
      </c>
      <c r="AC163" s="217">
        <v>0</v>
      </c>
    </row>
    <row r="164" spans="3:29" x14ac:dyDescent="0.15">
      <c r="C164" s="218"/>
      <c r="D164" s="219"/>
      <c r="E164" s="217"/>
      <c r="F164" s="219">
        <v>0</v>
      </c>
      <c r="G164" s="219">
        <v>0</v>
      </c>
      <c r="H164" s="217">
        <v>0</v>
      </c>
      <c r="I164" s="250">
        <v>0</v>
      </c>
      <c r="J164" s="256">
        <v>0</v>
      </c>
      <c r="L164" s="218"/>
      <c r="M164" s="218"/>
      <c r="N164" s="218"/>
      <c r="O164" s="218"/>
      <c r="P164" s="218"/>
      <c r="Q164" s="218"/>
      <c r="R164" s="218"/>
      <c r="S164" s="218"/>
      <c r="T164" s="234">
        <v>0</v>
      </c>
      <c r="U164" s="235">
        <v>0</v>
      </c>
      <c r="V164" s="235">
        <v>0</v>
      </c>
      <c r="W164" s="235">
        <v>0</v>
      </c>
      <c r="X164" s="235">
        <v>0</v>
      </c>
      <c r="Y164" s="218"/>
      <c r="Z164" s="217">
        <v>0</v>
      </c>
      <c r="AA164" s="217">
        <v>0</v>
      </c>
      <c r="AB164" s="217">
        <v>0</v>
      </c>
      <c r="AC164" s="217">
        <v>0</v>
      </c>
    </row>
    <row r="165" spans="3:29" x14ac:dyDescent="0.15">
      <c r="C165" s="218"/>
      <c r="D165" s="219"/>
      <c r="E165" s="217"/>
      <c r="F165" s="219">
        <v>0</v>
      </c>
      <c r="G165" s="219">
        <v>0</v>
      </c>
      <c r="H165" s="217">
        <v>0</v>
      </c>
      <c r="I165" s="250">
        <v>0</v>
      </c>
      <c r="J165" s="256">
        <v>0</v>
      </c>
      <c r="L165" s="218"/>
      <c r="M165" s="218"/>
      <c r="N165" s="218"/>
      <c r="O165" s="218"/>
      <c r="P165" s="218"/>
      <c r="Q165" s="218"/>
      <c r="R165" s="218"/>
      <c r="S165" s="218"/>
      <c r="T165" s="234">
        <v>0</v>
      </c>
      <c r="U165" s="235">
        <v>0</v>
      </c>
      <c r="V165" s="235">
        <v>0</v>
      </c>
      <c r="W165" s="235">
        <v>0</v>
      </c>
      <c r="X165" s="235">
        <v>0</v>
      </c>
      <c r="Y165" s="218"/>
      <c r="Z165" s="217">
        <v>0</v>
      </c>
      <c r="AA165" s="217">
        <v>0</v>
      </c>
      <c r="AB165" s="217">
        <v>0</v>
      </c>
      <c r="AC165" s="217">
        <v>0</v>
      </c>
    </row>
    <row r="166" spans="3:29" x14ac:dyDescent="0.15">
      <c r="C166" s="218"/>
      <c r="D166" s="219"/>
      <c r="E166" s="217"/>
      <c r="F166" s="219">
        <v>0</v>
      </c>
      <c r="G166" s="219">
        <v>0</v>
      </c>
      <c r="H166" s="217">
        <v>0</v>
      </c>
      <c r="I166" s="250">
        <v>0</v>
      </c>
      <c r="J166" s="256">
        <v>0</v>
      </c>
      <c r="K166" s="218"/>
      <c r="L166" s="218"/>
      <c r="M166" s="218"/>
      <c r="N166" s="218"/>
      <c r="O166" s="218"/>
      <c r="P166" s="218"/>
      <c r="Q166" s="218"/>
      <c r="R166" s="218"/>
      <c r="S166" s="218"/>
      <c r="T166" s="234">
        <v>0</v>
      </c>
      <c r="U166" s="235">
        <v>0</v>
      </c>
      <c r="V166" s="235">
        <v>0</v>
      </c>
      <c r="W166" s="235">
        <v>0</v>
      </c>
      <c r="X166" s="235">
        <v>0</v>
      </c>
      <c r="Y166" s="218"/>
      <c r="Z166" s="217">
        <v>0</v>
      </c>
      <c r="AA166" s="217">
        <v>0</v>
      </c>
      <c r="AB166" s="217">
        <v>0</v>
      </c>
      <c r="AC166" s="217">
        <v>0</v>
      </c>
    </row>
    <row r="167" spans="3:29" x14ac:dyDescent="0.15">
      <c r="C167" s="218"/>
      <c r="D167" s="241">
        <v>0</v>
      </c>
      <c r="E167" s="217"/>
      <c r="F167" s="217"/>
      <c r="G167" s="219"/>
      <c r="H167" s="219"/>
      <c r="I167" s="219"/>
      <c r="J167" s="218"/>
      <c r="K167" s="218"/>
      <c r="L167" s="218"/>
      <c r="M167" s="218"/>
      <c r="N167" s="218"/>
      <c r="O167" s="218"/>
      <c r="P167" s="218"/>
      <c r="Q167" s="218"/>
      <c r="R167" s="218"/>
      <c r="S167" s="218"/>
      <c r="T167" s="234">
        <v>0</v>
      </c>
      <c r="U167" s="235">
        <v>0</v>
      </c>
      <c r="V167" s="235">
        <v>0</v>
      </c>
      <c r="W167" s="235">
        <v>0</v>
      </c>
      <c r="X167" s="235">
        <v>0</v>
      </c>
      <c r="Y167" s="218"/>
      <c r="Z167" s="217">
        <v>0</v>
      </c>
      <c r="AA167" s="217">
        <v>0</v>
      </c>
      <c r="AB167" s="217">
        <v>0</v>
      </c>
      <c r="AC167" s="217">
        <v>0</v>
      </c>
    </row>
    <row r="168" spans="3:29" x14ac:dyDescent="0.15">
      <c r="C168" s="218"/>
      <c r="D168" s="221">
        <v>0</v>
      </c>
      <c r="E168" s="243">
        <v>0</v>
      </c>
      <c r="F168" s="233">
        <v>0</v>
      </c>
      <c r="G168" s="233">
        <v>0</v>
      </c>
      <c r="H168" s="221">
        <v>0</v>
      </c>
      <c r="I168" s="219"/>
      <c r="J168" s="218"/>
      <c r="K168" s="218"/>
      <c r="L168" s="218"/>
      <c r="M168" s="218"/>
      <c r="N168" s="218"/>
      <c r="O168" s="218"/>
      <c r="P168" s="218"/>
      <c r="Q168" s="218"/>
      <c r="R168" s="218"/>
      <c r="S168" s="218"/>
      <c r="T168" s="234">
        <v>0</v>
      </c>
      <c r="U168" s="235">
        <v>0</v>
      </c>
      <c r="V168" s="235">
        <v>0</v>
      </c>
      <c r="W168" s="235">
        <v>0</v>
      </c>
      <c r="X168" s="235">
        <v>0</v>
      </c>
      <c r="Y168" s="218"/>
      <c r="Z168" s="217">
        <v>0</v>
      </c>
      <c r="AA168" s="217">
        <v>0</v>
      </c>
      <c r="AB168" s="217">
        <v>0</v>
      </c>
      <c r="AC168" s="217">
        <v>0</v>
      </c>
    </row>
    <row r="169" spans="3:29" x14ac:dyDescent="0.15">
      <c r="C169" s="218"/>
      <c r="D169" s="219">
        <v>0</v>
      </c>
      <c r="E169" s="217">
        <v>0</v>
      </c>
      <c r="F169" s="219">
        <v>0</v>
      </c>
      <c r="G169" s="219">
        <v>0</v>
      </c>
      <c r="H169" s="251">
        <v>0</v>
      </c>
      <c r="I169" s="219"/>
      <c r="J169" s="218"/>
      <c r="K169" s="218"/>
      <c r="L169" s="218"/>
      <c r="M169" s="218"/>
      <c r="N169" s="218"/>
      <c r="O169" s="218"/>
      <c r="P169" s="218"/>
      <c r="Q169" s="218"/>
      <c r="R169" s="218"/>
      <c r="S169" s="218"/>
      <c r="T169" s="234">
        <v>0</v>
      </c>
      <c r="U169" s="235">
        <v>0</v>
      </c>
      <c r="V169" s="235">
        <v>0</v>
      </c>
      <c r="W169" s="235">
        <v>0</v>
      </c>
      <c r="X169" s="235">
        <v>0</v>
      </c>
      <c r="Y169" s="218"/>
      <c r="Z169" s="217">
        <v>0</v>
      </c>
      <c r="AA169" s="217">
        <v>0</v>
      </c>
      <c r="AB169" s="217">
        <v>0</v>
      </c>
      <c r="AC169" s="217">
        <v>0</v>
      </c>
    </row>
    <row r="170" spans="3:29" x14ac:dyDescent="0.15">
      <c r="C170" s="218"/>
      <c r="D170" s="219"/>
      <c r="E170" s="217"/>
      <c r="F170" s="219">
        <v>0</v>
      </c>
      <c r="G170" s="219">
        <v>0</v>
      </c>
      <c r="H170" s="256">
        <v>0</v>
      </c>
      <c r="I170" s="219"/>
      <c r="J170" s="218"/>
      <c r="K170" s="218"/>
      <c r="L170" s="218"/>
      <c r="M170" s="218"/>
      <c r="N170" s="218"/>
      <c r="O170" s="218"/>
      <c r="P170" s="218"/>
      <c r="Q170" s="218"/>
      <c r="R170" s="218"/>
      <c r="S170" s="218"/>
      <c r="T170" s="234">
        <v>0</v>
      </c>
      <c r="U170" s="235">
        <v>0</v>
      </c>
      <c r="V170" s="235">
        <v>0</v>
      </c>
      <c r="W170" s="235">
        <v>0</v>
      </c>
      <c r="X170" s="235">
        <v>0</v>
      </c>
      <c r="Y170" s="218"/>
      <c r="Z170" s="217">
        <v>0</v>
      </c>
      <c r="AA170" s="217">
        <v>0</v>
      </c>
      <c r="AB170" s="217">
        <v>0</v>
      </c>
      <c r="AC170" s="217">
        <v>0</v>
      </c>
    </row>
    <row r="171" spans="3:29" x14ac:dyDescent="0.15">
      <c r="C171" s="218"/>
      <c r="D171" s="219"/>
      <c r="E171" s="217"/>
      <c r="F171" s="219">
        <v>0</v>
      </c>
      <c r="G171" s="219">
        <v>0</v>
      </c>
      <c r="H171" s="256">
        <v>0</v>
      </c>
      <c r="I171" s="219"/>
      <c r="J171" s="218"/>
      <c r="K171" s="218"/>
      <c r="L171" s="218"/>
      <c r="M171" s="218"/>
      <c r="N171" s="218"/>
      <c r="O171" s="218"/>
      <c r="P171" s="218"/>
      <c r="Q171" s="218"/>
      <c r="R171" s="218"/>
      <c r="S171" s="218"/>
      <c r="T171" s="234">
        <v>0</v>
      </c>
      <c r="U171" s="235">
        <v>0</v>
      </c>
      <c r="V171" s="235">
        <v>0</v>
      </c>
      <c r="W171" s="235">
        <v>0</v>
      </c>
      <c r="X171" s="235">
        <v>0</v>
      </c>
      <c r="Y171" s="218"/>
      <c r="Z171" s="217">
        <v>0</v>
      </c>
      <c r="AA171" s="217">
        <v>0</v>
      </c>
      <c r="AB171" s="217">
        <v>0</v>
      </c>
      <c r="AC171" s="217">
        <v>0</v>
      </c>
    </row>
    <row r="172" spans="3:29" x14ac:dyDescent="0.15">
      <c r="C172" s="218"/>
      <c r="D172" s="219"/>
      <c r="E172" s="217"/>
      <c r="F172" s="219">
        <v>0</v>
      </c>
      <c r="G172" s="219">
        <v>0</v>
      </c>
      <c r="H172" s="256">
        <v>0</v>
      </c>
      <c r="I172" s="219"/>
      <c r="J172" s="218"/>
      <c r="K172" s="218"/>
      <c r="L172" s="218"/>
      <c r="M172" s="218"/>
      <c r="N172" s="218"/>
      <c r="O172" s="218"/>
      <c r="P172" s="218"/>
      <c r="Q172" s="218"/>
      <c r="R172" s="218"/>
      <c r="S172" s="218"/>
      <c r="T172" s="234">
        <v>0</v>
      </c>
      <c r="U172" s="235">
        <v>0</v>
      </c>
      <c r="V172" s="235">
        <v>0</v>
      </c>
      <c r="W172" s="235">
        <v>0</v>
      </c>
      <c r="X172" s="235">
        <v>0</v>
      </c>
      <c r="Y172" s="218"/>
      <c r="Z172" s="217">
        <v>0</v>
      </c>
      <c r="AA172" s="217">
        <v>0</v>
      </c>
      <c r="AB172" s="217">
        <v>0</v>
      </c>
      <c r="AC172" s="217">
        <v>0</v>
      </c>
    </row>
    <row r="173" spans="3:29" x14ac:dyDescent="0.15">
      <c r="C173" s="218"/>
      <c r="D173" s="219"/>
      <c r="E173" s="217"/>
      <c r="F173" s="219">
        <v>0</v>
      </c>
      <c r="G173" s="219">
        <v>0</v>
      </c>
      <c r="H173" s="256">
        <v>0</v>
      </c>
      <c r="I173" s="219"/>
      <c r="J173" s="218"/>
      <c r="K173" s="218"/>
      <c r="L173" s="218"/>
      <c r="M173" s="218"/>
      <c r="N173" s="218"/>
      <c r="O173" s="218"/>
      <c r="P173" s="218"/>
      <c r="Q173" s="218"/>
      <c r="R173" s="218"/>
      <c r="S173" s="218"/>
      <c r="T173" s="234">
        <v>0</v>
      </c>
      <c r="U173" s="235">
        <v>0</v>
      </c>
      <c r="V173" s="235">
        <v>0</v>
      </c>
      <c r="W173" s="235">
        <v>0</v>
      </c>
      <c r="X173" s="235">
        <v>0</v>
      </c>
      <c r="Y173" s="218"/>
      <c r="Z173" s="217">
        <v>0</v>
      </c>
      <c r="AA173" s="217">
        <v>0</v>
      </c>
      <c r="AB173" s="217">
        <v>0</v>
      </c>
      <c r="AC173" s="217">
        <v>0</v>
      </c>
    </row>
    <row r="174" spans="3:29" x14ac:dyDescent="0.15">
      <c r="C174" s="218"/>
      <c r="D174" s="219"/>
      <c r="E174" s="217"/>
      <c r="F174" s="219">
        <v>0</v>
      </c>
      <c r="G174" s="219">
        <v>0</v>
      </c>
      <c r="H174" s="256">
        <v>0</v>
      </c>
      <c r="I174" s="219"/>
      <c r="J174" s="218"/>
      <c r="K174" s="218"/>
      <c r="L174" s="218"/>
      <c r="M174" s="218"/>
      <c r="N174" s="218"/>
      <c r="O174" s="218"/>
      <c r="P174" s="218"/>
      <c r="Q174" s="218"/>
      <c r="R174" s="218"/>
      <c r="S174" s="218"/>
      <c r="T174" s="234">
        <v>0</v>
      </c>
      <c r="U174" s="235">
        <v>0</v>
      </c>
      <c r="V174" s="235">
        <v>0</v>
      </c>
      <c r="W174" s="235">
        <v>0</v>
      </c>
      <c r="X174" s="235">
        <v>0</v>
      </c>
      <c r="Y174" s="218"/>
      <c r="Z174" s="217">
        <v>0</v>
      </c>
      <c r="AA174" s="217">
        <v>0</v>
      </c>
      <c r="AB174" s="217">
        <v>0</v>
      </c>
      <c r="AC174" s="217">
        <v>0</v>
      </c>
    </row>
    <row r="175" spans="3:29" x14ac:dyDescent="0.15">
      <c r="C175" s="218"/>
      <c r="D175" s="219"/>
      <c r="E175" s="217"/>
      <c r="F175" s="219">
        <v>0</v>
      </c>
      <c r="G175" s="219">
        <v>0</v>
      </c>
      <c r="H175" s="256">
        <v>0</v>
      </c>
      <c r="I175" s="219"/>
      <c r="J175" s="218"/>
      <c r="K175" s="218"/>
      <c r="L175" s="218"/>
      <c r="M175" s="218"/>
      <c r="N175" s="218"/>
      <c r="O175" s="218"/>
      <c r="P175" s="218"/>
      <c r="Q175" s="218"/>
      <c r="R175" s="218"/>
      <c r="S175" s="218"/>
      <c r="T175" s="234">
        <v>0</v>
      </c>
      <c r="U175" s="235">
        <v>0</v>
      </c>
      <c r="V175" s="235">
        <v>0</v>
      </c>
      <c r="W175" s="235">
        <v>0</v>
      </c>
      <c r="X175" s="235">
        <v>0</v>
      </c>
      <c r="Y175" s="218"/>
      <c r="Z175" s="217">
        <v>0</v>
      </c>
      <c r="AA175" s="217">
        <v>0</v>
      </c>
      <c r="AB175" s="217">
        <v>0</v>
      </c>
      <c r="AC175" s="217">
        <v>0</v>
      </c>
    </row>
    <row r="176" spans="3:29" x14ac:dyDescent="0.15">
      <c r="C176" s="218"/>
      <c r="D176" s="219"/>
      <c r="E176" s="217"/>
      <c r="F176" s="219">
        <v>0</v>
      </c>
      <c r="G176" s="219">
        <v>0</v>
      </c>
      <c r="H176" s="256">
        <v>0</v>
      </c>
      <c r="I176" s="219"/>
      <c r="J176" s="218"/>
      <c r="K176" s="218"/>
      <c r="L176" s="218"/>
      <c r="M176" s="218"/>
      <c r="N176" s="218"/>
      <c r="O176" s="218"/>
      <c r="P176" s="218"/>
      <c r="Q176" s="218"/>
      <c r="R176" s="218"/>
      <c r="S176" s="218"/>
      <c r="T176" s="234">
        <v>0</v>
      </c>
      <c r="U176" s="235">
        <v>0</v>
      </c>
      <c r="V176" s="235">
        <v>0</v>
      </c>
      <c r="W176" s="235">
        <v>0</v>
      </c>
      <c r="X176" s="235">
        <v>0</v>
      </c>
      <c r="Y176" s="218"/>
      <c r="Z176" s="217">
        <v>0</v>
      </c>
      <c r="AA176" s="217">
        <v>0</v>
      </c>
      <c r="AB176" s="217">
        <v>0</v>
      </c>
      <c r="AC176" s="217">
        <v>0</v>
      </c>
    </row>
    <row r="177" spans="2:29" x14ac:dyDescent="0.15">
      <c r="C177" s="218"/>
      <c r="D177" s="219"/>
      <c r="E177" s="217"/>
      <c r="F177" s="217"/>
      <c r="G177" s="219"/>
      <c r="H177" s="219"/>
      <c r="I177" s="219"/>
      <c r="J177" s="218"/>
      <c r="K177" s="218"/>
      <c r="L177" s="218"/>
      <c r="M177" s="218"/>
      <c r="N177" s="218"/>
      <c r="O177" s="218"/>
      <c r="P177" s="218"/>
      <c r="Q177" s="218"/>
      <c r="R177" s="218"/>
      <c r="S177" s="218"/>
      <c r="T177" s="234">
        <v>0</v>
      </c>
      <c r="U177" s="235">
        <v>0</v>
      </c>
      <c r="V177" s="235">
        <v>0</v>
      </c>
      <c r="W177" s="235">
        <v>0</v>
      </c>
      <c r="X177" s="235">
        <v>0</v>
      </c>
      <c r="Y177" s="218"/>
      <c r="Z177" s="217">
        <v>0</v>
      </c>
      <c r="AA177" s="217">
        <v>0</v>
      </c>
      <c r="AB177" s="217">
        <v>0</v>
      </c>
      <c r="AC177" s="217">
        <v>0</v>
      </c>
    </row>
    <row r="178" spans="2:29" x14ac:dyDescent="0.15">
      <c r="C178" s="218"/>
      <c r="D178" s="241">
        <v>0</v>
      </c>
      <c r="E178" s="217"/>
      <c r="F178" s="243">
        <v>0</v>
      </c>
      <c r="G178" s="229">
        <v>0</v>
      </c>
      <c r="H178" s="219"/>
      <c r="I178" s="219"/>
      <c r="J178" s="218"/>
      <c r="K178" s="218"/>
      <c r="L178" s="218"/>
      <c r="M178" s="218"/>
      <c r="N178" s="218"/>
      <c r="O178" s="218"/>
      <c r="P178" s="218"/>
      <c r="Q178" s="218"/>
      <c r="R178" s="218"/>
      <c r="S178" s="218"/>
      <c r="T178" s="234">
        <v>0</v>
      </c>
      <c r="U178" s="235">
        <v>0</v>
      </c>
      <c r="V178" s="235">
        <v>0</v>
      </c>
      <c r="W178" s="235">
        <v>0</v>
      </c>
      <c r="X178" s="235">
        <v>0</v>
      </c>
      <c r="Y178" s="218"/>
      <c r="Z178" s="217">
        <v>0</v>
      </c>
      <c r="AA178" s="217">
        <v>0</v>
      </c>
      <c r="AB178" s="217">
        <v>0</v>
      </c>
      <c r="AC178" s="217">
        <v>0</v>
      </c>
    </row>
    <row r="179" spans="2:29" x14ac:dyDescent="0.15">
      <c r="B179" s="218"/>
      <c r="C179" s="218"/>
      <c r="D179" s="221">
        <v>0</v>
      </c>
      <c r="E179" s="243">
        <v>0</v>
      </c>
      <c r="F179" s="233">
        <v>0</v>
      </c>
      <c r="G179" s="233">
        <v>0</v>
      </c>
      <c r="H179" s="217"/>
      <c r="I179" s="217"/>
      <c r="J179" s="233">
        <v>0</v>
      </c>
      <c r="K179" s="218"/>
      <c r="L179" s="218"/>
      <c r="M179" s="218"/>
      <c r="N179" s="218"/>
      <c r="O179" s="218"/>
      <c r="P179" s="218"/>
      <c r="Q179" s="218"/>
      <c r="R179" s="218"/>
      <c r="S179" s="218"/>
      <c r="T179" s="234">
        <v>0</v>
      </c>
      <c r="U179" s="235">
        <v>0</v>
      </c>
      <c r="V179" s="235">
        <v>0</v>
      </c>
      <c r="W179" s="235">
        <v>0</v>
      </c>
      <c r="X179" s="235">
        <v>0</v>
      </c>
      <c r="Y179" s="218"/>
      <c r="Z179" s="217">
        <v>0</v>
      </c>
      <c r="AA179" s="217">
        <v>0</v>
      </c>
      <c r="AB179" s="217">
        <v>0</v>
      </c>
      <c r="AC179" s="217">
        <v>0</v>
      </c>
    </row>
    <row r="180" spans="2:29" x14ac:dyDescent="0.15">
      <c r="B180" s="218"/>
      <c r="C180" s="218"/>
      <c r="D180" s="219">
        <v>0</v>
      </c>
      <c r="E180" s="217">
        <v>0</v>
      </c>
      <c r="F180" s="219">
        <v>0</v>
      </c>
      <c r="G180" s="219">
        <v>0</v>
      </c>
      <c r="I180" s="257">
        <v>0</v>
      </c>
      <c r="J180" s="256">
        <v>0</v>
      </c>
      <c r="K180" s="218"/>
      <c r="L180" s="218"/>
      <c r="M180" s="218"/>
      <c r="N180" s="218"/>
      <c r="O180" s="218"/>
      <c r="P180" s="218"/>
      <c r="Q180" s="218"/>
      <c r="R180" s="218"/>
      <c r="S180" s="218"/>
      <c r="T180" s="234">
        <v>0</v>
      </c>
      <c r="U180" s="235">
        <v>0</v>
      </c>
      <c r="V180" s="235">
        <v>0</v>
      </c>
      <c r="W180" s="235">
        <v>0</v>
      </c>
      <c r="X180" s="235">
        <v>0</v>
      </c>
      <c r="Y180" s="218"/>
      <c r="Z180" s="217">
        <v>0</v>
      </c>
      <c r="AA180" s="217">
        <v>0</v>
      </c>
      <c r="AB180" s="217">
        <v>0</v>
      </c>
      <c r="AC180" s="217">
        <v>0</v>
      </c>
    </row>
    <row r="181" spans="2:29" x14ac:dyDescent="0.15">
      <c r="B181" s="218"/>
      <c r="C181" s="218"/>
      <c r="D181" s="219"/>
      <c r="E181" s="217"/>
      <c r="F181" s="219">
        <v>0</v>
      </c>
      <c r="G181" s="219">
        <v>0</v>
      </c>
      <c r="H181" s="217">
        <v>0</v>
      </c>
      <c r="I181" s="250">
        <v>0</v>
      </c>
      <c r="J181" s="256">
        <v>0</v>
      </c>
      <c r="K181" s="218"/>
      <c r="L181" s="218"/>
      <c r="M181" s="218"/>
      <c r="N181" s="218"/>
      <c r="O181" s="218"/>
      <c r="P181" s="218"/>
      <c r="Q181" s="218"/>
      <c r="R181" s="218"/>
      <c r="S181" s="218"/>
      <c r="T181" s="234">
        <v>0</v>
      </c>
      <c r="U181" s="235">
        <v>0</v>
      </c>
      <c r="V181" s="235">
        <v>0</v>
      </c>
      <c r="W181" s="235">
        <v>0</v>
      </c>
      <c r="X181" s="235">
        <v>0</v>
      </c>
      <c r="Y181" s="218"/>
      <c r="Z181" s="217">
        <v>0</v>
      </c>
      <c r="AA181" s="217">
        <v>0</v>
      </c>
      <c r="AB181" s="217">
        <v>0</v>
      </c>
      <c r="AC181" s="217">
        <v>0</v>
      </c>
    </row>
    <row r="182" spans="2:29" x14ac:dyDescent="0.15">
      <c r="B182" s="218"/>
      <c r="C182" s="218"/>
      <c r="D182" s="219"/>
      <c r="E182" s="217"/>
      <c r="F182" s="219">
        <v>0</v>
      </c>
      <c r="G182" s="219">
        <v>0</v>
      </c>
      <c r="H182" s="217">
        <v>0</v>
      </c>
      <c r="I182" s="250">
        <v>0</v>
      </c>
      <c r="J182" s="256">
        <v>0</v>
      </c>
      <c r="K182" s="218"/>
      <c r="L182" s="218"/>
      <c r="M182" s="218"/>
      <c r="N182" s="218"/>
      <c r="O182" s="218"/>
      <c r="P182" s="218"/>
      <c r="Q182" s="218"/>
      <c r="R182" s="218"/>
      <c r="S182" s="218"/>
      <c r="T182" s="234">
        <v>0</v>
      </c>
      <c r="U182" s="235">
        <v>0</v>
      </c>
      <c r="V182" s="235">
        <v>0</v>
      </c>
      <c r="W182" s="235">
        <v>0</v>
      </c>
      <c r="X182" s="235">
        <v>0</v>
      </c>
      <c r="Y182" s="218"/>
      <c r="Z182" s="217">
        <v>0</v>
      </c>
      <c r="AA182" s="217">
        <v>0</v>
      </c>
      <c r="AB182" s="217">
        <v>0</v>
      </c>
      <c r="AC182" s="217">
        <v>0</v>
      </c>
    </row>
    <row r="183" spans="2:29" x14ac:dyDescent="0.15">
      <c r="B183" s="218"/>
      <c r="C183" s="218"/>
      <c r="D183" s="219"/>
      <c r="E183" s="217"/>
      <c r="F183" s="219">
        <v>0</v>
      </c>
      <c r="G183" s="219">
        <v>0</v>
      </c>
      <c r="H183" s="217">
        <v>0</v>
      </c>
      <c r="I183" s="250">
        <v>0</v>
      </c>
      <c r="J183" s="256">
        <v>0</v>
      </c>
      <c r="K183" s="218"/>
      <c r="L183" s="218"/>
      <c r="M183" s="218"/>
      <c r="N183" s="218"/>
      <c r="O183" s="218"/>
      <c r="P183" s="218"/>
      <c r="Q183" s="218"/>
      <c r="R183" s="218"/>
      <c r="S183" s="218"/>
      <c r="T183" s="234">
        <v>0</v>
      </c>
      <c r="U183" s="235">
        <v>0</v>
      </c>
      <c r="V183" s="235">
        <v>0</v>
      </c>
      <c r="W183" s="235">
        <v>0</v>
      </c>
      <c r="X183" s="235">
        <v>0</v>
      </c>
      <c r="Y183" s="218"/>
      <c r="Z183" s="217">
        <v>0</v>
      </c>
      <c r="AA183" s="217">
        <v>0</v>
      </c>
      <c r="AB183" s="217">
        <v>0</v>
      </c>
      <c r="AC183" s="217">
        <v>0</v>
      </c>
    </row>
    <row r="184" spans="2:29" x14ac:dyDescent="0.15">
      <c r="B184" s="218"/>
      <c r="C184" s="218"/>
      <c r="D184" s="219"/>
      <c r="E184" s="217"/>
      <c r="F184" s="219">
        <v>0</v>
      </c>
      <c r="G184" s="219">
        <v>0</v>
      </c>
      <c r="H184" s="217">
        <v>0</v>
      </c>
      <c r="I184" s="250">
        <v>0</v>
      </c>
      <c r="J184" s="256">
        <v>0</v>
      </c>
      <c r="K184" s="218"/>
      <c r="L184" s="218"/>
      <c r="M184" s="218"/>
      <c r="N184" s="218"/>
      <c r="O184" s="218"/>
      <c r="P184" s="218"/>
      <c r="Q184" s="218"/>
      <c r="R184" s="218"/>
      <c r="S184" s="218"/>
      <c r="T184" s="234">
        <v>0</v>
      </c>
      <c r="U184" s="235">
        <v>0</v>
      </c>
      <c r="V184" s="235">
        <v>0</v>
      </c>
      <c r="W184" s="235">
        <v>0</v>
      </c>
      <c r="X184" s="235">
        <v>0</v>
      </c>
      <c r="Y184" s="218"/>
      <c r="Z184" s="217">
        <v>0</v>
      </c>
      <c r="AA184" s="217">
        <v>0</v>
      </c>
      <c r="AB184" s="217">
        <v>0</v>
      </c>
      <c r="AC184" s="217">
        <v>0</v>
      </c>
    </row>
    <row r="185" spans="2:29" x14ac:dyDescent="0.15">
      <c r="B185" s="218"/>
      <c r="C185" s="218"/>
      <c r="D185" s="219"/>
      <c r="E185" s="217"/>
      <c r="F185" s="219">
        <v>0</v>
      </c>
      <c r="G185" s="219">
        <v>0</v>
      </c>
      <c r="H185" s="217">
        <v>0</v>
      </c>
      <c r="I185" s="250">
        <v>0</v>
      </c>
      <c r="J185" s="256">
        <v>0</v>
      </c>
      <c r="K185" s="218"/>
      <c r="L185" s="218"/>
      <c r="M185" s="218"/>
      <c r="N185" s="218"/>
      <c r="O185" s="218"/>
      <c r="P185" s="218"/>
      <c r="Q185" s="218"/>
      <c r="R185" s="218"/>
      <c r="S185" s="218"/>
      <c r="T185" s="234">
        <v>0</v>
      </c>
      <c r="U185" s="235">
        <v>0</v>
      </c>
      <c r="V185" s="235">
        <v>0</v>
      </c>
      <c r="W185" s="235">
        <v>0</v>
      </c>
      <c r="X185" s="235">
        <v>0</v>
      </c>
      <c r="Y185" s="218"/>
      <c r="Z185" s="217">
        <v>0</v>
      </c>
      <c r="AA185" s="217">
        <v>0</v>
      </c>
      <c r="AB185" s="217">
        <v>0</v>
      </c>
      <c r="AC185" s="217">
        <v>0</v>
      </c>
    </row>
    <row r="186" spans="2:29" x14ac:dyDescent="0.15">
      <c r="B186" s="218"/>
      <c r="C186" s="218"/>
      <c r="D186" s="219"/>
      <c r="E186" s="217"/>
      <c r="F186" s="219">
        <v>0</v>
      </c>
      <c r="G186" s="219">
        <v>0</v>
      </c>
      <c r="H186" s="217">
        <v>0</v>
      </c>
      <c r="I186" s="250">
        <v>0</v>
      </c>
      <c r="J186" s="256">
        <v>0</v>
      </c>
      <c r="K186" s="218"/>
      <c r="L186" s="218"/>
      <c r="M186" s="218"/>
      <c r="N186" s="218"/>
      <c r="O186" s="218"/>
      <c r="P186" s="218"/>
      <c r="Q186" s="218"/>
      <c r="R186" s="218"/>
      <c r="S186" s="218"/>
      <c r="T186" s="234">
        <v>0</v>
      </c>
      <c r="U186" s="235">
        <v>0</v>
      </c>
      <c r="V186" s="235">
        <v>0</v>
      </c>
      <c r="W186" s="235">
        <v>0</v>
      </c>
      <c r="X186" s="235">
        <v>0</v>
      </c>
      <c r="Y186" s="218"/>
      <c r="Z186" s="217">
        <v>0</v>
      </c>
      <c r="AA186" s="217">
        <v>0</v>
      </c>
      <c r="AB186" s="217">
        <v>0</v>
      </c>
      <c r="AC186" s="217">
        <v>0</v>
      </c>
    </row>
    <row r="187" spans="2:29" x14ac:dyDescent="0.15">
      <c r="B187" s="218"/>
      <c r="C187" s="218"/>
      <c r="D187" s="219"/>
      <c r="E187" s="217"/>
      <c r="F187" s="219">
        <v>0</v>
      </c>
      <c r="G187" s="219">
        <v>0</v>
      </c>
      <c r="H187" s="217">
        <v>0</v>
      </c>
      <c r="I187" s="250">
        <v>0</v>
      </c>
      <c r="J187" s="256">
        <v>0</v>
      </c>
      <c r="K187" s="218"/>
      <c r="L187" s="218"/>
      <c r="M187" s="218"/>
      <c r="N187" s="218"/>
      <c r="O187" s="218"/>
      <c r="P187" s="218"/>
      <c r="Q187" s="218"/>
      <c r="R187" s="218"/>
      <c r="S187" s="218"/>
      <c r="T187" s="234">
        <v>0</v>
      </c>
      <c r="U187" s="235">
        <v>0</v>
      </c>
      <c r="V187" s="235">
        <v>0</v>
      </c>
      <c r="W187" s="235">
        <v>0</v>
      </c>
      <c r="X187" s="235">
        <v>0</v>
      </c>
      <c r="Y187" s="218"/>
      <c r="Z187" s="217">
        <v>0</v>
      </c>
      <c r="AA187" s="217">
        <v>0</v>
      </c>
      <c r="AB187" s="217">
        <v>0</v>
      </c>
      <c r="AC187" s="217">
        <v>0</v>
      </c>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v>0</v>
      </c>
      <c r="U188" s="235">
        <v>0</v>
      </c>
      <c r="V188" s="235">
        <v>0</v>
      </c>
      <c r="W188" s="235">
        <v>0</v>
      </c>
      <c r="X188" s="235">
        <v>0</v>
      </c>
      <c r="Y188" s="218"/>
      <c r="Z188" s="217">
        <v>0</v>
      </c>
      <c r="AA188" s="217">
        <v>0</v>
      </c>
      <c r="AB188" s="217">
        <v>0</v>
      </c>
      <c r="AC188" s="217">
        <v>0</v>
      </c>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v>0</v>
      </c>
      <c r="U189" s="235">
        <v>0</v>
      </c>
      <c r="V189" s="235">
        <v>0</v>
      </c>
      <c r="W189" s="235">
        <v>0</v>
      </c>
      <c r="X189" s="235">
        <v>0</v>
      </c>
      <c r="Y189" s="218"/>
      <c r="Z189" s="217">
        <v>0</v>
      </c>
      <c r="AA189" s="217">
        <v>0</v>
      </c>
      <c r="AB189" s="217">
        <v>0</v>
      </c>
      <c r="AC189" s="217">
        <v>0</v>
      </c>
    </row>
    <row r="190" spans="2:29" x14ac:dyDescent="0.15">
      <c r="B190" s="218"/>
      <c r="D190" s="219"/>
      <c r="E190" s="217"/>
      <c r="F190" s="217"/>
      <c r="G190" s="219"/>
      <c r="H190" s="219"/>
      <c r="I190" s="219"/>
      <c r="J190" s="218"/>
      <c r="K190" s="218"/>
      <c r="L190" s="218"/>
      <c r="M190" s="218"/>
      <c r="Q190" s="218"/>
      <c r="R190" s="218"/>
      <c r="S190" s="218"/>
      <c r="T190" s="234">
        <v>0</v>
      </c>
      <c r="U190" s="235">
        <v>0</v>
      </c>
      <c r="V190" s="235">
        <v>0</v>
      </c>
      <c r="W190" s="235">
        <v>0</v>
      </c>
      <c r="X190" s="235">
        <v>0</v>
      </c>
      <c r="Y190" s="218"/>
      <c r="Z190" s="217">
        <v>0</v>
      </c>
      <c r="AA190" s="217">
        <v>0</v>
      </c>
      <c r="AB190" s="217">
        <v>0</v>
      </c>
      <c r="AC190" s="217">
        <v>0</v>
      </c>
    </row>
    <row r="191" spans="2:29" x14ac:dyDescent="0.15">
      <c r="B191" s="218"/>
      <c r="Q191" s="218"/>
      <c r="R191" s="218"/>
      <c r="S191" s="218"/>
      <c r="T191" s="234">
        <v>0</v>
      </c>
      <c r="U191" s="235">
        <v>0</v>
      </c>
      <c r="V191" s="235">
        <v>0</v>
      </c>
      <c r="W191" s="235">
        <v>0</v>
      </c>
      <c r="X191" s="235">
        <v>0</v>
      </c>
      <c r="Y191" s="218"/>
      <c r="Z191" s="217">
        <v>0</v>
      </c>
      <c r="AA191" s="217">
        <v>0</v>
      </c>
      <c r="AB191" s="217">
        <v>0</v>
      </c>
      <c r="AC191" s="217">
        <v>0</v>
      </c>
    </row>
    <row r="192" spans="2:29" x14ac:dyDescent="0.15">
      <c r="B192" s="218"/>
      <c r="Q192" s="218"/>
      <c r="R192" s="218"/>
      <c r="S192" s="218"/>
      <c r="T192" s="234">
        <v>0</v>
      </c>
      <c r="U192" s="235">
        <v>0</v>
      </c>
      <c r="V192" s="235">
        <v>0</v>
      </c>
      <c r="W192" s="235">
        <v>0</v>
      </c>
      <c r="X192" s="235">
        <v>0</v>
      </c>
      <c r="Y192" s="218"/>
      <c r="Z192" s="217">
        <v>0</v>
      </c>
      <c r="AA192" s="217">
        <v>0</v>
      </c>
      <c r="AB192" s="217">
        <v>0</v>
      </c>
      <c r="AC192" s="217">
        <v>0</v>
      </c>
    </row>
    <row r="193" spans="2:29" x14ac:dyDescent="0.15">
      <c r="B193" s="218"/>
      <c r="Q193" s="218"/>
      <c r="R193" s="218"/>
      <c r="S193" s="218"/>
      <c r="T193" s="234">
        <v>0</v>
      </c>
      <c r="U193" s="235">
        <v>0</v>
      </c>
      <c r="V193" s="235">
        <v>0</v>
      </c>
      <c r="W193" s="235">
        <v>0</v>
      </c>
      <c r="X193" s="235">
        <v>0</v>
      </c>
      <c r="Y193" s="218"/>
      <c r="Z193" s="217">
        <v>0</v>
      </c>
      <c r="AA193" s="217">
        <v>0</v>
      </c>
      <c r="AB193" s="217">
        <v>0</v>
      </c>
      <c r="AC193" s="217">
        <v>0</v>
      </c>
    </row>
    <row r="194" spans="2:29" x14ac:dyDescent="0.15">
      <c r="B194" s="218"/>
      <c r="Q194" s="218"/>
      <c r="R194" s="218"/>
      <c r="S194" s="218"/>
      <c r="T194" s="234">
        <v>0</v>
      </c>
      <c r="U194" s="235">
        <v>0</v>
      </c>
      <c r="V194" s="235">
        <v>0</v>
      </c>
      <c r="W194" s="235">
        <v>0</v>
      </c>
      <c r="X194" s="235">
        <v>0</v>
      </c>
      <c r="Y194" s="218"/>
      <c r="Z194" s="217">
        <v>0</v>
      </c>
      <c r="AA194" s="217">
        <v>0</v>
      </c>
      <c r="AB194" s="217">
        <v>0</v>
      </c>
      <c r="AC194" s="217">
        <v>0</v>
      </c>
    </row>
    <row r="195" spans="2:29" x14ac:dyDescent="0.15">
      <c r="B195" s="218"/>
      <c r="Q195" s="218"/>
      <c r="R195" s="218"/>
      <c r="S195" s="218"/>
      <c r="T195" s="234">
        <v>0</v>
      </c>
      <c r="U195" s="235">
        <v>0</v>
      </c>
      <c r="V195" s="235">
        <v>0</v>
      </c>
      <c r="W195" s="235">
        <v>0</v>
      </c>
      <c r="X195" s="235">
        <v>0</v>
      </c>
      <c r="Y195" s="218"/>
      <c r="Z195" s="217">
        <v>0</v>
      </c>
      <c r="AA195" s="217">
        <v>0</v>
      </c>
      <c r="AB195" s="217">
        <v>0</v>
      </c>
      <c r="AC195" s="217">
        <v>0</v>
      </c>
    </row>
    <row r="196" spans="2:29" x14ac:dyDescent="0.15">
      <c r="B196" s="218"/>
      <c r="Q196" s="218"/>
      <c r="R196" s="218"/>
      <c r="S196" s="218"/>
      <c r="T196" s="234">
        <v>0</v>
      </c>
      <c r="U196" s="235">
        <v>0</v>
      </c>
      <c r="V196" s="235">
        <v>0</v>
      </c>
      <c r="W196" s="235">
        <v>0</v>
      </c>
      <c r="X196" s="235">
        <v>0</v>
      </c>
      <c r="Y196" s="218"/>
      <c r="Z196" s="217">
        <v>0</v>
      </c>
      <c r="AA196" s="217">
        <v>0</v>
      </c>
      <c r="AB196" s="217">
        <v>0</v>
      </c>
      <c r="AC196" s="217">
        <v>0</v>
      </c>
    </row>
    <row r="197" spans="2:29" x14ac:dyDescent="0.15">
      <c r="B197" s="218"/>
      <c r="Q197" s="218"/>
      <c r="R197" s="218"/>
      <c r="S197" s="218"/>
      <c r="T197" s="218"/>
      <c r="U197" s="218"/>
      <c r="V197" s="219"/>
      <c r="W197" s="219"/>
      <c r="X197" s="219"/>
      <c r="Y197" s="218"/>
      <c r="Z197" s="217">
        <v>0</v>
      </c>
      <c r="AA197" s="217">
        <v>0</v>
      </c>
      <c r="AB197" s="217">
        <v>0</v>
      </c>
      <c r="AC197" s="217">
        <v>0</v>
      </c>
    </row>
    <row r="198" spans="2:29" x14ac:dyDescent="0.15">
      <c r="B198" s="218"/>
      <c r="Q198" s="218"/>
      <c r="R198" s="218"/>
      <c r="S198" s="218"/>
      <c r="T198" s="218"/>
      <c r="U198" s="218"/>
      <c r="V198" s="219"/>
      <c r="W198" s="219"/>
      <c r="X198" s="219"/>
      <c r="Y198" s="218"/>
      <c r="Z198" s="217">
        <v>0</v>
      </c>
      <c r="AA198" s="217">
        <v>0</v>
      </c>
      <c r="AB198" s="217">
        <v>0</v>
      </c>
      <c r="AC198" s="217">
        <v>0</v>
      </c>
    </row>
    <row r="199" spans="2:29" x14ac:dyDescent="0.15">
      <c r="Q199" s="218"/>
      <c r="Z199" s="217">
        <v>0</v>
      </c>
      <c r="AA199" s="217">
        <v>0</v>
      </c>
      <c r="AB199" s="217">
        <v>0</v>
      </c>
      <c r="AC199" s="217">
        <v>0</v>
      </c>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4">
    <dataValidation type="list" allowBlank="1" showInputMessage="1" showErrorMessage="1" sqref="G30" xr:uid="{F7DB19B0-9A9F-6147-BE71-72461A8E7050}">
      <formula1>"left, right, two left, two right"</formula1>
    </dataValidation>
    <dataValidation type="list" allowBlank="1" showInputMessage="1" showErrorMessage="1" sqref="E30" xr:uid="{33A2E3AA-3D92-9342-9275-08F455A0C19E}">
      <formula1>"normal pop, normal μ0,  T μ0"</formula1>
    </dataValidation>
    <dataValidation type="whole" allowBlank="1" showInputMessage="1" showErrorMessage="1" sqref="M54" xr:uid="{CE3CE615-F242-3D41-9C0C-B0C617E53475}">
      <formula1>0</formula1>
      <formula2>3</formula2>
    </dataValidation>
    <dataValidation type="list" allowBlank="1" showInputMessage="1" sqref="F30" xr:uid="{C0FD8922-1756-AE41-A84A-4AF7FDF82FA3}">
      <formula1>"Individual value x, critical value x̅"</formula1>
    </dataValidation>
  </dataValidations>
  <pageMargins left="0.7" right="0.7" top="0.75" bottom="0.75" header="0.3" footer="0.3"/>
  <pageSetup orientation="portrait"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427F8-7571-8841-BD8E-69F9E0EE9C9A}">
  <sheetPr>
    <tabColor rgb="FF4FADEA"/>
  </sheetPr>
  <dimension ref="A1:AC242"/>
  <sheetViews>
    <sheetView showGridLines="0" zoomScale="160" zoomScaleNormal="160" workbookViewId="0">
      <selection activeCell="D23" sqref="D23"/>
    </sheetView>
  </sheetViews>
  <sheetFormatPr baseColWidth="10" defaultColWidth="10.83203125" defaultRowHeight="9" x14ac:dyDescent="0.15"/>
  <cols>
    <col min="1" max="1" width="10.83203125" style="215"/>
    <col min="2" max="2" width="6.5" style="215" customWidth="1"/>
    <col min="3" max="3" width="8" style="215" customWidth="1"/>
    <col min="4" max="6" width="15.5" style="215" customWidth="1"/>
    <col min="7" max="7" width="18.6640625" style="215" customWidth="1"/>
    <col min="8" max="12" width="15" style="215" customWidth="1"/>
    <col min="13" max="13" width="16.83203125" style="215" customWidth="1"/>
    <col min="14" max="14" width="15" style="215" customWidth="1"/>
    <col min="15" max="15" width="12.6640625" style="215" customWidth="1"/>
    <col min="16" max="17" width="15" style="215" customWidth="1"/>
    <col min="18" max="19" width="14.5" style="215" customWidth="1"/>
    <col min="20" max="21" width="10.83203125" style="215"/>
    <col min="22" max="24" width="10.83203125" style="217"/>
    <col min="25" max="16384" width="10.83203125" style="215"/>
  </cols>
  <sheetData>
    <row r="1" spans="1:29" s="216" customFormat="1" x14ac:dyDescent="0.15">
      <c r="I1" s="216" t="s">
        <v>433</v>
      </c>
      <c r="V1" s="217"/>
      <c r="W1" s="217"/>
      <c r="X1" s="217"/>
    </row>
    <row r="2" spans="1:29" s="216" customFormat="1" x14ac:dyDescent="0.15">
      <c r="A2" s="292">
        <f ca="1">IF(Batteries!$D$2="DRAGGING CELLS IS NOT PERMITTED. PLEASE UNDO LAST ACTION!!",0,IF(Batteries!$P$1&lt;&gt;"Feedback OFF",IF(Scoreboard!$F$22="",SUMIFS(BatteriesPT!A3:$AL$199, BatteriesPT!A3:$AL$199, "&gt;0", BatteriesSC!A3:$AL$199, "PerfectMsg")+ABS(SUMIFS(BatteriesPT!A3:$AL$199, BatteriesPT!A3:$AL$199, "&lt;0", BatteriesSC!A3:$AL$199, "PerfectMsg")),0),0))</f>
        <v>0</v>
      </c>
      <c r="B2" s="292">
        <f>SUMIF(BatteriesPT!A3:$AL$199,"&gt;0")</f>
        <v>44</v>
      </c>
      <c r="V2" s="217"/>
      <c r="W2" s="217"/>
      <c r="X2" s="217"/>
    </row>
    <row r="4" spans="1:29" s="218" customFormat="1" x14ac:dyDescent="0.15">
      <c r="G4" s="219"/>
      <c r="H4" s="219"/>
      <c r="V4" s="219"/>
      <c r="W4" s="219"/>
      <c r="X4" s="219"/>
      <c r="Z4" s="215"/>
      <c r="AA4" s="215"/>
      <c r="AB4" s="217"/>
      <c r="AC4" s="215"/>
    </row>
    <row r="5" spans="1:29" s="218" customFormat="1" x14ac:dyDescent="0.15">
      <c r="G5" s="219"/>
      <c r="H5" s="219"/>
      <c r="K5" s="215"/>
      <c r="L5" s="215"/>
      <c r="M5" s="215"/>
      <c r="N5" s="215"/>
      <c r="O5" s="215"/>
      <c r="T5" s="220"/>
      <c r="V5" s="219"/>
      <c r="W5" s="219"/>
      <c r="X5" s="219"/>
      <c r="Z5" s="217"/>
      <c r="AA5" s="217"/>
      <c r="AB5" s="217"/>
      <c r="AC5" s="217"/>
    </row>
    <row r="6" spans="1:29" s="218" customFormat="1" x14ac:dyDescent="0.15">
      <c r="G6" s="219"/>
      <c r="H6" s="219"/>
      <c r="K6" s="215"/>
      <c r="L6" s="215"/>
      <c r="M6" s="215"/>
      <c r="N6" s="215"/>
      <c r="T6" s="220"/>
      <c r="V6" s="219"/>
      <c r="W6" s="219"/>
      <c r="X6" s="219"/>
      <c r="Z6" s="217"/>
      <c r="AA6" s="217"/>
      <c r="AB6" s="217"/>
      <c r="AC6" s="217"/>
    </row>
    <row r="7" spans="1:29" s="218" customFormat="1" x14ac:dyDescent="0.15">
      <c r="B7" s="243">
        <v>0</v>
      </c>
      <c r="G7" s="219"/>
      <c r="H7" s="219"/>
      <c r="K7" s="215"/>
      <c r="L7" s="215"/>
      <c r="M7" s="215"/>
      <c r="N7" s="215"/>
      <c r="V7" s="219"/>
      <c r="W7" s="219"/>
      <c r="X7" s="219"/>
      <c r="Z7" s="217"/>
      <c r="AA7" s="217"/>
      <c r="AB7" s="217"/>
      <c r="AC7" s="217"/>
    </row>
    <row r="8" spans="1:29" s="218" customFormat="1" x14ac:dyDescent="0.15">
      <c r="B8" s="261">
        <v>0</v>
      </c>
      <c r="G8" s="219"/>
      <c r="H8" s="219"/>
      <c r="K8" s="215"/>
      <c r="L8" s="215"/>
      <c r="M8" s="215"/>
      <c r="N8" s="215"/>
      <c r="O8" s="262"/>
      <c r="P8" s="262">
        <v>0</v>
      </c>
      <c r="V8" s="219"/>
      <c r="W8" s="219"/>
      <c r="X8" s="219"/>
      <c r="Z8" s="217"/>
      <c r="AA8" s="217"/>
      <c r="AB8" s="217"/>
      <c r="AC8" s="217"/>
    </row>
    <row r="9" spans="1:29" s="218" customFormat="1" x14ac:dyDescent="0.15">
      <c r="B9" s="261">
        <v>0</v>
      </c>
      <c r="G9" s="219"/>
      <c r="H9" s="219"/>
      <c r="K9" s="215"/>
      <c r="L9" s="215"/>
      <c r="M9" s="215"/>
      <c r="N9" s="215"/>
      <c r="O9" s="262"/>
      <c r="P9" s="262">
        <v>0</v>
      </c>
      <c r="T9" s="220"/>
      <c r="V9" s="219"/>
      <c r="W9" s="219"/>
      <c r="X9" s="219"/>
      <c r="Z9" s="217"/>
      <c r="AA9" s="217"/>
      <c r="AB9" s="217"/>
      <c r="AC9" s="217"/>
    </row>
    <row r="10" spans="1:29" s="218" customFormat="1" x14ac:dyDescent="0.15">
      <c r="B10" s="261">
        <v>0</v>
      </c>
      <c r="G10" s="219"/>
      <c r="H10" s="219"/>
      <c r="K10" s="215"/>
      <c r="L10" s="215"/>
      <c r="M10" s="215"/>
      <c r="N10" s="215"/>
      <c r="O10" s="262"/>
      <c r="P10" s="262">
        <v>0</v>
      </c>
      <c r="T10" s="220"/>
      <c r="V10" s="219"/>
      <c r="W10" s="219"/>
      <c r="X10" s="219"/>
      <c r="Z10" s="217"/>
      <c r="AA10" s="217"/>
      <c r="AB10" s="217"/>
      <c r="AC10" s="217"/>
    </row>
    <row r="11" spans="1:29" s="218" customFormat="1" x14ac:dyDescent="0.15">
      <c r="B11" s="261">
        <v>0</v>
      </c>
      <c r="C11" s="217"/>
      <c r="E11" s="217"/>
      <c r="F11" s="219"/>
      <c r="G11" s="219"/>
      <c r="H11" s="219"/>
      <c r="K11" s="215"/>
      <c r="L11" s="215"/>
      <c r="M11" s="215"/>
      <c r="N11" s="215"/>
      <c r="O11" s="262"/>
      <c r="P11" s="262">
        <v>0</v>
      </c>
      <c r="T11" s="220"/>
      <c r="V11" s="219"/>
      <c r="W11" s="219"/>
      <c r="X11" s="219"/>
      <c r="Z11" s="217"/>
      <c r="AA11" s="217"/>
      <c r="AB11" s="217"/>
      <c r="AC11" s="217"/>
    </row>
    <row r="12" spans="1:29" s="218" customFormat="1" ht="17" customHeight="1" x14ac:dyDescent="0.15">
      <c r="B12" s="261">
        <v>0</v>
      </c>
      <c r="C12" s="217"/>
      <c r="E12" s="217"/>
      <c r="F12" s="219"/>
      <c r="G12" s="219"/>
      <c r="H12" s="219"/>
      <c r="K12" s="215"/>
      <c r="L12" s="215"/>
      <c r="M12" s="215"/>
      <c r="N12" s="215"/>
      <c r="O12" s="262"/>
      <c r="P12" s="262">
        <v>0</v>
      </c>
      <c r="V12" s="219"/>
      <c r="W12" s="219"/>
      <c r="X12" s="219"/>
      <c r="Z12" s="217"/>
      <c r="AA12" s="217"/>
      <c r="AB12" s="217"/>
      <c r="AC12" s="217"/>
    </row>
    <row r="13" spans="1:29" s="218" customFormat="1" ht="17" customHeight="1" x14ac:dyDescent="0.15">
      <c r="B13" s="261">
        <v>0</v>
      </c>
      <c r="C13" s="217"/>
      <c r="E13" s="217"/>
      <c r="F13" s="219"/>
      <c r="G13" s="219"/>
      <c r="H13" s="219"/>
      <c r="K13" s="215"/>
      <c r="L13" s="215"/>
      <c r="M13" s="215"/>
      <c r="O13" s="262"/>
      <c r="P13" s="262">
        <v>0</v>
      </c>
      <c r="V13" s="219"/>
      <c r="W13" s="219"/>
      <c r="X13" s="219"/>
      <c r="Z13" s="217"/>
      <c r="AA13" s="217"/>
      <c r="AB13" s="217"/>
      <c r="AC13" s="217"/>
    </row>
    <row r="14" spans="1:29" s="218" customFormat="1" x14ac:dyDescent="0.15">
      <c r="B14" s="261">
        <v>0</v>
      </c>
      <c r="C14" s="217"/>
      <c r="E14" s="217"/>
      <c r="F14" s="219"/>
      <c r="G14" s="219"/>
      <c r="H14" s="219"/>
      <c r="K14" s="215"/>
      <c r="L14" s="215"/>
      <c r="M14" s="215"/>
      <c r="O14" s="262"/>
      <c r="P14" s="262">
        <v>0</v>
      </c>
      <c r="V14" s="219"/>
      <c r="W14" s="219"/>
      <c r="X14" s="219"/>
      <c r="Z14" s="217"/>
      <c r="AA14" s="217"/>
      <c r="AB14" s="217"/>
      <c r="AC14" s="217"/>
    </row>
    <row r="15" spans="1:29" s="218" customFormat="1" x14ac:dyDescent="0.15">
      <c r="B15" s="261">
        <v>0</v>
      </c>
      <c r="C15" s="217"/>
      <c r="E15" s="217"/>
      <c r="F15" s="219"/>
      <c r="G15" s="219"/>
      <c r="H15" s="219"/>
      <c r="K15" s="215"/>
      <c r="L15" s="215"/>
      <c r="M15" s="215"/>
      <c r="O15" s="262"/>
      <c r="P15" s="263">
        <v>0</v>
      </c>
      <c r="V15" s="219"/>
      <c r="W15" s="219"/>
      <c r="X15" s="219"/>
      <c r="Z15" s="217"/>
      <c r="AA15" s="217"/>
      <c r="AB15" s="217"/>
      <c r="AC15" s="217"/>
    </row>
    <row r="16" spans="1:29" s="218" customFormat="1" x14ac:dyDescent="0.15">
      <c r="B16" s="261">
        <v>0</v>
      </c>
      <c r="C16" s="217"/>
      <c r="E16" s="217"/>
      <c r="F16" s="219"/>
      <c r="G16" s="219"/>
      <c r="H16" s="219"/>
      <c r="K16" s="215"/>
      <c r="L16" s="215"/>
      <c r="M16" s="215"/>
      <c r="O16" s="262"/>
      <c r="P16" s="262">
        <v>0</v>
      </c>
      <c r="V16" s="219"/>
      <c r="W16" s="219"/>
      <c r="X16" s="219"/>
      <c r="Z16" s="217"/>
      <c r="AA16" s="217"/>
      <c r="AB16" s="217"/>
      <c r="AC16" s="217"/>
    </row>
    <row r="17" spans="2:29" s="218" customFormat="1" x14ac:dyDescent="0.15">
      <c r="B17" s="261">
        <v>0</v>
      </c>
      <c r="C17" s="217"/>
      <c r="G17" s="219"/>
      <c r="H17" s="219"/>
      <c r="K17" s="215"/>
      <c r="L17" s="215"/>
      <c r="M17" s="215"/>
      <c r="O17" s="262"/>
      <c r="P17" s="263">
        <v>0</v>
      </c>
      <c r="V17" s="219"/>
      <c r="W17" s="219"/>
      <c r="X17" s="219"/>
      <c r="Z17" s="217"/>
      <c r="AA17" s="217"/>
      <c r="AB17" s="217"/>
      <c r="AC17" s="217"/>
    </row>
    <row r="18" spans="2:29" s="218" customFormat="1" x14ac:dyDescent="0.15">
      <c r="B18" s="261">
        <v>0</v>
      </c>
      <c r="C18" s="217"/>
      <c r="D18" s="221">
        <v>0</v>
      </c>
      <c r="E18" s="221">
        <v>0</v>
      </c>
      <c r="G18" s="219"/>
      <c r="H18" s="219"/>
      <c r="K18" s="215"/>
      <c r="L18" s="215"/>
      <c r="M18" s="215"/>
      <c r="O18" s="262"/>
      <c r="P18" s="263">
        <v>0</v>
      </c>
      <c r="V18" s="219"/>
      <c r="W18" s="219"/>
      <c r="X18" s="219"/>
      <c r="Z18" s="217"/>
      <c r="AA18" s="217"/>
      <c r="AB18" s="217"/>
      <c r="AC18" s="217"/>
    </row>
    <row r="19" spans="2:29" s="218" customFormat="1" x14ac:dyDescent="0.15">
      <c r="B19" s="261">
        <v>0</v>
      </c>
      <c r="C19" s="217"/>
      <c r="D19" s="219">
        <v>0</v>
      </c>
      <c r="E19" s="219">
        <v>0</v>
      </c>
      <c r="F19" s="219"/>
      <c r="G19" s="219"/>
      <c r="H19" s="219"/>
      <c r="K19" s="215"/>
      <c r="L19" s="215"/>
      <c r="M19" s="215"/>
      <c r="O19" s="262"/>
      <c r="P19" s="262">
        <v>0</v>
      </c>
      <c r="T19" s="220"/>
      <c r="V19" s="219"/>
      <c r="W19" s="219"/>
      <c r="X19" s="219"/>
      <c r="Z19" s="217"/>
      <c r="AA19" s="217"/>
      <c r="AB19" s="217"/>
      <c r="AC19" s="217"/>
    </row>
    <row r="20" spans="2:29" s="218" customFormat="1" x14ac:dyDescent="0.15">
      <c r="B20" s="261">
        <v>0</v>
      </c>
      <c r="C20" s="217"/>
      <c r="F20" s="219"/>
      <c r="G20" s="219"/>
      <c r="H20" s="219"/>
      <c r="K20" s="215"/>
      <c r="L20" s="215"/>
      <c r="M20" s="215"/>
      <c r="O20" s="262"/>
      <c r="P20" s="262">
        <v>0</v>
      </c>
      <c r="T20" s="220"/>
      <c r="V20" s="219"/>
      <c r="W20" s="219"/>
      <c r="X20" s="219"/>
      <c r="Z20" s="217"/>
      <c r="AA20" s="217"/>
      <c r="AB20" s="217"/>
      <c r="AC20" s="217"/>
    </row>
    <row r="21" spans="2:29" s="218" customFormat="1" x14ac:dyDescent="0.15">
      <c r="B21" s="261">
        <v>0</v>
      </c>
      <c r="C21" s="217"/>
      <c r="D21" s="222">
        <v>0</v>
      </c>
      <c r="E21" s="217"/>
      <c r="F21" s="219"/>
      <c r="G21" s="219"/>
      <c r="H21" s="219"/>
      <c r="K21" s="215"/>
      <c r="L21" s="215"/>
      <c r="M21" s="215"/>
      <c r="O21" s="262"/>
      <c r="P21" s="262">
        <v>0</v>
      </c>
      <c r="T21" s="220"/>
      <c r="V21" s="219"/>
      <c r="W21" s="219"/>
      <c r="X21" s="219"/>
      <c r="Z21" s="217"/>
      <c r="AA21" s="217"/>
      <c r="AB21" s="217"/>
      <c r="AC21" s="217"/>
    </row>
    <row r="22" spans="2:29" s="218" customFormat="1" x14ac:dyDescent="0.15">
      <c r="B22" s="261">
        <v>0</v>
      </c>
      <c r="C22" s="217"/>
      <c r="D22" s="219">
        <v>0</v>
      </c>
      <c r="E22" s="219">
        <v>0</v>
      </c>
      <c r="F22" s="219"/>
      <c r="G22" s="219"/>
      <c r="H22" s="219"/>
      <c r="K22" s="215"/>
      <c r="L22" s="215"/>
      <c r="M22" s="215"/>
      <c r="O22" s="262"/>
      <c r="P22" s="262">
        <v>0</v>
      </c>
      <c r="T22" s="220"/>
      <c r="V22" s="219"/>
      <c r="W22" s="219"/>
      <c r="X22" s="219"/>
      <c r="Z22" s="217"/>
      <c r="AA22" s="217"/>
      <c r="AB22" s="217"/>
      <c r="AC22" s="217"/>
    </row>
    <row r="23" spans="2:29" s="218" customFormat="1" x14ac:dyDescent="0.15">
      <c r="B23" s="261">
        <v>0</v>
      </c>
      <c r="C23" s="217"/>
      <c r="D23" s="223" t="str">
        <f ca="1">_xlfn.IFS(ISBLANK(Batteries!D23),"",IF(NOT(ISNA('#_Batteries'!D23)),IF(ISNA(Batteries!D23),TRUE,FALSE),FALSE),"StuNAMsg",IF(AND(ISNA('#_Batteries'!D23),ISNA(Batteries!D23)),TRUE,FALSE),"PerfectMsg",IF(NOT(ISERROR('#_Batteries'!D23)),IF(ISERROR(Batteries!D23),TRUE,FALSE),FALSE),"StuErrorMsg",IF(TYPE('#_Batteries'!D23)&lt;&gt;TYPE(Batteries!D23),TRUE,FALSE),"WrongTypeMsg",IF(_xlfn.ISFORMULA('#_Batteries'!D23),IF(NOT(_xlfn.ISFORMULA(Batteries!D23)),TRUE),FALSE),"MissingFormulaMsg",IF(NOT(AND(ISNUMBER(FIND("[",_xlfn.FORMULATEXT('#_Batteries'!D23))),ISNUMBER(FIND("!",_xlfn.FORMULATEXT('#_Batteries'!D23))))),AND(ISNUMBER(FIND("[",_xlfn.FORMULATEXT(Batteries!D23))),ISNUMBER(FIND("!",_xlfn.FORMULATEXT(Batteries!D23)))),FALSE),"ExternalRefsMsg",IF(ISNUMBER('#_Batteries'!D23),IF(ABS('#_Batteries'!D23-Batteries!D23)&gt;0.00001,TRUE,FALSE),IF('#_Batteries'!D23&lt;&gt;Batteries!D23,TRUE,FALSE)),IF(ISNUMBER('#_Batteries'!D23),IF('#_Batteries'!D23&gt;Batteries!D23,"TooLow","TooHigh"),"WrongAnswer"),NOT(_xlfn.ISFORMULA('#_Batteries'!D23)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D23),_xlfn.FORMULATEXT(Batteries!D23),Batteries!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D23),_xlfn.FORMULATEXT(Batteries!D23),Batteries!D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D23),_xlfn.FORMULATEXT('#_Batteries'!D23),'#_Batteries'!D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D23),_xlfn.FORMULATEXT('#_Batteries'!D23),'#_Batteries'!D23),"9","#"),"8","#"),"7","#"),"6","#"),"5","#"),"4","#"),"3","#"),"2","#"),"1","#"),"0","#"),CHAR(10),""),"$","")," ",""),",","@"),"&gt;","@"),"&lt;","@"),"=","@"),")","@"),"(","@"),"^","@"),"/","@"),"+","@"),"*","@"),"-","@"),"@#","")))/2,TRUE,FALSE),"HardCodeMsg",IF(LEN(IF(_xlfn.ISFORMULA(Batteries!D23),_xlfn.FORMULATEXT(Batteries!D23),Batteries!D23))-LEN(SUBSTITUTE(IF(_xlfn.ISFORMULA(Batteries!D23),_xlfn.FORMULATEXT(Batteries!D23),Batteries!D23),"""",""))&gt;LEN(IF(_xlfn.ISFORMULA('#_Batteries'!D23),_xlfn.FORMULATEXT('#_Batteries'!D23),'#_Batteries'!D23))-LEN(SUBSTITUTE(IF(_xlfn.ISFORMULA('#_Batteries'!D23),_xlfn.FORMULATEXT('#_Batteries'!D23),'#_Batteries'!D23),"""","")),TRUE,FALSE),"HardQuoteMsg",IF(LEN(IF(_xlfn.ISFORMULA(Batteries!D23),_xlfn.FORMULATEXT(Batteries!D23),Batteries!D23))-LEN(SUBSTITUTE(IF(_xlfn.ISFORMULA(Batteries!D23),_xlfn.FORMULATEXT(Batteries!D23),Batteries!D23),"$",""))&lt;0.5*(LEN(IF(_xlfn.ISFORMULA('#_Batteries'!D23),_xlfn.FORMULATEXT('#_Batteries'!D23),'#_Batteries'!D23))-LEN(SUBSTITUTE(IF(_xlfn.ISFORMULA('#_Batteries'!D23),_xlfn.FORMULATEXT('#_Batteries'!D23),'#_Batteries'!D23),"$",""))),TRUE,FALSE),"MissingAbsMsg",TRUE,"PerfectMsg")</f>
        <v/>
      </c>
      <c r="E23" s="234" t="str">
        <f ca="1">_xlfn.IFS(ISBLANK(Batteries!E23),"",IF(NOT(ISNA('#_Batteries'!E23)),IF(ISNA(Batteries!E23),TRUE,FALSE),FALSE),"StuNAMsg",IF(AND(ISNA('#_Batteries'!E23),ISNA(Batteries!E23)),TRUE,FALSE),"PerfectMsg",IF(NOT(ISERROR('#_Batteries'!E23)),IF(ISERROR(Batteries!E23),TRUE,FALSE),FALSE),"StuErrorMsg",IF(TYPE('#_Batteries'!E23)&lt;&gt;TYPE(Batteries!E23),TRUE,FALSE),"WrongTypeMsg",IF(_xlfn.ISFORMULA('#_Batteries'!E23),IF(NOT(_xlfn.ISFORMULA(Batteries!E23)),TRUE),FALSE),"MissingFormulaMsg",IF(NOT(AND(ISNUMBER(FIND("[",_xlfn.FORMULATEXT('#_Batteries'!E23))),ISNUMBER(FIND("!",_xlfn.FORMULATEXT('#_Batteries'!E23))))),AND(ISNUMBER(FIND("[",_xlfn.FORMULATEXT(Batteries!E23))),ISNUMBER(FIND("!",_xlfn.FORMULATEXT(Batteries!E23)))),FALSE),"ExternalRefsMsg",IF(ISNUMBER('#_Batteries'!E23),IF(ABS('#_Batteries'!E23-Batteries!E23)&gt;0.00001,TRUE,FALSE),IF('#_Batteries'!E23&lt;&gt;Batteries!E23,TRUE,FALSE)),IF(ISNUMBER('#_Batteries'!E23),IF('#_Batteries'!E23&gt;Batteries!E23,"TooLow","TooHigh"),"WrongAnswer"),NOT(_xlfn.ISFORMULA('#_Batteries'!E23)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E23),_xlfn.FORMULATEXT(Batteries!E23),Batteries!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E23),_xlfn.FORMULATEXT(Batteries!E23),Batteries!E23)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E23),_xlfn.FORMULATEXT('#_Batteries'!E23),'#_Batteries'!E23)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E23),_xlfn.FORMULATEXT('#_Batteries'!E23),'#_Batteries'!E23),"9","#"),"8","#"),"7","#"),"6","#"),"5","#"),"4","#"),"3","#"),"2","#"),"1","#"),"0","#"),CHAR(10),""),"$","")," ",""),",","@"),"&gt;","@"),"&lt;","@"),"=","@"),")","@"),"(","@"),"^","@"),"/","@"),"+","@"),"*","@"),"-","@"),"@#","")))/2,TRUE,FALSE),"HardCodeMsg",IF(LEN(IF(_xlfn.ISFORMULA(Batteries!E23),_xlfn.FORMULATEXT(Batteries!E23),Batteries!E23))-LEN(SUBSTITUTE(IF(_xlfn.ISFORMULA(Batteries!E23),_xlfn.FORMULATEXT(Batteries!E23),Batteries!E23),"""",""))&gt;LEN(IF(_xlfn.ISFORMULA('#_Batteries'!E23),_xlfn.FORMULATEXT('#_Batteries'!E23),'#_Batteries'!E23))-LEN(SUBSTITUTE(IF(_xlfn.ISFORMULA('#_Batteries'!E23),_xlfn.FORMULATEXT('#_Batteries'!E23),'#_Batteries'!E23),"""","")),TRUE,FALSE),"HardQuoteMsg",IF(LEN(IF(_xlfn.ISFORMULA(Batteries!E23),_xlfn.FORMULATEXT(Batteries!E23),Batteries!E23))-LEN(SUBSTITUTE(IF(_xlfn.ISFORMULA(Batteries!E23),_xlfn.FORMULATEXT(Batteries!E23),Batteries!E23),"$",""))&lt;0.5*(LEN(IF(_xlfn.ISFORMULA('#_Batteries'!E23),_xlfn.FORMULATEXT('#_Batteries'!E23),'#_Batteries'!E23))-LEN(SUBSTITUTE(IF(_xlfn.ISFORMULA('#_Batteries'!E23),_xlfn.FORMULATEXT('#_Batteries'!E23),'#_Batteries'!E23),"$",""))),TRUE,FALSE),"MissingAbsMsg",TRUE,"PerfectMsg")</f>
        <v/>
      </c>
      <c r="G23" s="219"/>
      <c r="H23" s="219"/>
      <c r="K23" s="215"/>
      <c r="L23" s="215"/>
      <c r="M23" s="215"/>
      <c r="O23" s="262"/>
      <c r="P23" s="262">
        <v>0</v>
      </c>
      <c r="T23" s="220"/>
      <c r="V23" s="219"/>
      <c r="W23" s="219"/>
      <c r="X23" s="219"/>
      <c r="Z23" s="217"/>
      <c r="AA23" s="217"/>
      <c r="AB23" s="217"/>
      <c r="AC23" s="217"/>
    </row>
    <row r="24" spans="2:29" s="218" customFormat="1" x14ac:dyDescent="0.15">
      <c r="B24" s="261">
        <v>0</v>
      </c>
      <c r="C24" s="217"/>
      <c r="D24" s="219">
        <v>0</v>
      </c>
      <c r="E24" s="219" t="str">
        <f ca="1">_xlfn.IFS(ISBLANK(Batteries!E24),"",IF(NOT(ISNA('#_Batteries'!E24)),IF(ISNA(Batteries!E24),TRUE,FALSE),FALSE),"StuNAMsg",IF(AND(ISNA('#_Batteries'!E24),ISNA(Batteries!E24)),TRUE,FALSE),"PerfectMsg",IF(NOT(ISERROR('#_Batteries'!E24)),IF(ISERROR(Batteries!E24),TRUE,FALSE),FALSE),"StuErrorMsg",IF(TYPE('#_Batteries'!E24)&lt;&gt;TYPE(Batteries!E24),TRUE,FALSE),"WrongTypeMsg",IF(_xlfn.ISFORMULA('#_Batteries'!E24),IF(NOT(_xlfn.ISFORMULA(Batteries!E24)),TRUE),FALSE),"MissingFormulaMsg",IF(NOT(AND(ISNUMBER(FIND("[",_xlfn.FORMULATEXT('#_Batteries'!E24))),ISNUMBER(FIND("!",_xlfn.FORMULATEXT('#_Batteries'!E24))))),AND(ISNUMBER(FIND("[",_xlfn.FORMULATEXT(Batteries!E24))),ISNUMBER(FIND("!",_xlfn.FORMULATEXT(Batteries!E24)))),FALSE),"ExternalRefsMsg",IF(ISNUMBER('#_Batteries'!E24),IF(ABS('#_Batteries'!E24-Batteries!E24)&gt;0.00001,TRUE,FALSE),IF('#_Batteries'!E24&lt;&gt;Batteries!E24,TRUE,FALSE)),IF(ISNUMBER('#_Batteries'!E24),IF('#_Batteries'!E24&gt;Batteries!E24,"TooLow","TooHigh"),"WrongAnswer"),NOT(_xlfn.ISFORMULA('#_Batteries'!E24)),"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E24),_xlfn.FORMULATEXT(Batteries!E24),Batteries!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E24),_xlfn.FORMULATEXT(Batteries!E24),Batteries!E24),"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E24),_xlfn.FORMULATEXT('#_Batteries'!E24),'#_Batteries'!E24),"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E24),_xlfn.FORMULATEXT('#_Batteries'!E24),'#_Batteries'!E24),"9","#"),"8","#"),"7","#"),"6","#"),"5","#"),"4","#"),"3","#"),"2","#"),"1","#"),"0","#"),CHAR(10),""),"$","")," ",""),",","@"),"&gt;","@"),"&lt;","@"),"=","@"),")","@"),"(","@"),"^","@"),"/","@"),"+","@"),"*","@"),"-","@"),"@#","")))/2,TRUE,FALSE),"HardCodeMsg",IF(LEN(IF(_xlfn.ISFORMULA(Batteries!E24),_xlfn.FORMULATEXT(Batteries!E24),Batteries!E24))-LEN(SUBSTITUTE(IF(_xlfn.ISFORMULA(Batteries!E24),_xlfn.FORMULATEXT(Batteries!E24),Batteries!E24),"""",""))&gt;LEN(IF(_xlfn.ISFORMULA('#_Batteries'!E24),_xlfn.FORMULATEXT('#_Batteries'!E24),'#_Batteries'!E24))-LEN(SUBSTITUTE(IF(_xlfn.ISFORMULA('#_Batteries'!E24),_xlfn.FORMULATEXT('#_Batteries'!E24),'#_Batteries'!E24),"""","")),TRUE,FALSE),"HardQuoteMsg",IF(LEN(IF(_xlfn.ISFORMULA(Batteries!E24),_xlfn.FORMULATEXT(Batteries!E24),Batteries!E24))-LEN(SUBSTITUTE(IF(_xlfn.ISFORMULA(Batteries!E24),_xlfn.FORMULATEXT(Batteries!E24),Batteries!E24),"$",""))&lt;0.5*(LEN(IF(_xlfn.ISFORMULA('#_Batteries'!E24),_xlfn.FORMULATEXT('#_Batteries'!E24),'#_Batteries'!E24))-LEN(SUBSTITUTE(IF(_xlfn.ISFORMULA('#_Batteries'!E24),_xlfn.FORMULATEXT('#_Batteries'!E24),'#_Batteries'!E24),"$",""))),TRUE,FALSE),"MissingAbsMsg",TRUE,"PerfectMsg")</f>
        <v/>
      </c>
      <c r="G24" s="219"/>
      <c r="H24" s="219"/>
      <c r="K24" s="215"/>
      <c r="L24" s="215"/>
      <c r="M24" s="215"/>
      <c r="O24" s="262"/>
      <c r="P24" s="262">
        <v>0</v>
      </c>
      <c r="T24" s="220"/>
      <c r="V24" s="219"/>
      <c r="W24" s="219"/>
      <c r="X24" s="219"/>
      <c r="Z24" s="217"/>
      <c r="AA24" s="217"/>
      <c r="AB24" s="217"/>
      <c r="AC24" s="217"/>
    </row>
    <row r="25" spans="2:29" s="218" customFormat="1" x14ac:dyDescent="0.15">
      <c r="B25" s="261">
        <v>0</v>
      </c>
      <c r="C25" s="217"/>
      <c r="D25" s="234" t="str">
        <f ca="1">_xlfn.IFS(ISBLANK(Batteries!D25),"",IF(NOT(ISNA('#_Batteries'!D25)),IF(ISNA(Batteries!D25),TRUE,FALSE),FALSE),"StuNAMsg",IF(AND(ISNA('#_Batteries'!D25),ISNA(Batteries!D25)),TRUE,FALSE),"PerfectMsg",IF(NOT(ISERROR('#_Batteries'!D25)),IF(ISERROR(Batteries!D25),TRUE,FALSE),FALSE),"StuErrorMsg",IF(TYPE('#_Batteries'!D25)&lt;&gt;TYPE(Batteries!D25),TRUE,FALSE),"WrongTypeMsg",IF(_xlfn.ISFORMULA('#_Batteries'!D25),IF(NOT(_xlfn.ISFORMULA(Batteries!D25)),TRUE),FALSE),"MissingFormulaMsg",IF(NOT(AND(ISNUMBER(FIND("[",_xlfn.FORMULATEXT('#_Batteries'!D25))),ISNUMBER(FIND("!",_xlfn.FORMULATEXT('#_Batteries'!D25))))),AND(ISNUMBER(FIND("[",_xlfn.FORMULATEXT(Batteries!D25))),ISNUMBER(FIND("!",_xlfn.FORMULATEXT(Batteries!D25)))),FALSE),"ExternalRefsMsg",IF(ISNUMBER('#_Batteries'!D25),IF(ABS('#_Batteries'!D25-Batteries!D25)&gt;0.00001,TRUE,FALSE),IF('#_Batteries'!D25&lt;&gt;Batteries!D25,TRUE,FALSE)),IF(ISNUMBER('#_Batteries'!D25),IF('#_Batteries'!D25&gt;Batteries!D25,"TooLow","TooHigh"),"WrongAnswer"),NOT(_xlfn.ISFORMULA('#_Batteries'!D25)),"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D25),_xlfn.FORMULATEXT(Batteries!D25),Batteries!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D25),_xlfn.FORMULATEXT(Batteries!D25),Batteries!D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D25),_xlfn.FORMULATEXT('#_Batteries'!D25),'#_Batteries'!D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D25),_xlfn.FORMULATEXT('#_Batteries'!D25),'#_Batteries'!D25),"9","#"),"8","#"),"7","#"),"6","#"),"5","#"),"4","#"),"3","#"),"2","#"),"1","#"),"0","#"),CHAR(10),""),"$","")," ",""),",","@"),"&gt;","@"),"&lt;","@"),"=","@"),")","@"),"(","@"),"^","@"),"/","@"),"+","@"),"*","@"),"-","@"),"@#","")))/2,TRUE,FALSE),"HardCodeMsg",IF(LEN(IF(_xlfn.ISFORMULA(Batteries!D25),_xlfn.FORMULATEXT(Batteries!D25),Batteries!D25))-LEN(SUBSTITUTE(IF(_xlfn.ISFORMULA(Batteries!D25),_xlfn.FORMULATEXT(Batteries!D25),Batteries!D25),"""",""))&gt;LEN(IF(_xlfn.ISFORMULA('#_Batteries'!D25),_xlfn.FORMULATEXT('#_Batteries'!D25),'#_Batteries'!D25))-LEN(SUBSTITUTE(IF(_xlfn.ISFORMULA('#_Batteries'!D25),_xlfn.FORMULATEXT('#_Batteries'!D25),'#_Batteries'!D25),"""","")),TRUE,FALSE),"HardQuoteMsg",IF(LEN(IF(_xlfn.ISFORMULA(Batteries!D25),_xlfn.FORMULATEXT(Batteries!D25),Batteries!D25))-LEN(SUBSTITUTE(IF(_xlfn.ISFORMULA(Batteries!D25),_xlfn.FORMULATEXT(Batteries!D25),Batteries!D25),"$",""))&lt;0.5*(LEN(IF(_xlfn.ISFORMULA('#_Batteries'!D25),_xlfn.FORMULATEXT('#_Batteries'!D25),'#_Batteries'!D25))-LEN(SUBSTITUTE(IF(_xlfn.ISFORMULA('#_Batteries'!D25),_xlfn.FORMULATEXT('#_Batteries'!D25),'#_Batteries'!D25),"$",""))),TRUE,FALSE),"MissingAbsMsg",TRUE,"PerfectMsg")</f>
        <v/>
      </c>
      <c r="E25" s="234" t="str">
        <f ca="1">_xlfn.IFS(ISBLANK(Batteries!E25),"",IF(NOT(ISNA('#_Batteries'!E25)),IF(ISNA(Batteries!E25),TRUE,FALSE),FALSE),"StuNAMsg",IF(AND(ISNA('#_Batteries'!E25),ISNA(Batteries!E25)),TRUE,FALSE),"PerfectMsg",IF(NOT(ISERROR('#_Batteries'!E25)),IF(ISERROR(Batteries!E25),TRUE,FALSE),FALSE),"StuErrorMsg",IF(TYPE('#_Batteries'!E25)&lt;&gt;TYPE(Batteries!E25),TRUE,FALSE),"WrongTypeMsg",IF(_xlfn.ISFORMULA('#_Batteries'!E25),IF(NOT(_xlfn.ISFORMULA(Batteries!E25)),TRUE),FALSE),"MissingFormulaMsg",IF(NOT(AND(ISNUMBER(FIND("[",_xlfn.FORMULATEXT('#_Batteries'!E25))),ISNUMBER(FIND("!",_xlfn.FORMULATEXT('#_Batteries'!E25))))),AND(ISNUMBER(FIND("[",_xlfn.FORMULATEXT(Batteries!E25))),ISNUMBER(FIND("!",_xlfn.FORMULATEXT(Batteries!E25)))),FALSE),"ExternalRefsMsg",IF(ISNUMBER('#_Batteries'!E25),IF(ABS('#_Batteries'!E25-Batteries!E25)&gt;0.00001,TRUE,FALSE),IF('#_Batteries'!E25&lt;&gt;Batteries!E25,TRUE,FALSE)),IF(ISNUMBER('#_Batteries'!E25),IF('#_Batteries'!E25&gt;Batteries!E25,"TooLow","TooHigh"),"WrongAnswer"),NOT(_xlfn.ISFORMULA('#_Batteries'!E25)),"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E25),_xlfn.FORMULATEXT(Batteries!E25),Batteries!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E25),_xlfn.FORMULATEXT(Batteries!E25),Batteries!E25),"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E25),_xlfn.FORMULATEXT('#_Batteries'!E25),'#_Batteries'!E25),"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E25),_xlfn.FORMULATEXT('#_Batteries'!E25),'#_Batteries'!E25),"9","#"),"8","#"),"7","#"),"6","#"),"5","#"),"4","#"),"3","#"),"2","#"),"1","#"),"0","#"),CHAR(10),""),"$","")," ",""),",","@"),"&gt;","@"),"&lt;","@"),"=","@"),")","@"),"(","@"),"^","@"),"/","@"),"+","@"),"*","@"),"-","@"),"@#","")))/2,TRUE,FALSE),"HardCodeMsg",IF(LEN(IF(_xlfn.ISFORMULA(Batteries!E25),_xlfn.FORMULATEXT(Batteries!E25),Batteries!E25))-LEN(SUBSTITUTE(IF(_xlfn.ISFORMULA(Batteries!E25),_xlfn.FORMULATEXT(Batteries!E25),Batteries!E25),"""",""))&gt;LEN(IF(_xlfn.ISFORMULA('#_Batteries'!E25),_xlfn.FORMULATEXT('#_Batteries'!E25),'#_Batteries'!E25))-LEN(SUBSTITUTE(IF(_xlfn.ISFORMULA('#_Batteries'!E25),_xlfn.FORMULATEXT('#_Batteries'!E25),'#_Batteries'!E25),"""","")),TRUE,FALSE),"HardQuoteMsg",IF(LEN(IF(_xlfn.ISFORMULA(Batteries!E25),_xlfn.FORMULATEXT(Batteries!E25),Batteries!E25))-LEN(SUBSTITUTE(IF(_xlfn.ISFORMULA(Batteries!E25),_xlfn.FORMULATEXT(Batteries!E25),Batteries!E25),"$",""))&lt;0.5*(LEN(IF(_xlfn.ISFORMULA('#_Batteries'!E25),_xlfn.FORMULATEXT('#_Batteries'!E25),'#_Batteries'!E25))-LEN(SUBSTITUTE(IF(_xlfn.ISFORMULA('#_Batteries'!E25),_xlfn.FORMULATEXT('#_Batteries'!E25),'#_Batteries'!E25),"$",""))),TRUE,FALSE),"MissingAbsMsg",TRUE,"PerfectMsg")</f>
        <v/>
      </c>
      <c r="F25" s="219"/>
      <c r="G25" s="219"/>
      <c r="H25" s="219"/>
      <c r="K25" s="215"/>
      <c r="L25" s="215"/>
      <c r="M25" s="215"/>
      <c r="T25" s="220"/>
      <c r="V25" s="219"/>
      <c r="W25" s="219"/>
      <c r="X25" s="219"/>
      <c r="Z25" s="217"/>
      <c r="AA25" s="217"/>
      <c r="AB25" s="217"/>
      <c r="AC25" s="217"/>
    </row>
    <row r="26" spans="2:29" s="218" customFormat="1" x14ac:dyDescent="0.15">
      <c r="B26" s="261">
        <v>0</v>
      </c>
      <c r="M26" s="215"/>
      <c r="T26" s="220"/>
      <c r="V26" s="219"/>
      <c r="W26" s="219"/>
      <c r="X26" s="219"/>
      <c r="Z26" s="217"/>
      <c r="AA26" s="217"/>
      <c r="AB26" s="217"/>
      <c r="AC26" s="217"/>
    </row>
    <row r="27" spans="2:29" s="218" customFormat="1" x14ac:dyDescent="0.15">
      <c r="B27" s="261">
        <v>0</v>
      </c>
      <c r="D27" s="222">
        <v>0</v>
      </c>
      <c r="G27" s="264">
        <v>0</v>
      </c>
      <c r="H27" s="264">
        <v>0</v>
      </c>
      <c r="I27" s="221" t="str">
        <f ca="1">_xlfn.IFS(ISBLANK(Batteries!I27),"",IF(NOT(ISNA('#_Batteries'!I27)),IF(ISNA(Batteries!I27),TRUE,FALSE),FALSE),"StuNAMsg",IF(AND(ISNA('#_Batteries'!I27),ISNA(Batteries!I27)),TRUE,FALSE),"PerfectMsg",IF(NOT(ISERROR('#_Batteries'!I27)),IF(ISERROR(Batteries!I27),TRUE,FALSE),FALSE),"StuErrorMsg",IF(TYPE('#_Batteries'!I27)&lt;&gt;TYPE(Batteries!I27),TRUE,FALSE),"WrongTypeMsg",IF(_xlfn.ISFORMULA('#_Batteries'!I27),IF(NOT(_xlfn.ISFORMULA(Batteries!I27)),TRUE),FALSE),"MissingFormulaMsg",IF(NOT(AND(ISNUMBER(FIND("[",_xlfn.FORMULATEXT('#_Batteries'!I27))),ISNUMBER(FIND("!",_xlfn.FORMULATEXT('#_Batteries'!I27))))),AND(ISNUMBER(FIND("[",_xlfn.FORMULATEXT(Batteries!I27))),ISNUMBER(FIND("!",_xlfn.FORMULATEXT(Batteries!I27)))),FALSE),"ExternalRefsMsg",IF(ISNUMBER('#_Batteries'!I27),IF(ABS('#_Batteries'!I27-Batteries!I27)&gt;0.00001,TRUE,FALSE),IF('#_Batteries'!I27&lt;&gt;Batteries!I27,TRUE,FALSE)),IF(ISNUMBER('#_Batteries'!I27),IF('#_Batteries'!I27&gt;Batteries!I27,"TooLow","TooHigh"),"WrongAnswer"),NOT(_xlfn.ISFORMULA('#_Batteries'!I27)),"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I27),_xlfn.FORMULATEXT(Batteries!I27),Batteries!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I27),_xlfn.FORMULATEXT(Batteries!I27),Batteries!I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I27),_xlfn.FORMULATEXT('#_Batteries'!I27),'#_Batteries'!I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I27),_xlfn.FORMULATEXT('#_Batteries'!I27),'#_Batteries'!I27),"9","#"),"8","#"),"7","#"),"6","#"),"5","#"),"4","#"),"3","#"),"2","#"),"1","#"),"0","#"),CHAR(10),""),"$","")," ",""),",","@"),"&gt;","@"),"&lt;","@"),"=","@"),")","@"),"(","@"),"^","@"),"/","@"),"+","@"),"*","@"),"-","@"),"@#","")))/2,TRUE,FALSE),"HardCodeMsg",IF(LEN(IF(_xlfn.ISFORMULA(Batteries!I27),_xlfn.FORMULATEXT(Batteries!I27),Batteries!I27))-LEN(SUBSTITUTE(IF(_xlfn.ISFORMULA(Batteries!I27),_xlfn.FORMULATEXT(Batteries!I27),Batteries!I27),"""",""))&gt;LEN(IF(_xlfn.ISFORMULA('#_Batteries'!I27),_xlfn.FORMULATEXT('#_Batteries'!I27),'#_Batteries'!I27))-LEN(SUBSTITUTE(IF(_xlfn.ISFORMULA('#_Batteries'!I27),_xlfn.FORMULATEXT('#_Batteries'!I27),'#_Batteries'!I27),"""","")),TRUE,FALSE),"HardQuoteMsg",IF(LEN(IF(_xlfn.ISFORMULA(Batteries!I27),_xlfn.FORMULATEXT(Batteries!I27),Batteries!I27))-LEN(SUBSTITUTE(IF(_xlfn.ISFORMULA(Batteries!I27),_xlfn.FORMULATEXT(Batteries!I27),Batteries!I27),"$",""))&lt;0.5*(LEN(IF(_xlfn.ISFORMULA('#_Batteries'!I27),_xlfn.FORMULATEXT('#_Batteries'!I27),'#_Batteries'!I27))-LEN(SUBSTITUTE(IF(_xlfn.ISFORMULA('#_Batteries'!I27),_xlfn.FORMULATEXT('#_Batteries'!I27),'#_Batteries'!I27),"$",""))),TRUE,FALSE),"MissingAbsMsg",TRUE,"PerfectMsg")</f>
        <v/>
      </c>
      <c r="J27" s="221" t="str">
        <f ca="1">_xlfn.IFS(ISBLANK(Batteries!J27),"",IF(NOT(ISNA('#_Batteries'!J27)),IF(ISNA(Batteries!J27),TRUE,FALSE),FALSE),"StuNAMsg",IF(AND(ISNA('#_Batteries'!J27),ISNA(Batteries!J27)),TRUE,FALSE),"PerfectMsg",IF(NOT(ISERROR('#_Batteries'!J27)),IF(ISERROR(Batteries!J27),TRUE,FALSE),FALSE),"StuErrorMsg",IF(TYPE('#_Batteries'!J27)&lt;&gt;TYPE(Batteries!J27),TRUE,FALSE),"WrongTypeMsg",IF(_xlfn.ISFORMULA('#_Batteries'!J27),IF(NOT(_xlfn.ISFORMULA(Batteries!J27)),TRUE),FALSE),"MissingFormulaMsg",IF(NOT(AND(ISNUMBER(FIND("[",_xlfn.FORMULATEXT('#_Batteries'!J27))),ISNUMBER(FIND("!",_xlfn.FORMULATEXT('#_Batteries'!J27))))),AND(ISNUMBER(FIND("[",_xlfn.FORMULATEXT(Batteries!J27))),ISNUMBER(FIND("!",_xlfn.FORMULATEXT(Batteries!J27)))),FALSE),"ExternalRefsMsg",IF(ISNUMBER('#_Batteries'!J27),IF(ABS('#_Batteries'!J27-Batteries!J27)&gt;0.00001,TRUE,FALSE),IF('#_Batteries'!J27&lt;&gt;Batteries!J27,TRUE,FALSE)),IF(ISNUMBER('#_Batteries'!J27),IF('#_Batteries'!J27&gt;Batteries!J27,"TooLow","TooHigh"),"WrongAnswer"),NOT(_xlfn.ISFORMULA('#_Batteries'!J27)),"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J27),_xlfn.FORMULATEXT(Batteries!J27),Batteries!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J27),_xlfn.FORMULATEXT(Batteries!J27),Batteries!J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J27),_xlfn.FORMULATEXT('#_Batteries'!J27),'#_Batteries'!J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J27),_xlfn.FORMULATEXT('#_Batteries'!J27),'#_Batteries'!J27),"9","#"),"8","#"),"7","#"),"6","#"),"5","#"),"4","#"),"3","#"),"2","#"),"1","#"),"0","#"),CHAR(10),""),"$","")," ",""),",","@"),"&gt;","@"),"&lt;","@"),"=","@"),")","@"),"(","@"),"^","@"),"/","@"),"+","@"),"*","@"),"-","@"),"@#","")))/2,TRUE,FALSE),"HardCodeMsg",IF(LEN(IF(_xlfn.ISFORMULA(Batteries!J27),_xlfn.FORMULATEXT(Batteries!J27),Batteries!J27))-LEN(SUBSTITUTE(IF(_xlfn.ISFORMULA(Batteries!J27),_xlfn.FORMULATEXT(Batteries!J27),Batteries!J27),"""",""))&gt;LEN(IF(_xlfn.ISFORMULA('#_Batteries'!J27),_xlfn.FORMULATEXT('#_Batteries'!J27),'#_Batteries'!J27))-LEN(SUBSTITUTE(IF(_xlfn.ISFORMULA('#_Batteries'!J27),_xlfn.FORMULATEXT('#_Batteries'!J27),'#_Batteries'!J27),"""","")),TRUE,FALSE),"HardQuoteMsg",IF(LEN(IF(_xlfn.ISFORMULA(Batteries!J27),_xlfn.FORMULATEXT(Batteries!J27),Batteries!J27))-LEN(SUBSTITUTE(IF(_xlfn.ISFORMULA(Batteries!J27),_xlfn.FORMULATEXT(Batteries!J27),Batteries!J27),"$",""))&lt;0.5*(LEN(IF(_xlfn.ISFORMULA('#_Batteries'!J27),_xlfn.FORMULATEXT('#_Batteries'!J27),'#_Batteries'!J27))-LEN(SUBSTITUTE(IF(_xlfn.ISFORMULA('#_Batteries'!J27),_xlfn.FORMULATEXT('#_Batteries'!J27),'#_Batteries'!J27),"$",""))),TRUE,FALSE),"MissingAbsMsg",TRUE,"PerfectMsg")</f>
        <v/>
      </c>
      <c r="K27" s="264" t="str">
        <f ca="1">_xlfn.IFS(ISBLANK(Batteries!K27),"",IF(NOT(ISNA('#_Batteries'!K27)),IF(ISNA(Batteries!K27),TRUE,FALSE),FALSE),"StuNAMsg",IF(AND(ISNA('#_Batteries'!K27),ISNA(Batteries!K27)),TRUE,FALSE),"PerfectMsg",IF(NOT(ISERROR('#_Batteries'!K27)),IF(ISERROR(Batteries!K27),TRUE,FALSE),FALSE),"StuErrorMsg",IF(TYPE('#_Batteries'!K27)&lt;&gt;TYPE(Batteries!K27),TRUE,FALSE),"WrongTypeMsg",IF(_xlfn.ISFORMULA('#_Batteries'!K27),IF(NOT(_xlfn.ISFORMULA(Batteries!K27)),TRUE),FALSE),"MissingFormulaMsg",IF(NOT(AND(ISNUMBER(FIND("[",_xlfn.FORMULATEXT('#_Batteries'!K27))),ISNUMBER(FIND("!",_xlfn.FORMULATEXT('#_Batteries'!K27))))),AND(ISNUMBER(FIND("[",_xlfn.FORMULATEXT(Batteries!K27))),ISNUMBER(FIND("!",_xlfn.FORMULATEXT(Batteries!K27)))),FALSE),"ExternalRefsMsg",IF(ISNUMBER('#_Batteries'!K27),IF(ABS('#_Batteries'!K27-Batteries!K27)&gt;0.00001,TRUE,FALSE),IF('#_Batteries'!K27&lt;&gt;Batteries!K27,TRUE,FALSE)),IF(ISNUMBER('#_Batteries'!K27),IF('#_Batteries'!K27&gt;Batteries!K27,"TooLow","TooHigh"),"WrongAnswer"),NOT(_xlfn.ISFORMULA('#_Batteries'!K27)),"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K27),_xlfn.FORMULATEXT(Batteries!K27),Batteries!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K27),_xlfn.FORMULATEXT(Batteries!K27),Batteries!K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K27),_xlfn.FORMULATEXT('#_Batteries'!K27),'#_Batteries'!K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K27),_xlfn.FORMULATEXT('#_Batteries'!K27),'#_Batteries'!K27),"9","#"),"8","#"),"7","#"),"6","#"),"5","#"),"4","#"),"3","#"),"2","#"),"1","#"),"0","#"),CHAR(10),""),"$","")," ",""),",","@"),"&gt;","@"),"&lt;","@"),"=","@"),")","@"),"(","@"),"^","@"),"/","@"),"+","@"),"*","@"),"-","@"),"@#","")))/2,TRUE,FALSE),"HardCodeMsg",IF(LEN(IF(_xlfn.ISFORMULA(Batteries!K27),_xlfn.FORMULATEXT(Batteries!K27),Batteries!K27))-LEN(SUBSTITUTE(IF(_xlfn.ISFORMULA(Batteries!K27),_xlfn.FORMULATEXT(Batteries!K27),Batteries!K27),"""",""))&gt;LEN(IF(_xlfn.ISFORMULA('#_Batteries'!K27),_xlfn.FORMULATEXT('#_Batteries'!K27),'#_Batteries'!K27))-LEN(SUBSTITUTE(IF(_xlfn.ISFORMULA('#_Batteries'!K27),_xlfn.FORMULATEXT('#_Batteries'!K27),'#_Batteries'!K27),"""","")),TRUE,FALSE),"HardQuoteMsg",IF(LEN(IF(_xlfn.ISFORMULA(Batteries!K27),_xlfn.FORMULATEXT(Batteries!K27),Batteries!K27))-LEN(SUBSTITUTE(IF(_xlfn.ISFORMULA(Batteries!K27),_xlfn.FORMULATEXT(Batteries!K27),Batteries!K27),"$",""))&lt;0.5*(LEN(IF(_xlfn.ISFORMULA('#_Batteries'!K27),_xlfn.FORMULATEXT('#_Batteries'!K27),'#_Batteries'!K27))-LEN(SUBSTITUTE(IF(_xlfn.ISFORMULA('#_Batteries'!K27),_xlfn.FORMULATEXT('#_Batteries'!K27),'#_Batteries'!K27),"$",""))),TRUE,FALSE),"MissingAbsMsg",TRUE,"PerfectMsg")</f>
        <v/>
      </c>
      <c r="L27" s="264" t="str">
        <f ca="1">_xlfn.IFS(ISBLANK(Batteries!L27),"",IF(NOT(ISNA('#_Batteries'!L27)),IF(ISNA(Batteries!L27),TRUE,FALSE),FALSE),"StuNAMsg",IF(AND(ISNA('#_Batteries'!L27),ISNA(Batteries!L27)),TRUE,FALSE),"PerfectMsg",IF(NOT(ISERROR('#_Batteries'!L27)),IF(ISERROR(Batteries!L27),TRUE,FALSE),FALSE),"StuErrorMsg",IF(TYPE('#_Batteries'!L27)&lt;&gt;TYPE(Batteries!L27),TRUE,FALSE),"WrongTypeMsg",IF(_xlfn.ISFORMULA('#_Batteries'!L27),IF(NOT(_xlfn.ISFORMULA(Batteries!L27)),TRUE),FALSE),"MissingFormulaMsg",IF(NOT(AND(ISNUMBER(FIND("[",_xlfn.FORMULATEXT('#_Batteries'!L27))),ISNUMBER(FIND("!",_xlfn.FORMULATEXT('#_Batteries'!L27))))),AND(ISNUMBER(FIND("[",_xlfn.FORMULATEXT(Batteries!L27))),ISNUMBER(FIND("!",_xlfn.FORMULATEXT(Batteries!L27)))),FALSE),"ExternalRefsMsg",IF(ISNUMBER('#_Batteries'!L27),IF(ABS('#_Batteries'!L27-Batteries!L27)&gt;0.00001,TRUE,FALSE),IF('#_Batteries'!L27&lt;&gt;Batteries!L27,TRUE,FALSE)),IF(ISNUMBER('#_Batteries'!L27),IF('#_Batteries'!L27&gt;Batteries!L27,"TooLow","TooHigh"),"WrongAnswer"),NOT(_xlfn.ISFORMULA('#_Batteries'!L27)),"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L27),_xlfn.FORMULATEXT(Batteries!L27),Batteries!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L27),_xlfn.FORMULATEXT(Batteries!L27),Batteries!L27)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L27),_xlfn.FORMULATEXT('#_Batteries'!L27),'#_Batteries'!L27)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L27),_xlfn.FORMULATEXT('#_Batteries'!L27),'#_Batteries'!L27),"9","#"),"8","#"),"7","#"),"6","#"),"5","#"),"4","#"),"3","#"),"2","#"),"1","#"),"0","#"),CHAR(10),""),"$","")," ",""),",","@"),"&gt;","@"),"&lt;","@"),"=","@"),")","@"),"(","@"),"^","@"),"/","@"),"+","@"),"*","@"),"-","@"),"@#","")))/2,TRUE,FALSE),"HardCodeMsg",IF(LEN(IF(_xlfn.ISFORMULA(Batteries!L27),_xlfn.FORMULATEXT(Batteries!L27),Batteries!L27))-LEN(SUBSTITUTE(IF(_xlfn.ISFORMULA(Batteries!L27),_xlfn.FORMULATEXT(Batteries!L27),Batteries!L27),"""",""))&gt;LEN(IF(_xlfn.ISFORMULA('#_Batteries'!L27),_xlfn.FORMULATEXT('#_Batteries'!L27),'#_Batteries'!L27))-LEN(SUBSTITUTE(IF(_xlfn.ISFORMULA('#_Batteries'!L27),_xlfn.FORMULATEXT('#_Batteries'!L27),'#_Batteries'!L27),"""","")),TRUE,FALSE),"HardQuoteMsg",IF(LEN(IF(_xlfn.ISFORMULA(Batteries!L27),_xlfn.FORMULATEXT(Batteries!L27),Batteries!L27))-LEN(SUBSTITUTE(IF(_xlfn.ISFORMULA(Batteries!L27),_xlfn.FORMULATEXT(Batteries!L27),Batteries!L27),"$",""))&lt;0.5*(LEN(IF(_xlfn.ISFORMULA('#_Batteries'!L27),_xlfn.FORMULATEXT('#_Batteries'!L27),'#_Batteries'!L27))-LEN(SUBSTITUTE(IF(_xlfn.ISFORMULA('#_Batteries'!L27),_xlfn.FORMULATEXT('#_Batteries'!L27),'#_Batteries'!L27),"$",""))),TRUE,FALSE),"MissingAbsMsg",TRUE,"PerfectMsg")</f>
        <v/>
      </c>
      <c r="N27" s="222">
        <v>0</v>
      </c>
      <c r="T27" s="220"/>
      <c r="V27" s="219"/>
      <c r="W27" s="219"/>
      <c r="X27" s="219"/>
      <c r="Z27" s="217"/>
      <c r="AA27" s="217"/>
      <c r="AB27" s="217"/>
      <c r="AC27" s="217"/>
    </row>
    <row r="28" spans="2:29" s="218" customFormat="1" x14ac:dyDescent="0.15">
      <c r="B28" s="261">
        <v>0</v>
      </c>
      <c r="D28" s="221">
        <v>0</v>
      </c>
      <c r="E28" s="264">
        <v>0</v>
      </c>
      <c r="F28" s="265">
        <v>0</v>
      </c>
      <c r="G28" s="262"/>
      <c r="H28" s="262"/>
      <c r="I28" s="262"/>
      <c r="J28" s="262"/>
      <c r="K28" s="262"/>
      <c r="L28" s="262"/>
      <c r="N28" s="218">
        <v>0</v>
      </c>
      <c r="O28" s="266" t="str">
        <f ca="1">_xlfn.IFS(ISBLANK(Batteries!O28),"",IF(NOT(ISNA('#_Batteries'!O28)),IF(ISNA(Batteries!O28),TRUE,FALSE),FALSE),"StuNAMsg",IF(AND(ISNA('#_Batteries'!O28),ISNA(Batteries!O28)),TRUE,FALSE),"PerfectMsg",IF(NOT(ISERROR('#_Batteries'!O28)),IF(ISERROR(Batteries!O28),TRUE,FALSE),FALSE),"StuErrorMsg",IF(TYPE('#_Batteries'!O28)&lt;&gt;TYPE(Batteries!O28),TRUE,FALSE),"WrongTypeMsg",IF(_xlfn.ISFORMULA('#_Batteries'!O28),IF(NOT(_xlfn.ISFORMULA(Batteries!O28)),TRUE),FALSE),"MissingFormulaMsg",IF(NOT(AND(ISNUMBER(FIND("[",_xlfn.FORMULATEXT('#_Batteries'!O28))),ISNUMBER(FIND("!",_xlfn.FORMULATEXT('#_Batteries'!O28))))),AND(ISNUMBER(FIND("[",_xlfn.FORMULATEXT(Batteries!O28))),ISNUMBER(FIND("!",_xlfn.FORMULATEXT(Batteries!O28)))),FALSE),"ExternalRefsMsg",IF(ISNUMBER('#_Batteries'!O28),IF(ABS('#_Batteries'!O28-Batteries!O28)&gt;0.00001,TRUE,FALSE),IF('#_Batteries'!O28&lt;&gt;Batteries!O28,TRUE,FALSE)),IF(ISNUMBER('#_Batteries'!O28),IF('#_Batteries'!O28&gt;Batteries!O28,"TooLow","TooHigh"),"WrongAnswer"),NOT(_xlfn.ISFORMULA('#_Batteries'!O28)),"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O28),_xlfn.FORMULATEXT(Batteries!O28),Batteries!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O28),_xlfn.FORMULATEXT(Batteries!O28),Batteries!O28)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O28),_xlfn.FORMULATEXT('#_Batteries'!O28),'#_Batteries'!O28)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O28),_xlfn.FORMULATEXT('#_Batteries'!O28),'#_Batteries'!O28),"9","#"),"8","#"),"7","#"),"6","#"),"5","#"),"4","#"),"3","#"),"2","#"),"1","#"),"0","#"),CHAR(10),""),"$","")," ",""),",","@"),"&gt;","@"),"&lt;","@"),"=","@"),")","@"),"(","@"),"^","@"),"/","@"),"+","@"),"*","@"),"-","@"),"@#","")))/2,TRUE,FALSE),"HardCodeMsg",IF(LEN(IF(_xlfn.ISFORMULA(Batteries!O28),_xlfn.FORMULATEXT(Batteries!O28),Batteries!O28))-LEN(SUBSTITUTE(IF(_xlfn.ISFORMULA(Batteries!O28),_xlfn.FORMULATEXT(Batteries!O28),Batteries!O28),"""",""))&gt;LEN(IF(_xlfn.ISFORMULA('#_Batteries'!O28),_xlfn.FORMULATEXT('#_Batteries'!O28),'#_Batteries'!O28))-LEN(SUBSTITUTE(IF(_xlfn.ISFORMULA('#_Batteries'!O28),_xlfn.FORMULATEXT('#_Batteries'!O28),'#_Batteries'!O28),"""","")),TRUE,FALSE),"HardQuoteMsg",IF(LEN(IF(_xlfn.ISFORMULA(Batteries!O28),_xlfn.FORMULATEXT(Batteries!O28),Batteries!O28))-LEN(SUBSTITUTE(IF(_xlfn.ISFORMULA(Batteries!O28),_xlfn.FORMULATEXT(Batteries!O28),Batteries!O28),"$",""))&lt;0.5*(LEN(IF(_xlfn.ISFORMULA('#_Batteries'!O28),_xlfn.FORMULATEXT('#_Batteries'!O28),'#_Batteries'!O28))-LEN(SUBSTITUTE(IF(_xlfn.ISFORMULA('#_Batteries'!O28),_xlfn.FORMULATEXT('#_Batteries'!O28),'#_Batteries'!O28),"$",""))),TRUE,FALSE),"MissingAbsMsg",TRUE,"PerfectMsg")</f>
        <v/>
      </c>
      <c r="T28" s="215"/>
      <c r="V28" s="219"/>
      <c r="W28" s="219"/>
      <c r="X28" s="219"/>
      <c r="Z28" s="217"/>
      <c r="AA28" s="217"/>
      <c r="AB28" s="217"/>
      <c r="AC28" s="217"/>
    </row>
    <row r="29" spans="2:29" s="218" customFormat="1" x14ac:dyDescent="0.15">
      <c r="B29" s="261">
        <v>0</v>
      </c>
      <c r="C29" s="224">
        <v>0</v>
      </c>
      <c r="D29" s="219" t="str">
        <f ca="1">_xlfn.IFS(ISBLANK(Batteries!D29),"",IF(NOT(ISNA('#_Batteries'!D29)),IF(ISNA(Batteries!D29),TRUE,FALSE),FALSE),"StuNAMsg",IF(AND(ISNA('#_Batteries'!D29),ISNA(Batteries!D29)),TRUE,FALSE),"PerfectMsg",IF(NOT(ISERROR('#_Batteries'!D29)),IF(ISERROR(Batteries!D29),TRUE,FALSE),FALSE),"StuErrorMsg",IF(TYPE('#_Batteries'!D29)&lt;&gt;TYPE(Batteries!D29),TRUE,FALSE),"WrongTypeMsg",IF(_xlfn.ISFORMULA('#_Batteries'!D29),IF(NOT(_xlfn.ISFORMULA(Batteries!D29)),TRUE),FALSE),"MissingFormulaMsg",IF(NOT(AND(ISNUMBER(FIND("[",_xlfn.FORMULATEXT('#_Batteries'!D29))),ISNUMBER(FIND("!",_xlfn.FORMULATEXT('#_Batteries'!D29))))),AND(ISNUMBER(FIND("[",_xlfn.FORMULATEXT(Batteries!D29))),ISNUMBER(FIND("!",_xlfn.FORMULATEXT(Batteries!D29)))),FALSE),"ExternalRefsMsg",IF(ISNUMBER('#_Batteries'!D29),IF(ABS('#_Batteries'!D29-Batteries!D29)&gt;0.00001,TRUE,FALSE),IF('#_Batteries'!D29&lt;&gt;Batteries!D29,TRUE,FALSE)),IF(ISNUMBER('#_Batteries'!D29),IF('#_Batteries'!D29&gt;Batteries!D29,"TooLow","TooHigh"),"WrongAnswer"),NOT(_xlfn.ISFORMULA('#_Batteries'!D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D29),_xlfn.FORMULATEXT(Batteries!D29),Batteries!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D29),_xlfn.FORMULATEXT(Batteries!D29),Batteries!D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D29),_xlfn.FORMULATEXT('#_Batteries'!D29),'#_Batteries'!D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D29),_xlfn.FORMULATEXT('#_Batteries'!D29),'#_Batteries'!D29),"9","#"),"8","#"),"7","#"),"6","#"),"5","#"),"4","#"),"3","#"),"2","#"),"1","#"),"0","#"),CHAR(10),""),"$","")," ",""),",","@"),"&gt;","@"),"&lt;","@"),"=","@"),")","@"),"(","@"),"^","@"),"/","@"),"+","@"),"*","@"),"-","@"),"@#","")))/2,TRUE,FALSE),"HardCodeMsg",IF(LEN(IF(_xlfn.ISFORMULA(Batteries!D29),_xlfn.FORMULATEXT(Batteries!D29),Batteries!D29))-LEN(SUBSTITUTE(IF(_xlfn.ISFORMULA(Batteries!D29),_xlfn.FORMULATEXT(Batteries!D29),Batteries!D29),"""",""))&gt;LEN(IF(_xlfn.ISFORMULA('#_Batteries'!D29),_xlfn.FORMULATEXT('#_Batteries'!D29),'#_Batteries'!D29))-LEN(SUBSTITUTE(IF(_xlfn.ISFORMULA('#_Batteries'!D29),_xlfn.FORMULATEXT('#_Batteries'!D29),'#_Batteries'!D29),"""","")),TRUE,FALSE),"HardQuoteMsg",IF(LEN(IF(_xlfn.ISFORMULA(Batteries!D29),_xlfn.FORMULATEXT(Batteries!D29),Batteries!D29))-LEN(SUBSTITUTE(IF(_xlfn.ISFORMULA(Batteries!D29),_xlfn.FORMULATEXT(Batteries!D29),Batteries!D29),"$",""))&lt;0.5*(LEN(IF(_xlfn.ISFORMULA('#_Batteries'!D29),_xlfn.FORMULATEXT('#_Batteries'!D29),'#_Batteries'!D29))-LEN(SUBSTITUTE(IF(_xlfn.ISFORMULA('#_Batteries'!D29),_xlfn.FORMULATEXT('#_Batteries'!D29),'#_Batteries'!D29),"$",""))),TRUE,FALSE),"MissingAbsMsg",TRUE,"PerfectMsg")</f>
        <v/>
      </c>
      <c r="E29" s="267" t="str">
        <f ca="1">_xlfn.IFS(ISBLANK(Batteries!E29),"",IF(NOT(ISNA('#_Batteries'!E29)),IF(ISNA(Batteries!E29),TRUE,FALSE),FALSE),"StuNAMsg",IF(AND(ISNA('#_Batteries'!E29),ISNA(Batteries!E29)),TRUE,FALSE),"PerfectMsg",IF(NOT(ISERROR('#_Batteries'!E29)),IF(ISERROR(Batteries!E29),TRUE,FALSE),FALSE),"StuErrorMsg",IF(TYPE('#_Batteries'!E29)&lt;&gt;TYPE(Batteries!E29),TRUE,FALSE),"WrongTypeMsg",IF(_xlfn.ISFORMULA('#_Batteries'!E29),IF(NOT(_xlfn.ISFORMULA(Batteries!E29)),TRUE),FALSE),"MissingFormulaMsg",IF(NOT(AND(ISNUMBER(FIND("[",_xlfn.FORMULATEXT('#_Batteries'!E29))),ISNUMBER(FIND("!",_xlfn.FORMULATEXT('#_Batteries'!E29))))),AND(ISNUMBER(FIND("[",_xlfn.FORMULATEXT(Batteries!E29))),ISNUMBER(FIND("!",_xlfn.FORMULATEXT(Batteries!E29)))),FALSE),"ExternalRefsMsg",IF(ISNUMBER('#_Batteries'!E29),IF(ABS('#_Batteries'!E29-Batteries!E29)&gt;0.00001,TRUE,FALSE),IF('#_Batteries'!E29&lt;&gt;Batteries!E29,TRUE,FALSE)),IF(ISNUMBER('#_Batteries'!E29),IF('#_Batteries'!E29&gt;Batteries!E29,"TooLow","TooHigh"),"WrongAnswer"),NOT(_xlfn.ISFORMULA('#_Batteries'!E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E29),_xlfn.FORMULATEXT(Batteries!E29),Batteries!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E29),_xlfn.FORMULATEXT(Batteries!E29),Batteries!E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E29),_xlfn.FORMULATEXT('#_Batteries'!E29),'#_Batteries'!E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E29),_xlfn.FORMULATEXT('#_Batteries'!E29),'#_Batteries'!E29),"9","#"),"8","#"),"7","#"),"6","#"),"5","#"),"4","#"),"3","#"),"2","#"),"1","#"),"0","#"),CHAR(10),""),"$","")," ",""),",","@"),"&gt;","@"),"&lt;","@"),"=","@"),")","@"),"(","@"),"^","@"),"/","@"),"+","@"),"*","@"),"-","@"),"@#","")))/2,TRUE,FALSE),"HardCodeMsg",IF(LEN(IF(_xlfn.ISFORMULA(Batteries!E29),_xlfn.FORMULATEXT(Batteries!E29),Batteries!E29))-LEN(SUBSTITUTE(IF(_xlfn.ISFORMULA(Batteries!E29),_xlfn.FORMULATEXT(Batteries!E29),Batteries!E29),"""",""))&gt;LEN(IF(_xlfn.ISFORMULA('#_Batteries'!E29),_xlfn.FORMULATEXT('#_Batteries'!E29),'#_Batteries'!E29))-LEN(SUBSTITUTE(IF(_xlfn.ISFORMULA('#_Batteries'!E29),_xlfn.FORMULATEXT('#_Batteries'!E29),'#_Batteries'!E29),"""","")),TRUE,FALSE),"HardQuoteMsg",IF(LEN(IF(_xlfn.ISFORMULA(Batteries!E29),_xlfn.FORMULATEXT(Batteries!E29),Batteries!E29))-LEN(SUBSTITUTE(IF(_xlfn.ISFORMULA(Batteries!E29),_xlfn.FORMULATEXT(Batteries!E29),Batteries!E29),"$",""))&lt;0.5*(LEN(IF(_xlfn.ISFORMULA('#_Batteries'!E29),_xlfn.FORMULATEXT('#_Batteries'!E29),'#_Batteries'!E29))-LEN(SUBSTITUTE(IF(_xlfn.ISFORMULA('#_Batteries'!E29),_xlfn.FORMULATEXT('#_Batteries'!E29),'#_Batteries'!E29),"$",""))),TRUE,FALSE),"MissingAbsMsg",TRUE,"PerfectMsg")</f>
        <v/>
      </c>
      <c r="F29" s="268" t="str">
        <f ca="1">_xlfn.IFS(ISBLANK(Batteries!F29),"",IF(NOT(ISNA('#_Batteries'!F29)),IF(ISNA(Batteries!F29),TRUE,FALSE),FALSE),"StuNAMsg",IF(AND(ISNA('#_Batteries'!F29),ISNA(Batteries!F29)),TRUE,FALSE),"PerfectMsg",IF(NOT(ISERROR('#_Batteries'!F29)),IF(ISERROR(Batteries!F29),TRUE,FALSE),FALSE),"StuErrorMsg",IF(TYPE('#_Batteries'!F29)&lt;&gt;TYPE(Batteries!F29),TRUE,FALSE),"WrongTypeMsg",IF(_xlfn.ISFORMULA('#_Batteries'!F29),IF(NOT(_xlfn.ISFORMULA(Batteries!F29)),TRUE),FALSE),"MissingFormulaMsg",IF(NOT(AND(ISNUMBER(FIND("[",_xlfn.FORMULATEXT('#_Batteries'!F29))),ISNUMBER(FIND("!",_xlfn.FORMULATEXT('#_Batteries'!F29))))),AND(ISNUMBER(FIND("[",_xlfn.FORMULATEXT(Batteries!F29))),ISNUMBER(FIND("!",_xlfn.FORMULATEXT(Batteries!F29)))),FALSE),"ExternalRefsMsg",IF(ISNUMBER('#_Batteries'!F29),IF(ABS('#_Batteries'!F29-Batteries!F29)&gt;0.00001,TRUE,FALSE),IF('#_Batteries'!F29&lt;&gt;Batteries!F29,TRUE,FALSE)),IF(ISNUMBER('#_Batteries'!F29),IF('#_Batteries'!F29&gt;Batteries!F29,"TooLow","TooHigh"),"WrongAnswer"),NOT(_xlfn.ISFORMULA('#_Batteries'!F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F29),_xlfn.FORMULATEXT(Batteries!F29),Batteries!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F29),_xlfn.FORMULATEXT(Batteries!F29),Batteries!F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F29),_xlfn.FORMULATEXT('#_Batteries'!F29),'#_Batteries'!F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F29),_xlfn.FORMULATEXT('#_Batteries'!F29),'#_Batteries'!F29),"9","#"),"8","#"),"7","#"),"6","#"),"5","#"),"4","#"),"3","#"),"2","#"),"1","#"),"0","#"),CHAR(10),""),"$","")," ",""),",","@"),"&gt;","@"),"&lt;","@"),"=","@"),")","@"),"(","@"),"^","@"),"/","@"),"+","@"),"*","@"),"-","@"),"@#","")))/2,TRUE,FALSE),"HardCodeMsg",IF(LEN(IF(_xlfn.ISFORMULA(Batteries!F29),_xlfn.FORMULATEXT(Batteries!F29),Batteries!F29))-LEN(SUBSTITUTE(IF(_xlfn.ISFORMULA(Batteries!F29),_xlfn.FORMULATEXT(Batteries!F29),Batteries!F29),"""",""))&gt;LEN(IF(_xlfn.ISFORMULA('#_Batteries'!F29),_xlfn.FORMULATEXT('#_Batteries'!F29),'#_Batteries'!F29))-LEN(SUBSTITUTE(IF(_xlfn.ISFORMULA('#_Batteries'!F29),_xlfn.FORMULATEXT('#_Batteries'!F29),'#_Batteries'!F29),"""","")),TRUE,FALSE),"HardQuoteMsg",IF(LEN(IF(_xlfn.ISFORMULA(Batteries!F29),_xlfn.FORMULATEXT(Batteries!F29),Batteries!F29))-LEN(SUBSTITUTE(IF(_xlfn.ISFORMULA(Batteries!F29),_xlfn.FORMULATEXT(Batteries!F29),Batteries!F29),"$",""))&lt;0.5*(LEN(IF(_xlfn.ISFORMULA('#_Batteries'!F29),_xlfn.FORMULATEXT('#_Batteries'!F29),'#_Batteries'!F29))-LEN(SUBSTITUTE(IF(_xlfn.ISFORMULA('#_Batteries'!F29),_xlfn.FORMULATEXT('#_Batteries'!F29),'#_Batteries'!F29),"$",""))),TRUE,FALSE),"MissingAbsMsg",TRUE,"PerfectMsg")</f>
        <v/>
      </c>
      <c r="G29" s="268" t="str">
        <f ca="1">_xlfn.IFS(ISBLANK(Batteries!G29),"",IF(NOT(ISNA('#_Batteries'!G29)),IF(ISNA(Batteries!G29),TRUE,FALSE),FALSE),"StuNAMsg",IF(AND(ISNA('#_Batteries'!G29),ISNA(Batteries!G29)),TRUE,FALSE),"PerfectMsg",IF(NOT(ISERROR('#_Batteries'!G29)),IF(ISERROR(Batteries!G29),TRUE,FALSE),FALSE),"StuErrorMsg",IF(TYPE('#_Batteries'!G29)&lt;&gt;TYPE(Batteries!G29),TRUE,FALSE),"WrongTypeMsg",IF(_xlfn.ISFORMULA('#_Batteries'!G29),IF(NOT(_xlfn.ISFORMULA(Batteries!G29)),TRUE),FALSE),"MissingFormulaMsg",IF(NOT(AND(ISNUMBER(FIND("[",_xlfn.FORMULATEXT('#_Batteries'!G29))),ISNUMBER(FIND("!",_xlfn.FORMULATEXT('#_Batteries'!G29))))),AND(ISNUMBER(FIND("[",_xlfn.FORMULATEXT(Batteries!G29))),ISNUMBER(FIND("!",_xlfn.FORMULATEXT(Batteries!G29)))),FALSE),"ExternalRefsMsg",IF(ISNUMBER('#_Batteries'!G29),IF(ABS('#_Batteries'!G29-Batteries!G29)&gt;0.00001,TRUE,FALSE),IF('#_Batteries'!G29&lt;&gt;Batteries!G29,TRUE,FALSE)),IF(ISNUMBER('#_Batteries'!G29),IF('#_Batteries'!G29&gt;Batteries!G29,"TooLow","TooHigh"),"WrongAnswer"),NOT(_xlfn.ISFORMULA('#_Batteries'!G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G29),_xlfn.FORMULATEXT(Batteries!G29),Batteries!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G29),_xlfn.FORMULATEXT(Batteries!G29),Batteries!G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G29),_xlfn.FORMULATEXT('#_Batteries'!G29),'#_Batteries'!G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G29),_xlfn.FORMULATEXT('#_Batteries'!G29),'#_Batteries'!G29),"9","#"),"8","#"),"7","#"),"6","#"),"5","#"),"4","#"),"3","#"),"2","#"),"1","#"),"0","#"),CHAR(10),""),"$","")," ",""),",","@"),"&gt;","@"),"&lt;","@"),"=","@"),")","@"),"(","@"),"^","@"),"/","@"),"+","@"),"*","@"),"-","@"),"@#","")))/2,TRUE,FALSE),"HardCodeMsg",IF(LEN(IF(_xlfn.ISFORMULA(Batteries!G29),_xlfn.FORMULATEXT(Batteries!G29),Batteries!G29))-LEN(SUBSTITUTE(IF(_xlfn.ISFORMULA(Batteries!G29),_xlfn.FORMULATEXT(Batteries!G29),Batteries!G29),"""",""))&gt;LEN(IF(_xlfn.ISFORMULA('#_Batteries'!G29),_xlfn.FORMULATEXT('#_Batteries'!G29),'#_Batteries'!G29))-LEN(SUBSTITUTE(IF(_xlfn.ISFORMULA('#_Batteries'!G29),_xlfn.FORMULATEXT('#_Batteries'!G29),'#_Batteries'!G29),"""","")),TRUE,FALSE),"HardQuoteMsg",IF(LEN(IF(_xlfn.ISFORMULA(Batteries!G29),_xlfn.FORMULATEXT(Batteries!G29),Batteries!G29))-LEN(SUBSTITUTE(IF(_xlfn.ISFORMULA(Batteries!G29),_xlfn.FORMULATEXT(Batteries!G29),Batteries!G29),"$",""))&lt;0.5*(LEN(IF(_xlfn.ISFORMULA('#_Batteries'!G29),_xlfn.FORMULATEXT('#_Batteries'!G29),'#_Batteries'!G29))-LEN(SUBSTITUTE(IF(_xlfn.ISFORMULA('#_Batteries'!G29),_xlfn.FORMULATEXT('#_Batteries'!G29),'#_Batteries'!G29),"$",""))),TRUE,FALSE),"MissingAbsMsg",TRUE,"PerfectMsg")</f>
        <v/>
      </c>
      <c r="H29" s="269" t="str">
        <f ca="1">_xlfn.IFS(ISBLANK(Batteries!H29),"",IF(NOT(ISNA('#_Batteries'!H29)),IF(ISNA(Batteries!H29),TRUE,FALSE),FALSE),"StuNAMsg",IF(AND(ISNA('#_Batteries'!H29),ISNA(Batteries!H29)),TRUE,FALSE),"PerfectMsg",IF(NOT(ISERROR('#_Batteries'!H29)),IF(ISERROR(Batteries!H29),TRUE,FALSE),FALSE),"StuErrorMsg",IF(TYPE('#_Batteries'!H29)&lt;&gt;TYPE(Batteries!H29),TRUE,FALSE),"WrongTypeMsg",IF(_xlfn.ISFORMULA('#_Batteries'!H29),IF(NOT(_xlfn.ISFORMULA(Batteries!H29)),TRUE),FALSE),"MissingFormulaMsg",IF(NOT(AND(ISNUMBER(FIND("[",_xlfn.FORMULATEXT('#_Batteries'!H29))),ISNUMBER(FIND("!",_xlfn.FORMULATEXT('#_Batteries'!H29))))),AND(ISNUMBER(FIND("[",_xlfn.FORMULATEXT(Batteries!H29))),ISNUMBER(FIND("!",_xlfn.FORMULATEXT(Batteries!H29)))),FALSE),"ExternalRefsMsg",IF(ISNUMBER('#_Batteries'!H29),IF(ABS('#_Batteries'!H29-Batteries!H29)&gt;0.00001,TRUE,FALSE),IF('#_Batteries'!H29&lt;&gt;Batteries!H29,TRUE,FALSE)),IF(ISNUMBER('#_Batteries'!H29),IF('#_Batteries'!H29&gt;Batteries!H29,"TooLow","TooHigh"),"WrongAnswer"),NOT(_xlfn.ISFORMULA('#_Batteries'!H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H29),_xlfn.FORMULATEXT(Batteries!H29),Batteries!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H29),_xlfn.FORMULATEXT(Batteries!H29),Batteries!H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H29),_xlfn.FORMULATEXT('#_Batteries'!H29),'#_Batteries'!H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H29),_xlfn.FORMULATEXT('#_Batteries'!H29),'#_Batteries'!H29),"9","#"),"8","#"),"7","#"),"6","#"),"5","#"),"4","#"),"3","#"),"2","#"),"1","#"),"0","#"),CHAR(10),""),"$","")," ",""),",","@"),"&gt;","@"),"&lt;","@"),"=","@"),")","@"),"(","@"),"^","@"),"/","@"),"+","@"),"*","@"),"-","@"),"@#","")))/2,TRUE,FALSE),"HardCodeMsg",IF(LEN(IF(_xlfn.ISFORMULA(Batteries!H29),_xlfn.FORMULATEXT(Batteries!H29),Batteries!H29))-LEN(SUBSTITUTE(IF(_xlfn.ISFORMULA(Batteries!H29),_xlfn.FORMULATEXT(Batteries!H29),Batteries!H29),"""",""))&gt;LEN(IF(_xlfn.ISFORMULA('#_Batteries'!H29),_xlfn.FORMULATEXT('#_Batteries'!H29),'#_Batteries'!H29))-LEN(SUBSTITUTE(IF(_xlfn.ISFORMULA('#_Batteries'!H29),_xlfn.FORMULATEXT('#_Batteries'!H29),'#_Batteries'!H29),"""","")),TRUE,FALSE),"HardQuoteMsg",IF(LEN(IF(_xlfn.ISFORMULA(Batteries!H29),_xlfn.FORMULATEXT(Batteries!H29),Batteries!H29))-LEN(SUBSTITUTE(IF(_xlfn.ISFORMULA(Batteries!H29),_xlfn.FORMULATEXT(Batteries!H29),Batteries!H29),"$",""))&lt;0.5*(LEN(IF(_xlfn.ISFORMULA('#_Batteries'!H29),_xlfn.FORMULATEXT('#_Batteries'!H29),'#_Batteries'!H29))-LEN(SUBSTITUTE(IF(_xlfn.ISFORMULA('#_Batteries'!H29),_xlfn.FORMULATEXT('#_Batteries'!H29),'#_Batteries'!H29),"$",""))),TRUE,FALSE),"MissingAbsMsg",TRUE,"PerfectMsg")</f>
        <v/>
      </c>
      <c r="I29" s="269" t="str">
        <f ca="1">_xlfn.IFS(ISBLANK(Batteries!I29),"",IF(NOT(ISNA('#_Batteries'!I29)),IF(ISNA(Batteries!I29),TRUE,FALSE),FALSE),"StuNAMsg",IF(AND(ISNA('#_Batteries'!I29),ISNA(Batteries!I29)),TRUE,FALSE),"PerfectMsg",IF(NOT(ISERROR('#_Batteries'!I29)),IF(ISERROR(Batteries!I29),TRUE,FALSE),FALSE),"StuErrorMsg",IF(TYPE('#_Batteries'!I29)&lt;&gt;TYPE(Batteries!I29),TRUE,FALSE),"WrongTypeMsg",IF(_xlfn.ISFORMULA('#_Batteries'!I29),IF(NOT(_xlfn.ISFORMULA(Batteries!I29)),TRUE),FALSE),"MissingFormulaMsg",IF(NOT(AND(ISNUMBER(FIND("[",_xlfn.FORMULATEXT('#_Batteries'!I29))),ISNUMBER(FIND("!",_xlfn.FORMULATEXT('#_Batteries'!I29))))),AND(ISNUMBER(FIND("[",_xlfn.FORMULATEXT(Batteries!I29))),ISNUMBER(FIND("!",_xlfn.FORMULATEXT(Batteries!I29)))),FALSE),"ExternalRefsMsg",IF(ISNUMBER('#_Batteries'!I29),IF(ABS('#_Batteries'!I29-Batteries!I29)&gt;0.00001,TRUE,FALSE),IF('#_Batteries'!I29&lt;&gt;Batteries!I29,TRUE,FALSE)),IF(ISNUMBER('#_Batteries'!I29),IF('#_Batteries'!I29&gt;Batteries!I29,"TooLow","TooHigh"),"WrongAnswer"),NOT(_xlfn.ISFORMULA('#_Batteries'!I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I29),_xlfn.FORMULATEXT(Batteries!I29),Batteries!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I29),_xlfn.FORMULATEXT(Batteries!I29),Batteries!I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I29),_xlfn.FORMULATEXT('#_Batteries'!I29),'#_Batteries'!I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I29),_xlfn.FORMULATEXT('#_Batteries'!I29),'#_Batteries'!I29),"9","#"),"8","#"),"7","#"),"6","#"),"5","#"),"4","#"),"3","#"),"2","#"),"1","#"),"0","#"),CHAR(10),""),"$","")," ",""),",","@"),"&gt;","@"),"&lt;","@"),"=","@"),")","@"),"(","@"),"^","@"),"/","@"),"+","@"),"*","@"),"-","@"),"@#","")))/2,TRUE,FALSE),"HardCodeMsg",IF(LEN(IF(_xlfn.ISFORMULA(Batteries!I29),_xlfn.FORMULATEXT(Batteries!I29),Batteries!I29))-LEN(SUBSTITUTE(IF(_xlfn.ISFORMULA(Batteries!I29),_xlfn.FORMULATEXT(Batteries!I29),Batteries!I29),"""",""))&gt;LEN(IF(_xlfn.ISFORMULA('#_Batteries'!I29),_xlfn.FORMULATEXT('#_Batteries'!I29),'#_Batteries'!I29))-LEN(SUBSTITUTE(IF(_xlfn.ISFORMULA('#_Batteries'!I29),_xlfn.FORMULATEXT('#_Batteries'!I29),'#_Batteries'!I29),"""","")),TRUE,FALSE),"HardQuoteMsg",IF(LEN(IF(_xlfn.ISFORMULA(Batteries!I29),_xlfn.FORMULATEXT(Batteries!I29),Batteries!I29))-LEN(SUBSTITUTE(IF(_xlfn.ISFORMULA(Batteries!I29),_xlfn.FORMULATEXT(Batteries!I29),Batteries!I29),"$",""))&lt;0.5*(LEN(IF(_xlfn.ISFORMULA('#_Batteries'!I29),_xlfn.FORMULATEXT('#_Batteries'!I29),'#_Batteries'!I29))-LEN(SUBSTITUTE(IF(_xlfn.ISFORMULA('#_Batteries'!I29),_xlfn.FORMULATEXT('#_Batteries'!I29),'#_Batteries'!I29),"$",""))),TRUE,FALSE),"MissingAbsMsg",TRUE,"PerfectMsg")</f>
        <v/>
      </c>
      <c r="J29" s="269" t="str">
        <f ca="1">_xlfn.IFS(ISBLANK(Batteries!J29),"",IF(NOT(ISNA('#_Batteries'!J29)),IF(ISNA(Batteries!J29),TRUE,FALSE),FALSE),"StuNAMsg",IF(AND(ISNA('#_Batteries'!J29),ISNA(Batteries!J29)),TRUE,FALSE),"PerfectMsg",IF(NOT(ISERROR('#_Batteries'!J29)),IF(ISERROR(Batteries!J29),TRUE,FALSE),FALSE),"StuErrorMsg",IF(TYPE('#_Batteries'!J29)&lt;&gt;TYPE(Batteries!J29),TRUE,FALSE),"WrongTypeMsg",IF(_xlfn.ISFORMULA('#_Batteries'!J29),IF(NOT(_xlfn.ISFORMULA(Batteries!J29)),TRUE),FALSE),"MissingFormulaMsg",IF(NOT(AND(ISNUMBER(FIND("[",_xlfn.FORMULATEXT('#_Batteries'!J29))),ISNUMBER(FIND("!",_xlfn.FORMULATEXT('#_Batteries'!J29))))),AND(ISNUMBER(FIND("[",_xlfn.FORMULATEXT(Batteries!J29))),ISNUMBER(FIND("!",_xlfn.FORMULATEXT(Batteries!J29)))),FALSE),"ExternalRefsMsg",IF(ISNUMBER('#_Batteries'!J29),IF(ABS('#_Batteries'!J29-Batteries!J29)&gt;0.00001,TRUE,FALSE),IF('#_Batteries'!J29&lt;&gt;Batteries!J29,TRUE,FALSE)),IF(ISNUMBER('#_Batteries'!J29),IF('#_Batteries'!J29&gt;Batteries!J29,"TooLow","TooHigh"),"WrongAnswer"),NOT(_xlfn.ISFORMULA('#_Batteries'!J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J29),_xlfn.FORMULATEXT(Batteries!J29),Batteries!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J29),_xlfn.FORMULATEXT(Batteries!J29),Batteries!J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J29),_xlfn.FORMULATEXT('#_Batteries'!J29),'#_Batteries'!J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J29),_xlfn.FORMULATEXT('#_Batteries'!J29),'#_Batteries'!J29),"9","#"),"8","#"),"7","#"),"6","#"),"5","#"),"4","#"),"3","#"),"2","#"),"1","#"),"0","#"),CHAR(10),""),"$","")," ",""),",","@"),"&gt;","@"),"&lt;","@"),"=","@"),")","@"),"(","@"),"^","@"),"/","@"),"+","@"),"*","@"),"-","@"),"@#","")))/2,TRUE,FALSE),"HardCodeMsg",IF(LEN(IF(_xlfn.ISFORMULA(Batteries!J29),_xlfn.FORMULATEXT(Batteries!J29),Batteries!J29))-LEN(SUBSTITUTE(IF(_xlfn.ISFORMULA(Batteries!J29),_xlfn.FORMULATEXT(Batteries!J29),Batteries!J29),"""",""))&gt;LEN(IF(_xlfn.ISFORMULA('#_Batteries'!J29),_xlfn.FORMULATEXT('#_Batteries'!J29),'#_Batteries'!J29))-LEN(SUBSTITUTE(IF(_xlfn.ISFORMULA('#_Batteries'!J29),_xlfn.FORMULATEXT('#_Batteries'!J29),'#_Batteries'!J29),"""","")),TRUE,FALSE),"HardQuoteMsg",IF(LEN(IF(_xlfn.ISFORMULA(Batteries!J29),_xlfn.FORMULATEXT(Batteries!J29),Batteries!J29))-LEN(SUBSTITUTE(IF(_xlfn.ISFORMULA(Batteries!J29),_xlfn.FORMULATEXT(Batteries!J29),Batteries!J29),"$",""))&lt;0.5*(LEN(IF(_xlfn.ISFORMULA('#_Batteries'!J29),_xlfn.FORMULATEXT('#_Batteries'!J29),'#_Batteries'!J29))-LEN(SUBSTITUTE(IF(_xlfn.ISFORMULA('#_Batteries'!J29),_xlfn.FORMULATEXT('#_Batteries'!J29),'#_Batteries'!J29),"$",""))),TRUE,FALSE),"MissingAbsMsg",TRUE,"PerfectMsg")</f>
        <v/>
      </c>
      <c r="K29" s="270" t="str">
        <f ca="1">_xlfn.IFS(ISBLANK(Batteries!K29),"",IF(NOT(ISNA('#_Batteries'!K29)),IF(ISNA(Batteries!K29),TRUE,FALSE),FALSE),"StuNAMsg",IF(AND(ISNA('#_Batteries'!K29),ISNA(Batteries!K29)),TRUE,FALSE),"PerfectMsg",IF(NOT(ISERROR('#_Batteries'!K29)),IF(ISERROR(Batteries!K29),TRUE,FALSE),FALSE),"StuErrorMsg",IF(TYPE('#_Batteries'!K29)&lt;&gt;TYPE(Batteries!K29),TRUE,FALSE),"WrongTypeMsg",IF(_xlfn.ISFORMULA('#_Batteries'!K29),IF(NOT(_xlfn.ISFORMULA(Batteries!K29)),TRUE),FALSE),"MissingFormulaMsg",IF(NOT(AND(ISNUMBER(FIND("[",_xlfn.FORMULATEXT('#_Batteries'!K29))),ISNUMBER(FIND("!",_xlfn.FORMULATEXT('#_Batteries'!K29))))),AND(ISNUMBER(FIND("[",_xlfn.FORMULATEXT(Batteries!K29))),ISNUMBER(FIND("!",_xlfn.FORMULATEXT(Batteries!K29)))),FALSE),"ExternalRefsMsg",IF(ISNUMBER('#_Batteries'!K29),IF(ABS('#_Batteries'!K29-Batteries!K29)&gt;0.00001,TRUE,FALSE),IF('#_Batteries'!K29&lt;&gt;Batteries!K29,TRUE,FALSE)),IF(ISNUMBER('#_Batteries'!K29),IF('#_Batteries'!K29&gt;Batteries!K29,"TooLow","TooHigh"),"WrongAnswer"),NOT(_xlfn.ISFORMULA('#_Batteries'!K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K29),_xlfn.FORMULATEXT(Batteries!K29),Batteries!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K29),_xlfn.FORMULATEXT(Batteries!K29),Batteries!K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K29),_xlfn.FORMULATEXT('#_Batteries'!K29),'#_Batteries'!K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K29),_xlfn.FORMULATEXT('#_Batteries'!K29),'#_Batteries'!K29),"9","#"),"8","#"),"7","#"),"6","#"),"5","#"),"4","#"),"3","#"),"2","#"),"1","#"),"0","#"),CHAR(10),""),"$","")," ",""),",","@"),"&gt;","@"),"&lt;","@"),"=","@"),")","@"),"(","@"),"^","@"),"/","@"),"+","@"),"*","@"),"-","@"),"@#","")))/2,TRUE,FALSE),"HardCodeMsg",IF(LEN(IF(_xlfn.ISFORMULA(Batteries!K29),_xlfn.FORMULATEXT(Batteries!K29),Batteries!K29))-LEN(SUBSTITUTE(IF(_xlfn.ISFORMULA(Batteries!K29),_xlfn.FORMULATEXT(Batteries!K29),Batteries!K29),"""",""))&gt;LEN(IF(_xlfn.ISFORMULA('#_Batteries'!K29),_xlfn.FORMULATEXT('#_Batteries'!K29),'#_Batteries'!K29))-LEN(SUBSTITUTE(IF(_xlfn.ISFORMULA('#_Batteries'!K29),_xlfn.FORMULATEXT('#_Batteries'!K29),'#_Batteries'!K29),"""","")),TRUE,FALSE),"HardQuoteMsg",IF(LEN(IF(_xlfn.ISFORMULA(Batteries!K29),_xlfn.FORMULATEXT(Batteries!K29),Batteries!K29))-LEN(SUBSTITUTE(IF(_xlfn.ISFORMULA(Batteries!K29),_xlfn.FORMULATEXT(Batteries!K29),Batteries!K29),"$",""))&lt;0.5*(LEN(IF(_xlfn.ISFORMULA('#_Batteries'!K29),_xlfn.FORMULATEXT('#_Batteries'!K29),'#_Batteries'!K29))-LEN(SUBSTITUTE(IF(_xlfn.ISFORMULA('#_Batteries'!K29),_xlfn.FORMULATEXT('#_Batteries'!K29),'#_Batteries'!K29),"$",""))),TRUE,FALSE),"MissingAbsMsg",TRUE,"PerfectMsg")</f>
        <v/>
      </c>
      <c r="L29" s="254" t="str">
        <f ca="1">_xlfn.IFS(ISBLANK(Batteries!L29),"",IF(NOT(ISNA('#_Batteries'!L29)),IF(ISNA(Batteries!L29),TRUE,FALSE),FALSE),"StuNAMsg",IF(AND(ISNA('#_Batteries'!L29),ISNA(Batteries!L29)),TRUE,FALSE),"PerfectMsg",IF(NOT(ISERROR('#_Batteries'!L29)),IF(ISERROR(Batteries!L29),TRUE,FALSE),FALSE),"StuErrorMsg",IF(TYPE('#_Batteries'!L29)&lt;&gt;TYPE(Batteries!L29),TRUE,FALSE),"WrongTypeMsg",IF(_xlfn.ISFORMULA('#_Batteries'!L29),IF(NOT(_xlfn.ISFORMULA(Batteries!L29)),TRUE),FALSE),"MissingFormulaMsg",IF(NOT(AND(ISNUMBER(FIND("[",_xlfn.FORMULATEXT('#_Batteries'!L29))),ISNUMBER(FIND("!",_xlfn.FORMULATEXT('#_Batteries'!L29))))),AND(ISNUMBER(FIND("[",_xlfn.FORMULATEXT(Batteries!L29))),ISNUMBER(FIND("!",_xlfn.FORMULATEXT(Batteries!L29)))),FALSE),"ExternalRefsMsg",IF(ISNUMBER('#_Batteries'!L29),IF(ABS('#_Batteries'!L29-Batteries!L29)&gt;0.00001,TRUE,FALSE),IF('#_Batteries'!L29&lt;&gt;Batteries!L29,TRUE,FALSE)),IF(ISNUMBER('#_Batteries'!L29),IF('#_Batteries'!L29&gt;Batteries!L29,"TooLow","TooHigh"),"WrongAnswer"),NOT(_xlfn.ISFORMULA('#_Batteries'!L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L29),_xlfn.FORMULATEXT(Batteries!L29),Batteries!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L29),_xlfn.FORMULATEXT(Batteries!L29),Batteries!L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L29),_xlfn.FORMULATEXT('#_Batteries'!L29),'#_Batteries'!L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L29),_xlfn.FORMULATEXT('#_Batteries'!L29),'#_Batteries'!L29),"9","#"),"8","#"),"7","#"),"6","#"),"5","#"),"4","#"),"3","#"),"2","#"),"1","#"),"0","#"),CHAR(10),""),"$","")," ",""),",","@"),"&gt;","@"),"&lt;","@"),"=","@"),")","@"),"(","@"),"^","@"),"/","@"),"+","@"),"*","@"),"-","@"),"@#","")))/2,TRUE,FALSE),"HardCodeMsg",IF(LEN(IF(_xlfn.ISFORMULA(Batteries!L29),_xlfn.FORMULATEXT(Batteries!L29),Batteries!L29))-LEN(SUBSTITUTE(IF(_xlfn.ISFORMULA(Batteries!L29),_xlfn.FORMULATEXT(Batteries!L29),Batteries!L29),"""",""))&gt;LEN(IF(_xlfn.ISFORMULA('#_Batteries'!L29),_xlfn.FORMULATEXT('#_Batteries'!L29),'#_Batteries'!L29))-LEN(SUBSTITUTE(IF(_xlfn.ISFORMULA('#_Batteries'!L29),_xlfn.FORMULATEXT('#_Batteries'!L29),'#_Batteries'!L29),"""","")),TRUE,FALSE),"HardQuoteMsg",IF(LEN(IF(_xlfn.ISFORMULA(Batteries!L29),_xlfn.FORMULATEXT(Batteries!L29),Batteries!L29))-LEN(SUBSTITUTE(IF(_xlfn.ISFORMULA(Batteries!L29),_xlfn.FORMULATEXT(Batteries!L29),Batteries!L29),"$",""))&lt;0.5*(LEN(IF(_xlfn.ISFORMULA('#_Batteries'!L29),_xlfn.FORMULATEXT('#_Batteries'!L29),'#_Batteries'!L29))-LEN(SUBSTITUTE(IF(_xlfn.ISFORMULA('#_Batteries'!L29),_xlfn.FORMULATEXT('#_Batteries'!L29),'#_Batteries'!L29),"$",""))),TRUE,FALSE),"MissingAbsMsg",TRUE,"PerfectMsg")</f>
        <v/>
      </c>
      <c r="N29" s="218">
        <v>0</v>
      </c>
      <c r="O29" s="266" t="str">
        <f ca="1">_xlfn.IFS(ISBLANK(Batteries!O29),"",IF(NOT(ISNA('#_Batteries'!O29)),IF(ISNA(Batteries!O29),TRUE,FALSE),FALSE),"StuNAMsg",IF(AND(ISNA('#_Batteries'!O29),ISNA(Batteries!O29)),TRUE,FALSE),"PerfectMsg",IF(NOT(ISERROR('#_Batteries'!O29)),IF(ISERROR(Batteries!O29),TRUE,FALSE),FALSE),"StuErrorMsg",IF(TYPE('#_Batteries'!O29)&lt;&gt;TYPE(Batteries!O29),TRUE,FALSE),"WrongTypeMsg",IF(_xlfn.ISFORMULA('#_Batteries'!O29),IF(NOT(_xlfn.ISFORMULA(Batteries!O29)),TRUE),FALSE),"MissingFormulaMsg",IF(NOT(AND(ISNUMBER(FIND("[",_xlfn.FORMULATEXT('#_Batteries'!O29))),ISNUMBER(FIND("!",_xlfn.FORMULATEXT('#_Batteries'!O29))))),AND(ISNUMBER(FIND("[",_xlfn.FORMULATEXT(Batteries!O29))),ISNUMBER(FIND("!",_xlfn.FORMULATEXT(Batteries!O29)))),FALSE),"ExternalRefsMsg",IF(ISNUMBER('#_Batteries'!O29),IF(ABS('#_Batteries'!O29-Batteries!O29)&gt;0.00001,TRUE,FALSE),IF('#_Batteries'!O29&lt;&gt;Batteries!O29,TRUE,FALSE)),IF(ISNUMBER('#_Batteries'!O29),IF('#_Batteries'!O29&gt;Batteries!O29,"TooLow","TooHigh"),"WrongAnswer"),NOT(_xlfn.ISFORMULA('#_Batteries'!O29)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O29),_xlfn.FORMULATEXT(Batteries!O29),Batteries!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O29),_xlfn.FORMULATEXT(Batteries!O29),Batteries!O29)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O29),_xlfn.FORMULATEXT('#_Batteries'!O29),'#_Batteries'!O29)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O29),_xlfn.FORMULATEXT('#_Batteries'!O29),'#_Batteries'!O29),"9","#"),"8","#"),"7","#"),"6","#"),"5","#"),"4","#"),"3","#"),"2","#"),"1","#"),"0","#"),CHAR(10),""),"$","")," ",""),",","@"),"&gt;","@"),"&lt;","@"),"=","@"),")","@"),"(","@"),"^","@"),"/","@"),"+","@"),"*","@"),"-","@"),"@#","")))/2,TRUE,FALSE),"HardCodeMsg",IF(LEN(IF(_xlfn.ISFORMULA(Batteries!O29),_xlfn.FORMULATEXT(Batteries!O29),Batteries!O29))-LEN(SUBSTITUTE(IF(_xlfn.ISFORMULA(Batteries!O29),_xlfn.FORMULATEXT(Batteries!O29),Batteries!O29),"""",""))&gt;LEN(IF(_xlfn.ISFORMULA('#_Batteries'!O29),_xlfn.FORMULATEXT('#_Batteries'!O29),'#_Batteries'!O29))-LEN(SUBSTITUTE(IF(_xlfn.ISFORMULA('#_Batteries'!O29),_xlfn.FORMULATEXT('#_Batteries'!O29),'#_Batteries'!O29),"""","")),TRUE,FALSE),"HardQuoteMsg",IF(LEN(IF(_xlfn.ISFORMULA(Batteries!O29),_xlfn.FORMULATEXT(Batteries!O29),Batteries!O29))-LEN(SUBSTITUTE(IF(_xlfn.ISFORMULA(Batteries!O29),_xlfn.FORMULATEXT(Batteries!O29),Batteries!O29),"$",""))&lt;0.5*(LEN(IF(_xlfn.ISFORMULA('#_Batteries'!O29),_xlfn.FORMULATEXT('#_Batteries'!O29),'#_Batteries'!O29))-LEN(SUBSTITUTE(IF(_xlfn.ISFORMULA('#_Batteries'!O29),_xlfn.FORMULATEXT('#_Batteries'!O29),'#_Batteries'!O29),"$",""))),TRUE,FALSE),"MissingAbsMsg",TRUE,"PerfectMsg")</f>
        <v/>
      </c>
      <c r="T29" s="215"/>
      <c r="V29" s="219"/>
      <c r="W29" s="219"/>
      <c r="X29" s="219"/>
      <c r="Z29" s="217"/>
      <c r="AA29" s="217"/>
      <c r="AB29" s="217"/>
      <c r="AC29" s="217"/>
    </row>
    <row r="30" spans="2:29" x14ac:dyDescent="0.15">
      <c r="B30" s="261">
        <v>0</v>
      </c>
      <c r="C30" s="224">
        <v>0</v>
      </c>
      <c r="D30" s="219"/>
      <c r="E30" s="267"/>
      <c r="F30" s="268"/>
      <c r="G30" s="268"/>
      <c r="H30" s="269"/>
      <c r="I30" s="269"/>
      <c r="J30" s="269"/>
      <c r="K30" s="270"/>
      <c r="L30" s="254"/>
      <c r="N30" s="218">
        <v>0</v>
      </c>
      <c r="O30" s="271" t="str">
        <f ca="1">_xlfn.IFS(ISBLANK(Batteries!O30),"",IF(NOT(ISNA('#_Batteries'!O30)),IF(ISNA(Batteries!O30),TRUE,FALSE),FALSE),"StuNAMsg",IF(AND(ISNA('#_Batteries'!O30),ISNA(Batteries!O30)),TRUE,FALSE),"PerfectMsg",IF(NOT(ISERROR('#_Batteries'!O30)),IF(ISERROR(Batteries!O30),TRUE,FALSE),FALSE),"StuErrorMsg",IF(TYPE('#_Batteries'!O30)&lt;&gt;TYPE(Batteries!O30),TRUE,FALSE),"WrongTypeMsg",IF(_xlfn.ISFORMULA('#_Batteries'!O30),IF(NOT(_xlfn.ISFORMULA(Batteries!O30)),TRUE),FALSE),"MissingFormulaMsg",IF(NOT(AND(ISNUMBER(FIND("[",_xlfn.FORMULATEXT('#_Batteries'!O30))),ISNUMBER(FIND("!",_xlfn.FORMULATEXT('#_Batteries'!O30))))),AND(ISNUMBER(FIND("[",_xlfn.FORMULATEXT(Batteries!O30))),ISNUMBER(FIND("!",_xlfn.FORMULATEXT(Batteries!O30)))),FALSE),"ExternalRefsMsg",IF(ISNUMBER('#_Batteries'!O30),IF(ABS('#_Batteries'!O30-Batteries!O30)&gt;0.00001,TRUE,FALSE),IF('#_Batteries'!O30&lt;&gt;Batteries!O30,TRUE,FALSE)),IF(ISNUMBER('#_Batteries'!O30),IF('#_Batteries'!O30&gt;Batteries!O30,"TooLow","TooHigh"),"WrongAnswer"),NOT(_xlfn.ISFORMULA('#_Batteries'!O30)),"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O30),_xlfn.FORMULATEXT(Batteries!O30),Batteries!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O30),_xlfn.FORMULATEXT(Batteries!O30),Batteries!O30)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O30),_xlfn.FORMULATEXT('#_Batteries'!O30),'#_Batteries'!O30)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O30),_xlfn.FORMULATEXT('#_Batteries'!O30),'#_Batteries'!O30),"9","#"),"8","#"),"7","#"),"6","#"),"5","#"),"4","#"),"3","#"),"2","#"),"1","#"),"0","#"),CHAR(10),""),"$","")," ",""),",","@"),"&gt;","@"),"&lt;","@"),"=","@"),")","@"),"(","@"),"^","@"),"/","@"),"+","@"),"*","@"),"-","@"),"@#","")))/2,TRUE,FALSE),"HardCodeMsg",IF(LEN(IF(_xlfn.ISFORMULA(Batteries!O30),_xlfn.FORMULATEXT(Batteries!O30),Batteries!O30))-LEN(SUBSTITUTE(IF(_xlfn.ISFORMULA(Batteries!O30),_xlfn.FORMULATEXT(Batteries!O30),Batteries!O30),"""",""))&gt;LEN(IF(_xlfn.ISFORMULA('#_Batteries'!O30),_xlfn.FORMULATEXT('#_Batteries'!O30),'#_Batteries'!O30))-LEN(SUBSTITUTE(IF(_xlfn.ISFORMULA('#_Batteries'!O30),_xlfn.FORMULATEXT('#_Batteries'!O30),'#_Batteries'!O30),"""","")),TRUE,FALSE),"HardQuoteMsg",IF(LEN(IF(_xlfn.ISFORMULA(Batteries!O30),_xlfn.FORMULATEXT(Batteries!O30),Batteries!O30))-LEN(SUBSTITUTE(IF(_xlfn.ISFORMULA(Batteries!O30),_xlfn.FORMULATEXT(Batteries!O30),Batteries!O30),"$",""))&lt;0.5*(LEN(IF(_xlfn.ISFORMULA('#_Batteries'!O30),_xlfn.FORMULATEXT('#_Batteries'!O30),'#_Batteries'!O30))-LEN(SUBSTITUTE(IF(_xlfn.ISFORMULA('#_Batteries'!O30),_xlfn.FORMULATEXT('#_Batteries'!O30),'#_Batteries'!O30),"$",""))),TRUE,FALSE),"MissingAbsMsg",TRUE,"PerfectMsg")</f>
        <v/>
      </c>
      <c r="Z30" s="217"/>
      <c r="AA30" s="217"/>
      <c r="AB30" s="217"/>
      <c r="AC30" s="217"/>
    </row>
    <row r="31" spans="2:29" x14ac:dyDescent="0.15">
      <c r="B31" s="261">
        <v>0</v>
      </c>
      <c r="C31" s="225"/>
      <c r="Z31" s="217"/>
      <c r="AA31" s="217"/>
      <c r="AB31" s="217"/>
      <c r="AC31" s="217"/>
    </row>
    <row r="32" spans="2:29" s="218" customFormat="1" x14ac:dyDescent="0.15">
      <c r="B32" s="261">
        <v>0</v>
      </c>
      <c r="C32" s="224"/>
      <c r="D32" s="226">
        <v>0</v>
      </c>
      <c r="E32" s="215"/>
      <c r="F32" s="215"/>
      <c r="G32" s="262"/>
      <c r="H32" s="262"/>
      <c r="I32" s="262"/>
      <c r="J32" s="262"/>
      <c r="K32" s="262"/>
      <c r="L32" s="262"/>
      <c r="T32" s="220"/>
      <c r="V32" s="219"/>
      <c r="W32" s="219"/>
      <c r="X32" s="219"/>
      <c r="Z32" s="217"/>
      <c r="AA32" s="217"/>
      <c r="AB32" s="217"/>
      <c r="AC32" s="217"/>
    </row>
    <row r="33" spans="2:29" s="218" customFormat="1" x14ac:dyDescent="0.15">
      <c r="B33" s="261">
        <v>0</v>
      </c>
      <c r="C33" s="224">
        <v>0</v>
      </c>
      <c r="D33" s="219" t="str">
        <f ca="1">_xlfn.IFS(ISBLANK(Batteries!D33),"",IF(NOT(ISNA('#_Batteries'!D33)),IF(ISNA(Batteries!D33),TRUE,FALSE),FALSE),"StuNAMsg",IF(AND(ISNA('#_Batteries'!D33),ISNA(Batteries!D33)),TRUE,FALSE),"PerfectMsg",IF(NOT(ISERROR('#_Batteries'!D33)),IF(ISERROR(Batteries!D33),TRUE,FALSE),FALSE),"StuErrorMsg",IF(TYPE('#_Batteries'!D33)&lt;&gt;TYPE(Batteries!D33),TRUE,FALSE),"WrongTypeMsg",IF(_xlfn.ISFORMULA('#_Batteries'!D33),IF(NOT(_xlfn.ISFORMULA(Batteries!D33)),TRUE),FALSE),"MissingFormulaMsg",IF(NOT(AND(ISNUMBER(FIND("[",_xlfn.FORMULATEXT('#_Batteries'!D33))),ISNUMBER(FIND("!",_xlfn.FORMULATEXT('#_Batteries'!D33))))),AND(ISNUMBER(FIND("[",_xlfn.FORMULATEXT(Batteries!D33))),ISNUMBER(FIND("!",_xlfn.FORMULATEXT(Batteries!D33)))),FALSE),"ExternalRefsMsg",IF(ISNUMBER('#_Batteries'!D33),IF(ABS('#_Batteries'!D33-Batteries!D33)&gt;0.00001,TRUE,FALSE),IF('#_Batteries'!D33&lt;&gt;Batteries!D33,TRUE,FALSE)),IF(ISNUMBER('#_Batteries'!D33),IF('#_Batteries'!D33&gt;Batteries!D33,"TooLow","TooHigh"),"WrongAnswer"),NOT(_xlfn.ISFORMULA('#_Batteries'!D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D33),_xlfn.FORMULATEXT(Batteries!D33),Batteries!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D33),_xlfn.FORMULATEXT(Batteries!D33),Batteries!D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D33),_xlfn.FORMULATEXT('#_Batteries'!D33),'#_Batteries'!D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D33),_xlfn.FORMULATEXT('#_Batteries'!D33),'#_Batteries'!D33),"9","#"),"8","#"),"7","#"),"6","#"),"5","#"),"4","#"),"3","#"),"2","#"),"1","#"),"0","#"),CHAR(10),""),"$","")," ",""),",","@"),"&gt;","@"),"&lt;","@"),"=","@"),")","@"),"(","@"),"^","@"),"/","@"),"+","@"),"*","@"),"-","@"),"@#","")))/2,TRUE,FALSE),"HardCodeMsg",IF(LEN(IF(_xlfn.ISFORMULA(Batteries!D33),_xlfn.FORMULATEXT(Batteries!D33),Batteries!D33))-LEN(SUBSTITUTE(IF(_xlfn.ISFORMULA(Batteries!D33),_xlfn.FORMULATEXT(Batteries!D33),Batteries!D33),"""",""))&gt;LEN(IF(_xlfn.ISFORMULA('#_Batteries'!D33),_xlfn.FORMULATEXT('#_Batteries'!D33),'#_Batteries'!D33))-LEN(SUBSTITUTE(IF(_xlfn.ISFORMULA('#_Batteries'!D33),_xlfn.FORMULATEXT('#_Batteries'!D33),'#_Batteries'!D33),"""","")),TRUE,FALSE),"HardQuoteMsg",IF(LEN(IF(_xlfn.ISFORMULA(Batteries!D33),_xlfn.FORMULATEXT(Batteries!D33),Batteries!D33))-LEN(SUBSTITUTE(IF(_xlfn.ISFORMULA(Batteries!D33),_xlfn.FORMULATEXT(Batteries!D33),Batteries!D33),"$",""))&lt;0.5*(LEN(IF(_xlfn.ISFORMULA('#_Batteries'!D33),_xlfn.FORMULATEXT('#_Batteries'!D33),'#_Batteries'!D33))-LEN(SUBSTITUTE(IF(_xlfn.ISFORMULA('#_Batteries'!D33),_xlfn.FORMULATEXT('#_Batteries'!D33),'#_Batteries'!D33),"$",""))),TRUE,FALSE),"MissingAbsMsg",TRUE,"PerfectMsg")</f>
        <v/>
      </c>
      <c r="E33" s="267" t="str">
        <f ca="1">_xlfn.IFS(ISBLANK(Batteries!E33),"",IF(NOT(ISNA('#_Batteries'!E33)),IF(ISNA(Batteries!E33),TRUE,FALSE),FALSE),"StuNAMsg",IF(AND(ISNA('#_Batteries'!E33),ISNA(Batteries!E33)),TRUE,FALSE),"PerfectMsg",IF(NOT(ISERROR('#_Batteries'!E33)),IF(ISERROR(Batteries!E33),TRUE,FALSE),FALSE),"StuErrorMsg",IF(TYPE('#_Batteries'!E33)&lt;&gt;TYPE(Batteries!E33),TRUE,FALSE),"WrongTypeMsg",IF(_xlfn.ISFORMULA('#_Batteries'!E33),IF(NOT(_xlfn.ISFORMULA(Batteries!E33)),TRUE),FALSE),"MissingFormulaMsg",IF(NOT(AND(ISNUMBER(FIND("[",_xlfn.FORMULATEXT('#_Batteries'!E33))),ISNUMBER(FIND("!",_xlfn.FORMULATEXT('#_Batteries'!E33))))),AND(ISNUMBER(FIND("[",_xlfn.FORMULATEXT(Batteries!E33))),ISNUMBER(FIND("!",_xlfn.FORMULATEXT(Batteries!E33)))),FALSE),"ExternalRefsMsg",IF(ISNUMBER('#_Batteries'!E33),IF(ABS('#_Batteries'!E33-Batteries!E33)&gt;0.00001,TRUE,FALSE),IF('#_Batteries'!E33&lt;&gt;Batteries!E33,TRUE,FALSE)),IF(ISNUMBER('#_Batteries'!E33),IF('#_Batteries'!E33&gt;Batteries!E33,"TooLow","TooHigh"),"WrongAnswer"),NOT(_xlfn.ISFORMULA('#_Batteries'!E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E33),_xlfn.FORMULATEXT(Batteries!E33),Batteries!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E33),_xlfn.FORMULATEXT(Batteries!E33),Batteries!E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E33),_xlfn.FORMULATEXT('#_Batteries'!E33),'#_Batteries'!E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E33),_xlfn.FORMULATEXT('#_Batteries'!E33),'#_Batteries'!E33),"9","#"),"8","#"),"7","#"),"6","#"),"5","#"),"4","#"),"3","#"),"2","#"),"1","#"),"0","#"),CHAR(10),""),"$","")," ",""),",","@"),"&gt;","@"),"&lt;","@"),"=","@"),")","@"),"(","@"),"^","@"),"/","@"),"+","@"),"*","@"),"-","@"),"@#","")))/2,TRUE,FALSE),"HardCodeMsg",IF(LEN(IF(_xlfn.ISFORMULA(Batteries!E33),_xlfn.FORMULATEXT(Batteries!E33),Batteries!E33))-LEN(SUBSTITUTE(IF(_xlfn.ISFORMULA(Batteries!E33),_xlfn.FORMULATEXT(Batteries!E33),Batteries!E33),"""",""))&gt;LEN(IF(_xlfn.ISFORMULA('#_Batteries'!E33),_xlfn.FORMULATEXT('#_Batteries'!E33),'#_Batteries'!E33))-LEN(SUBSTITUTE(IF(_xlfn.ISFORMULA('#_Batteries'!E33),_xlfn.FORMULATEXT('#_Batteries'!E33),'#_Batteries'!E33),"""","")),TRUE,FALSE),"HardQuoteMsg",IF(LEN(IF(_xlfn.ISFORMULA(Batteries!E33),_xlfn.FORMULATEXT(Batteries!E33),Batteries!E33))-LEN(SUBSTITUTE(IF(_xlfn.ISFORMULA(Batteries!E33),_xlfn.FORMULATEXT(Batteries!E33),Batteries!E33),"$",""))&lt;0.5*(LEN(IF(_xlfn.ISFORMULA('#_Batteries'!E33),_xlfn.FORMULATEXT('#_Batteries'!E33),'#_Batteries'!E33))-LEN(SUBSTITUTE(IF(_xlfn.ISFORMULA('#_Batteries'!E33),_xlfn.FORMULATEXT('#_Batteries'!E33),'#_Batteries'!E33),"$",""))),TRUE,FALSE),"MissingAbsMsg",TRUE,"PerfectMsg")</f>
        <v/>
      </c>
      <c r="F33" s="268">
        <v>0</v>
      </c>
      <c r="G33" s="268" t="str">
        <f ca="1">_xlfn.IFS(ISBLANK(Batteries!G33),"",IF(NOT(ISNA('#_Batteries'!G33)),IF(ISNA(Batteries!G33),TRUE,FALSE),FALSE),"StuNAMsg",IF(AND(ISNA('#_Batteries'!G33),ISNA(Batteries!G33)),TRUE,FALSE),"PerfectMsg",IF(NOT(ISERROR('#_Batteries'!G33)),IF(ISERROR(Batteries!G33),TRUE,FALSE),FALSE),"StuErrorMsg",IF(TYPE('#_Batteries'!G33)&lt;&gt;TYPE(Batteries!G33),TRUE,FALSE),"WrongTypeMsg",IF(_xlfn.ISFORMULA('#_Batteries'!G33),IF(NOT(_xlfn.ISFORMULA(Batteries!G33)),TRUE),FALSE),"MissingFormulaMsg",IF(NOT(AND(ISNUMBER(FIND("[",_xlfn.FORMULATEXT('#_Batteries'!G33))),ISNUMBER(FIND("!",_xlfn.FORMULATEXT('#_Batteries'!G33))))),AND(ISNUMBER(FIND("[",_xlfn.FORMULATEXT(Batteries!G33))),ISNUMBER(FIND("!",_xlfn.FORMULATEXT(Batteries!G33)))),FALSE),"ExternalRefsMsg",IF(ISNUMBER('#_Batteries'!G33),IF(ABS('#_Batteries'!G33-Batteries!G33)&gt;0.00001,TRUE,FALSE),IF('#_Batteries'!G33&lt;&gt;Batteries!G33,TRUE,FALSE)),IF(ISNUMBER('#_Batteries'!G33),IF('#_Batteries'!G33&gt;Batteries!G33,"TooLow","TooHigh"),"WrongAnswer"),NOT(_xlfn.ISFORMULA('#_Batteries'!G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G33),_xlfn.FORMULATEXT(Batteries!G33),Batteries!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G33),_xlfn.FORMULATEXT(Batteries!G33),Batteries!G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G33),_xlfn.FORMULATEXT('#_Batteries'!G33),'#_Batteries'!G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G33),_xlfn.FORMULATEXT('#_Batteries'!G33),'#_Batteries'!G33),"9","#"),"8","#"),"7","#"),"6","#"),"5","#"),"4","#"),"3","#"),"2","#"),"1","#"),"0","#"),CHAR(10),""),"$","")," ",""),",","@"),"&gt;","@"),"&lt;","@"),"=","@"),")","@"),"(","@"),"^","@"),"/","@"),"+","@"),"*","@"),"-","@"),"@#","")))/2,TRUE,FALSE),"HardCodeMsg",IF(LEN(IF(_xlfn.ISFORMULA(Batteries!G33),_xlfn.FORMULATEXT(Batteries!G33),Batteries!G33))-LEN(SUBSTITUTE(IF(_xlfn.ISFORMULA(Batteries!G33),_xlfn.FORMULATEXT(Batteries!G33),Batteries!G33),"""",""))&gt;LEN(IF(_xlfn.ISFORMULA('#_Batteries'!G33),_xlfn.FORMULATEXT('#_Batteries'!G33),'#_Batteries'!G33))-LEN(SUBSTITUTE(IF(_xlfn.ISFORMULA('#_Batteries'!G33),_xlfn.FORMULATEXT('#_Batteries'!G33),'#_Batteries'!G33),"""","")),TRUE,FALSE),"HardQuoteMsg",IF(LEN(IF(_xlfn.ISFORMULA(Batteries!G33),_xlfn.FORMULATEXT(Batteries!G33),Batteries!G33))-LEN(SUBSTITUTE(IF(_xlfn.ISFORMULA(Batteries!G33),_xlfn.FORMULATEXT(Batteries!G33),Batteries!G33),"$",""))&lt;0.5*(LEN(IF(_xlfn.ISFORMULA('#_Batteries'!G33),_xlfn.FORMULATEXT('#_Batteries'!G33),'#_Batteries'!G33))-LEN(SUBSTITUTE(IF(_xlfn.ISFORMULA('#_Batteries'!G33),_xlfn.FORMULATEXT('#_Batteries'!G33),'#_Batteries'!G33),"$",""))),TRUE,FALSE),"MissingAbsMsg",TRUE,"PerfectMsg")</f>
        <v/>
      </c>
      <c r="H33" s="269" t="str">
        <f ca="1">_xlfn.IFS(ISBLANK(Batteries!H33),"",IF(NOT(ISNA('#_Batteries'!H33)),IF(ISNA(Batteries!H33),TRUE,FALSE),FALSE),"StuNAMsg",IF(AND(ISNA('#_Batteries'!H33),ISNA(Batteries!H33)),TRUE,FALSE),"PerfectMsg",IF(NOT(ISERROR('#_Batteries'!H33)),IF(ISERROR(Batteries!H33),TRUE,FALSE),FALSE),"StuErrorMsg",IF(TYPE('#_Batteries'!H33)&lt;&gt;TYPE(Batteries!H33),TRUE,FALSE),"WrongTypeMsg",IF(_xlfn.ISFORMULA('#_Batteries'!H33),IF(NOT(_xlfn.ISFORMULA(Batteries!H33)),TRUE),FALSE),"MissingFormulaMsg",IF(NOT(AND(ISNUMBER(FIND("[",_xlfn.FORMULATEXT('#_Batteries'!H33))),ISNUMBER(FIND("!",_xlfn.FORMULATEXT('#_Batteries'!H33))))),AND(ISNUMBER(FIND("[",_xlfn.FORMULATEXT(Batteries!H33))),ISNUMBER(FIND("!",_xlfn.FORMULATEXT(Batteries!H33)))),FALSE),"ExternalRefsMsg",IF(ISNUMBER('#_Batteries'!H33),IF(ABS('#_Batteries'!H33-Batteries!H33)&gt;0.00001,TRUE,FALSE),IF('#_Batteries'!H33&lt;&gt;Batteries!H33,TRUE,FALSE)),IF(ISNUMBER('#_Batteries'!H33),IF('#_Batteries'!H33&gt;Batteries!H33,"TooLow","TooHigh"),"WrongAnswer"),NOT(_xlfn.ISFORMULA('#_Batteries'!H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H33),_xlfn.FORMULATEXT(Batteries!H33),Batteries!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H33),_xlfn.FORMULATEXT(Batteries!H33),Batteries!H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H33),_xlfn.FORMULATEXT('#_Batteries'!H33),'#_Batteries'!H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H33),_xlfn.FORMULATEXT('#_Batteries'!H33),'#_Batteries'!H33),"9","#"),"8","#"),"7","#"),"6","#"),"5","#"),"4","#"),"3","#"),"2","#"),"1","#"),"0","#"),CHAR(10),""),"$","")," ",""),",","@"),"&gt;","@"),"&lt;","@"),"=","@"),")","@"),"(","@"),"^","@"),"/","@"),"+","@"),"*","@"),"-","@"),"@#","")))/2,TRUE,FALSE),"HardCodeMsg",IF(LEN(IF(_xlfn.ISFORMULA(Batteries!H33),_xlfn.FORMULATEXT(Batteries!H33),Batteries!H33))-LEN(SUBSTITUTE(IF(_xlfn.ISFORMULA(Batteries!H33),_xlfn.FORMULATEXT(Batteries!H33),Batteries!H33),"""",""))&gt;LEN(IF(_xlfn.ISFORMULA('#_Batteries'!H33),_xlfn.FORMULATEXT('#_Batteries'!H33),'#_Batteries'!H33))-LEN(SUBSTITUTE(IF(_xlfn.ISFORMULA('#_Batteries'!H33),_xlfn.FORMULATEXT('#_Batteries'!H33),'#_Batteries'!H33),"""","")),TRUE,FALSE),"HardQuoteMsg",IF(LEN(IF(_xlfn.ISFORMULA(Batteries!H33),_xlfn.FORMULATEXT(Batteries!H33),Batteries!H33))-LEN(SUBSTITUTE(IF(_xlfn.ISFORMULA(Batteries!H33),_xlfn.FORMULATEXT(Batteries!H33),Batteries!H33),"$",""))&lt;0.5*(LEN(IF(_xlfn.ISFORMULA('#_Batteries'!H33),_xlfn.FORMULATEXT('#_Batteries'!H33),'#_Batteries'!H33))-LEN(SUBSTITUTE(IF(_xlfn.ISFORMULA('#_Batteries'!H33),_xlfn.FORMULATEXT('#_Batteries'!H33),'#_Batteries'!H33),"$",""))),TRUE,FALSE),"MissingAbsMsg",TRUE,"PerfectMsg")</f>
        <v/>
      </c>
      <c r="I33" s="269" t="str">
        <f ca="1">_xlfn.IFS(ISBLANK(Batteries!I33),"",IF(NOT(ISNA('#_Batteries'!I33)),IF(ISNA(Batteries!I33),TRUE,FALSE),FALSE),"StuNAMsg",IF(AND(ISNA('#_Batteries'!I33),ISNA(Batteries!I33)),TRUE,FALSE),"PerfectMsg",IF(NOT(ISERROR('#_Batteries'!I33)),IF(ISERROR(Batteries!I33),TRUE,FALSE),FALSE),"StuErrorMsg",IF(TYPE('#_Batteries'!I33)&lt;&gt;TYPE(Batteries!I33),TRUE,FALSE),"WrongTypeMsg",IF(_xlfn.ISFORMULA('#_Batteries'!I33),IF(NOT(_xlfn.ISFORMULA(Batteries!I33)),TRUE),FALSE),"MissingFormulaMsg",IF(NOT(AND(ISNUMBER(FIND("[",_xlfn.FORMULATEXT('#_Batteries'!I33))),ISNUMBER(FIND("!",_xlfn.FORMULATEXT('#_Batteries'!I33))))),AND(ISNUMBER(FIND("[",_xlfn.FORMULATEXT(Batteries!I33))),ISNUMBER(FIND("!",_xlfn.FORMULATEXT(Batteries!I33)))),FALSE),"ExternalRefsMsg",IF(ISNUMBER('#_Batteries'!I33),IF(ABS('#_Batteries'!I33-Batteries!I33)&gt;0.00001,TRUE,FALSE),IF('#_Batteries'!I33&lt;&gt;Batteries!I33,TRUE,FALSE)),IF(ISNUMBER('#_Batteries'!I33),IF('#_Batteries'!I33&gt;Batteries!I33,"TooLow","TooHigh"),"WrongAnswer"),NOT(_xlfn.ISFORMULA('#_Batteries'!I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I33),_xlfn.FORMULATEXT(Batteries!I33),Batteries!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I33),_xlfn.FORMULATEXT(Batteries!I33),Batteries!I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I33),_xlfn.FORMULATEXT('#_Batteries'!I33),'#_Batteries'!I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I33),_xlfn.FORMULATEXT('#_Batteries'!I33),'#_Batteries'!I33),"9","#"),"8","#"),"7","#"),"6","#"),"5","#"),"4","#"),"3","#"),"2","#"),"1","#"),"0","#"),CHAR(10),""),"$","")," ",""),",","@"),"&gt;","@"),"&lt;","@"),"=","@"),")","@"),"(","@"),"^","@"),"/","@"),"+","@"),"*","@"),"-","@"),"@#","")))/2,TRUE,FALSE),"HardCodeMsg",IF(LEN(IF(_xlfn.ISFORMULA(Batteries!I33),_xlfn.FORMULATEXT(Batteries!I33),Batteries!I33))-LEN(SUBSTITUTE(IF(_xlfn.ISFORMULA(Batteries!I33),_xlfn.FORMULATEXT(Batteries!I33),Batteries!I33),"""",""))&gt;LEN(IF(_xlfn.ISFORMULA('#_Batteries'!I33),_xlfn.FORMULATEXT('#_Batteries'!I33),'#_Batteries'!I33))-LEN(SUBSTITUTE(IF(_xlfn.ISFORMULA('#_Batteries'!I33),_xlfn.FORMULATEXT('#_Batteries'!I33),'#_Batteries'!I33),"""","")),TRUE,FALSE),"HardQuoteMsg",IF(LEN(IF(_xlfn.ISFORMULA(Batteries!I33),_xlfn.FORMULATEXT(Batteries!I33),Batteries!I33))-LEN(SUBSTITUTE(IF(_xlfn.ISFORMULA(Batteries!I33),_xlfn.FORMULATEXT(Batteries!I33),Batteries!I33),"$",""))&lt;0.5*(LEN(IF(_xlfn.ISFORMULA('#_Batteries'!I33),_xlfn.FORMULATEXT('#_Batteries'!I33),'#_Batteries'!I33))-LEN(SUBSTITUTE(IF(_xlfn.ISFORMULA('#_Batteries'!I33),_xlfn.FORMULATEXT('#_Batteries'!I33),'#_Batteries'!I33),"$",""))),TRUE,FALSE),"MissingAbsMsg",TRUE,"PerfectMsg")</f>
        <v/>
      </c>
      <c r="J33" s="269" t="str">
        <f ca="1">_xlfn.IFS(ISBLANK(Batteries!J33),"",IF(NOT(ISNA('#_Batteries'!J33)),IF(ISNA(Batteries!J33),TRUE,FALSE),FALSE),"StuNAMsg",IF(AND(ISNA('#_Batteries'!J33),ISNA(Batteries!J33)),TRUE,FALSE),"PerfectMsg",IF(NOT(ISERROR('#_Batteries'!J33)),IF(ISERROR(Batteries!J33),TRUE,FALSE),FALSE),"StuErrorMsg",IF(TYPE('#_Batteries'!J33)&lt;&gt;TYPE(Batteries!J33),TRUE,FALSE),"WrongTypeMsg",IF(_xlfn.ISFORMULA('#_Batteries'!J33),IF(NOT(_xlfn.ISFORMULA(Batteries!J33)),TRUE),FALSE),"MissingFormulaMsg",IF(NOT(AND(ISNUMBER(FIND("[",_xlfn.FORMULATEXT('#_Batteries'!J33))),ISNUMBER(FIND("!",_xlfn.FORMULATEXT('#_Batteries'!J33))))),AND(ISNUMBER(FIND("[",_xlfn.FORMULATEXT(Batteries!J33))),ISNUMBER(FIND("!",_xlfn.FORMULATEXT(Batteries!J33)))),FALSE),"ExternalRefsMsg",IF(ISNUMBER('#_Batteries'!J33),IF(ABS('#_Batteries'!J33-Batteries!J33)&gt;0.00001,TRUE,FALSE),IF('#_Batteries'!J33&lt;&gt;Batteries!J33,TRUE,FALSE)),IF(ISNUMBER('#_Batteries'!J33),IF('#_Batteries'!J33&gt;Batteries!J33,"TooLow","TooHigh"),"WrongAnswer"),NOT(_xlfn.ISFORMULA('#_Batteries'!J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J33),_xlfn.FORMULATEXT(Batteries!J33),Batteries!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J33),_xlfn.FORMULATEXT(Batteries!J33),Batteries!J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J33),_xlfn.FORMULATEXT('#_Batteries'!J33),'#_Batteries'!J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J33),_xlfn.FORMULATEXT('#_Batteries'!J33),'#_Batteries'!J33),"9","#"),"8","#"),"7","#"),"6","#"),"5","#"),"4","#"),"3","#"),"2","#"),"1","#"),"0","#"),CHAR(10),""),"$","")," ",""),",","@"),"&gt;","@"),"&lt;","@"),"=","@"),")","@"),"(","@"),"^","@"),"/","@"),"+","@"),"*","@"),"-","@"),"@#","")))/2,TRUE,FALSE),"HardCodeMsg",IF(LEN(IF(_xlfn.ISFORMULA(Batteries!J33),_xlfn.FORMULATEXT(Batteries!J33),Batteries!J33))-LEN(SUBSTITUTE(IF(_xlfn.ISFORMULA(Batteries!J33),_xlfn.FORMULATEXT(Batteries!J33),Batteries!J33),"""",""))&gt;LEN(IF(_xlfn.ISFORMULA('#_Batteries'!J33),_xlfn.FORMULATEXT('#_Batteries'!J33),'#_Batteries'!J33))-LEN(SUBSTITUTE(IF(_xlfn.ISFORMULA('#_Batteries'!J33),_xlfn.FORMULATEXT('#_Batteries'!J33),'#_Batteries'!J33),"""","")),TRUE,FALSE),"HardQuoteMsg",IF(LEN(IF(_xlfn.ISFORMULA(Batteries!J33),_xlfn.FORMULATEXT(Batteries!J33),Batteries!J33))-LEN(SUBSTITUTE(IF(_xlfn.ISFORMULA(Batteries!J33),_xlfn.FORMULATEXT(Batteries!J33),Batteries!J33),"$",""))&lt;0.5*(LEN(IF(_xlfn.ISFORMULA('#_Batteries'!J33),_xlfn.FORMULATEXT('#_Batteries'!J33),'#_Batteries'!J33))-LEN(SUBSTITUTE(IF(_xlfn.ISFORMULA('#_Batteries'!J33),_xlfn.FORMULATEXT('#_Batteries'!J33),'#_Batteries'!J33),"$",""))),TRUE,FALSE),"MissingAbsMsg",TRUE,"PerfectMsg")</f>
        <v/>
      </c>
      <c r="K33" s="270" t="str">
        <f ca="1">_xlfn.IFS(ISBLANK(Batteries!K33),"",IF(NOT(ISNA('#_Batteries'!K33)),IF(ISNA(Batteries!K33),TRUE,FALSE),FALSE),"StuNAMsg",IF(AND(ISNA('#_Batteries'!K33),ISNA(Batteries!K33)),TRUE,FALSE),"PerfectMsg",IF(NOT(ISERROR('#_Batteries'!K33)),IF(ISERROR(Batteries!K33),TRUE,FALSE),FALSE),"StuErrorMsg",IF(TYPE('#_Batteries'!K33)&lt;&gt;TYPE(Batteries!K33),TRUE,FALSE),"WrongTypeMsg",IF(_xlfn.ISFORMULA('#_Batteries'!K33),IF(NOT(_xlfn.ISFORMULA(Batteries!K33)),TRUE),FALSE),"MissingFormulaMsg",IF(NOT(AND(ISNUMBER(FIND("[",_xlfn.FORMULATEXT('#_Batteries'!K33))),ISNUMBER(FIND("!",_xlfn.FORMULATEXT('#_Batteries'!K33))))),AND(ISNUMBER(FIND("[",_xlfn.FORMULATEXT(Batteries!K33))),ISNUMBER(FIND("!",_xlfn.FORMULATEXT(Batteries!K33)))),FALSE),"ExternalRefsMsg",IF(ISNUMBER('#_Batteries'!K33),IF(ABS('#_Batteries'!K33-Batteries!K33)&gt;0.00001,TRUE,FALSE),IF('#_Batteries'!K33&lt;&gt;Batteries!K33,TRUE,FALSE)),IF(ISNUMBER('#_Batteries'!K33),IF('#_Batteries'!K33&gt;Batteries!K33,"TooLow","TooHigh"),"WrongAnswer"),NOT(_xlfn.ISFORMULA('#_Batteries'!K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K33),_xlfn.FORMULATEXT(Batteries!K33),Batteries!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K33),_xlfn.FORMULATEXT(Batteries!K33),Batteries!K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K33),_xlfn.FORMULATEXT('#_Batteries'!K33),'#_Batteries'!K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K33),_xlfn.FORMULATEXT('#_Batteries'!K33),'#_Batteries'!K33),"9","#"),"8","#"),"7","#"),"6","#"),"5","#"),"4","#"),"3","#"),"2","#"),"1","#"),"0","#"),CHAR(10),""),"$","")," ",""),",","@"),"&gt;","@"),"&lt;","@"),"=","@"),")","@"),"(","@"),"^","@"),"/","@"),"+","@"),"*","@"),"-","@"),"@#","")))/2,TRUE,FALSE),"HardCodeMsg",IF(LEN(IF(_xlfn.ISFORMULA(Batteries!K33),_xlfn.FORMULATEXT(Batteries!K33),Batteries!K33))-LEN(SUBSTITUTE(IF(_xlfn.ISFORMULA(Batteries!K33),_xlfn.FORMULATEXT(Batteries!K33),Batteries!K33),"""",""))&gt;LEN(IF(_xlfn.ISFORMULA('#_Batteries'!K33),_xlfn.FORMULATEXT('#_Batteries'!K33),'#_Batteries'!K33))-LEN(SUBSTITUTE(IF(_xlfn.ISFORMULA('#_Batteries'!K33),_xlfn.FORMULATEXT('#_Batteries'!K33),'#_Batteries'!K33),"""","")),TRUE,FALSE),"HardQuoteMsg",IF(LEN(IF(_xlfn.ISFORMULA(Batteries!K33),_xlfn.FORMULATEXT(Batteries!K33),Batteries!K33))-LEN(SUBSTITUTE(IF(_xlfn.ISFORMULA(Batteries!K33),_xlfn.FORMULATEXT(Batteries!K33),Batteries!K33),"$",""))&lt;0.5*(LEN(IF(_xlfn.ISFORMULA('#_Batteries'!K33),_xlfn.FORMULATEXT('#_Batteries'!K33),'#_Batteries'!K33))-LEN(SUBSTITUTE(IF(_xlfn.ISFORMULA('#_Batteries'!K33),_xlfn.FORMULATEXT('#_Batteries'!K33),'#_Batteries'!K33),"$",""))),TRUE,FALSE),"MissingAbsMsg",TRUE,"PerfectMsg")</f>
        <v/>
      </c>
      <c r="L33" s="254" t="str">
        <f ca="1">_xlfn.IFS(ISBLANK(Batteries!L33),"",IF(NOT(ISNA('#_Batteries'!L33)),IF(ISNA(Batteries!L33),TRUE,FALSE),FALSE),"StuNAMsg",IF(AND(ISNA('#_Batteries'!L33),ISNA(Batteries!L33)),TRUE,FALSE),"PerfectMsg",IF(NOT(ISERROR('#_Batteries'!L33)),IF(ISERROR(Batteries!L33),TRUE,FALSE),FALSE),"StuErrorMsg",IF(TYPE('#_Batteries'!L33)&lt;&gt;TYPE(Batteries!L33),TRUE,FALSE),"WrongTypeMsg",IF(_xlfn.ISFORMULA('#_Batteries'!L33),IF(NOT(_xlfn.ISFORMULA(Batteries!L33)),TRUE),FALSE),"MissingFormulaMsg",IF(NOT(AND(ISNUMBER(FIND("[",_xlfn.FORMULATEXT('#_Batteries'!L33))),ISNUMBER(FIND("!",_xlfn.FORMULATEXT('#_Batteries'!L33))))),AND(ISNUMBER(FIND("[",_xlfn.FORMULATEXT(Batteries!L33))),ISNUMBER(FIND("!",_xlfn.FORMULATEXT(Batteries!L33)))),FALSE),"ExternalRefsMsg",IF(ISNUMBER('#_Batteries'!L33),IF(ABS('#_Batteries'!L33-Batteries!L33)&gt;0.00001,TRUE,FALSE),IF('#_Batteries'!L33&lt;&gt;Batteries!L33,TRUE,FALSE)),IF(ISNUMBER('#_Batteries'!L33),IF('#_Batteries'!L33&gt;Batteries!L33,"TooLow","TooHigh"),"WrongAnswer"),NOT(_xlfn.ISFORMULA('#_Batteries'!L33)),"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L33),_xlfn.FORMULATEXT(Batteries!L33),Batteries!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L33),_xlfn.FORMULATEXT(Batteries!L33),Batteries!L33),"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L33),_xlfn.FORMULATEXT('#_Batteries'!L33),'#_Batteries'!L33),"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L33),_xlfn.FORMULATEXT('#_Batteries'!L33),'#_Batteries'!L33),"9","#"),"8","#"),"7","#"),"6","#"),"5","#"),"4","#"),"3","#"),"2","#"),"1","#"),"0","#"),CHAR(10),""),"$","")," ",""),",","@"),"&gt;","@"),"&lt;","@"),"=","@"),")","@"),"(","@"),"^","@"),"/","@"),"+","@"),"*","@"),"-","@"),"@#","")))/2,TRUE,FALSE),"HardCodeMsg",IF(LEN(IF(_xlfn.ISFORMULA(Batteries!L33),_xlfn.FORMULATEXT(Batteries!L33),Batteries!L33))-LEN(SUBSTITUTE(IF(_xlfn.ISFORMULA(Batteries!L33),_xlfn.FORMULATEXT(Batteries!L33),Batteries!L33),"""",""))&gt;LEN(IF(_xlfn.ISFORMULA('#_Batteries'!L33),_xlfn.FORMULATEXT('#_Batteries'!L33),'#_Batteries'!L33))-LEN(SUBSTITUTE(IF(_xlfn.ISFORMULA('#_Batteries'!L33),_xlfn.FORMULATEXT('#_Batteries'!L33),'#_Batteries'!L33),"""","")),TRUE,FALSE),"HardQuoteMsg",IF(LEN(IF(_xlfn.ISFORMULA(Batteries!L33),_xlfn.FORMULATEXT(Batteries!L33),Batteries!L33))-LEN(SUBSTITUTE(IF(_xlfn.ISFORMULA(Batteries!L33),_xlfn.FORMULATEXT(Batteries!L33),Batteries!L33),"$",""))&lt;0.5*(LEN(IF(_xlfn.ISFORMULA('#_Batteries'!L33),_xlfn.FORMULATEXT('#_Batteries'!L33),'#_Batteries'!L33))-LEN(SUBSTITUTE(IF(_xlfn.ISFORMULA('#_Batteries'!L33),_xlfn.FORMULATEXT('#_Batteries'!L33),'#_Batteries'!L33),"$",""))),TRUE,FALSE),"MissingAbsMsg",TRUE,"PerfectMsg")</f>
        <v/>
      </c>
      <c r="T33" s="220"/>
      <c r="V33" s="219"/>
      <c r="W33" s="219"/>
      <c r="X33" s="219"/>
      <c r="Z33" s="217"/>
      <c r="AA33" s="217"/>
      <c r="AB33" s="217"/>
      <c r="AC33" s="217"/>
    </row>
    <row r="34" spans="2:29" s="218" customFormat="1" x14ac:dyDescent="0.15">
      <c r="B34" s="261">
        <v>0</v>
      </c>
      <c r="C34" s="217"/>
      <c r="E34" s="227"/>
      <c r="M34" s="215"/>
      <c r="T34" s="220"/>
      <c r="V34" s="219"/>
      <c r="W34" s="219"/>
      <c r="X34" s="219"/>
      <c r="Z34" s="217"/>
      <c r="AA34" s="217"/>
      <c r="AB34" s="217"/>
      <c r="AC34" s="217"/>
    </row>
    <row r="35" spans="2:29" s="218" customFormat="1" ht="25" customHeight="1" x14ac:dyDescent="0.15">
      <c r="B35" s="261">
        <v>0</v>
      </c>
      <c r="K35" s="228"/>
      <c r="L35" s="229"/>
      <c r="M35" s="228"/>
      <c r="T35" s="220"/>
      <c r="V35" s="219"/>
      <c r="W35" s="219"/>
      <c r="X35" s="219"/>
      <c r="Z35" s="217"/>
      <c r="AA35" s="217"/>
      <c r="AB35" s="217"/>
      <c r="AC35" s="217"/>
    </row>
    <row r="36" spans="2:29" s="218" customFormat="1" ht="32" customHeight="1" x14ac:dyDescent="0.15">
      <c r="B36" s="261">
        <v>0</v>
      </c>
      <c r="E36" s="230">
        <v>0</v>
      </c>
      <c r="F36" s="230"/>
      <c r="J36" s="230">
        <v>0</v>
      </c>
      <c r="K36" s="230"/>
      <c r="O36" s="272">
        <v>0</v>
      </c>
      <c r="P36" s="272"/>
      <c r="Q36" s="272"/>
      <c r="R36" s="219"/>
      <c r="T36" s="220"/>
      <c r="V36" s="219"/>
      <c r="W36" s="219"/>
      <c r="X36" s="219"/>
      <c r="Z36" s="217"/>
      <c r="AA36" s="217"/>
      <c r="AB36" s="217"/>
      <c r="AC36" s="217"/>
    </row>
    <row r="37" spans="2:29" s="218" customFormat="1" ht="83" customHeight="1" x14ac:dyDescent="0.15">
      <c r="B37" s="261">
        <v>0</v>
      </c>
      <c r="E37" s="273">
        <v>0</v>
      </c>
      <c r="F37" s="274">
        <v>0</v>
      </c>
      <c r="G37" s="274"/>
      <c r="H37" s="275"/>
      <c r="J37" s="273">
        <v>0</v>
      </c>
      <c r="K37" s="274">
        <v>0</v>
      </c>
      <c r="L37" s="274"/>
      <c r="M37" s="245"/>
      <c r="O37" s="274">
        <v>0</v>
      </c>
      <c r="P37" s="274"/>
      <c r="Q37" s="274"/>
      <c r="R37" s="276" t="str">
        <f ca="1">_xlfn.IFS(ISBLANK(Batteries!R37),"",IF(NOT(ISNA('#_Batteries'!R37)),IF(ISNA(Batteries!R37),TRUE,FALSE),FALSE),"StuNAMsg",IF(AND(ISNA('#_Batteries'!R37),ISNA(Batteries!R37)),TRUE,FALSE),"PerfectMsg",IF(NOT(ISERROR('#_Batteries'!R37)),IF(ISERROR(Batteries!R37),TRUE,FALSE),FALSE),"StuErrorMsg",IF(TYPE('#_Batteries'!R37)&lt;&gt;TYPE(Batteries!R37),TRUE,FALSE),"WrongTypeMsg",IF(_xlfn.ISFORMULA('#_Batteries'!R37),IF(NOT(_xlfn.ISFORMULA(Batteries!R37)),TRUE),FALSE),"MissingFormulaMsg",IF(NOT(AND(ISNUMBER(FIND("[",_xlfn.FORMULATEXT('#_Batteries'!R37))),ISNUMBER(FIND("!",_xlfn.FORMULATEXT('#_Batteries'!R37))))),AND(ISNUMBER(FIND("[",_xlfn.FORMULATEXT(Batteries!R37))),ISNUMBER(FIND("!",_xlfn.FORMULATEXT(Batteries!R37)))),FALSE),"ExternalRefsMsg",IF(ISNUMBER('#_Batteries'!R37),IF(ABS('#_Batteries'!R37-Batteries!R37)&gt;0.00001,TRUE,FALSE),IF('#_Batteries'!R37&lt;&gt;Batteries!R37,TRUE,FALSE)),IF(ISNUMBER('#_Batteries'!R37),IF('#_Batteries'!R37&gt;Batteries!R37,"TooLow","TooHigh"),"WrongAnswer"),NOT(_xlfn.ISFORMULA('#_Batteries'!R37)),"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R37),_xlfn.FORMULATEXT(Batteries!R37),Batteries!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R37),_xlfn.FORMULATEXT(Batteries!R37),Batteries!R37),"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R37),_xlfn.FORMULATEXT('#_Batteries'!R37),'#_Batteries'!R37),"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R37),_xlfn.FORMULATEXT('#_Batteries'!R37),'#_Batteries'!R37),"9","#"),"8","#"),"7","#"),"6","#"),"5","#"),"4","#"),"3","#"),"2","#"),"1","#"),"0","#"),CHAR(10),""),"$","")," ",""),",","@"),"&gt;","@"),"&lt;","@"),"=","@"),")","@"),"(","@"),"^","@"),"/","@"),"+","@"),"*","@"),"-","@"),"@#","")))/2,TRUE,FALSE),"HardCodeMsg",IF(LEN(IF(_xlfn.ISFORMULA(Batteries!R37),_xlfn.FORMULATEXT(Batteries!R37),Batteries!R37))-LEN(SUBSTITUTE(IF(_xlfn.ISFORMULA(Batteries!R37),_xlfn.FORMULATEXT(Batteries!R37),Batteries!R37),"""",""))&gt;LEN(IF(_xlfn.ISFORMULA('#_Batteries'!R37),_xlfn.FORMULATEXT('#_Batteries'!R37),'#_Batteries'!R37))-LEN(SUBSTITUTE(IF(_xlfn.ISFORMULA('#_Batteries'!R37),_xlfn.FORMULATEXT('#_Batteries'!R37),'#_Batteries'!R37),"""","")),TRUE,FALSE),"HardQuoteMsg",IF(LEN(IF(_xlfn.ISFORMULA(Batteries!R37),_xlfn.FORMULATEXT(Batteries!R37),Batteries!R37))-LEN(SUBSTITUTE(IF(_xlfn.ISFORMULA(Batteries!R37),_xlfn.FORMULATEXT(Batteries!R37),Batteries!R37),"$",""))&lt;0.5*(LEN(IF(_xlfn.ISFORMULA('#_Batteries'!R37),_xlfn.FORMULATEXT('#_Batteries'!R37),'#_Batteries'!R37))-LEN(SUBSTITUTE(IF(_xlfn.ISFORMULA('#_Batteries'!R37),_xlfn.FORMULATEXT('#_Batteries'!R37),'#_Batteries'!R37),"$",""))),TRUE,FALSE),"MissingAbsMsg",TRUE,"PerfectMsg")</f>
        <v/>
      </c>
      <c r="T37" s="220"/>
      <c r="V37" s="219"/>
      <c r="W37" s="219"/>
      <c r="X37" s="231">
        <v>0</v>
      </c>
      <c r="Z37" s="217"/>
      <c r="AA37" s="217"/>
      <c r="AB37" s="217"/>
      <c r="AC37" s="217"/>
    </row>
    <row r="38" spans="2:29" s="218" customFormat="1" ht="95" customHeight="1" x14ac:dyDescent="0.15">
      <c r="B38" s="261">
        <v>0</v>
      </c>
      <c r="C38" s="219"/>
      <c r="E38" s="273">
        <v>0</v>
      </c>
      <c r="F38" s="274">
        <v>0</v>
      </c>
      <c r="G38" s="274"/>
      <c r="H38" s="275"/>
      <c r="J38" s="273">
        <v>0</v>
      </c>
      <c r="K38" s="274">
        <v>0</v>
      </c>
      <c r="L38" s="274"/>
      <c r="M38" s="277"/>
      <c r="O38" s="274">
        <v>0</v>
      </c>
      <c r="P38" s="274"/>
      <c r="Q38" s="274"/>
      <c r="R38" s="276" t="str">
        <f ca="1">_xlfn.IFS(ISBLANK(Batteries!R38),"",IF(NOT(ISNA('#_Batteries'!R38)),IF(ISNA(Batteries!R38),TRUE,FALSE),FALSE),"StuNAMsg",IF(AND(ISNA('#_Batteries'!R38),ISNA(Batteries!R38)),TRUE,FALSE),"PerfectMsg",IF(NOT(ISERROR('#_Batteries'!R38)),IF(ISERROR(Batteries!R38),TRUE,FALSE),FALSE),"StuErrorMsg",IF(TYPE('#_Batteries'!R38)&lt;&gt;TYPE(Batteries!R38),TRUE,FALSE),"WrongTypeMsg",IF(_xlfn.ISFORMULA('#_Batteries'!R38),IF(NOT(_xlfn.ISFORMULA(Batteries!R38)),TRUE),FALSE),"MissingFormulaMsg",IF(NOT(AND(ISNUMBER(FIND("[",_xlfn.FORMULATEXT('#_Batteries'!R38))),ISNUMBER(FIND("!",_xlfn.FORMULATEXT('#_Batteries'!R38))))),AND(ISNUMBER(FIND("[",_xlfn.FORMULATEXT(Batteries!R38))),ISNUMBER(FIND("!",_xlfn.FORMULATEXT(Batteries!R38)))),FALSE),"ExternalRefsMsg",IF(ISNUMBER('#_Batteries'!R38),IF(ABS('#_Batteries'!R38-Batteries!R38)&gt;0.00001,TRUE,FALSE),IF('#_Batteries'!R38&lt;&gt;Batteries!R38,TRUE,FALSE)),IF(ISNUMBER('#_Batteries'!R38),IF('#_Batteries'!R38&gt;Batteries!R38,"TooLow","TooHigh"),"WrongAnswer"),NOT(_xlfn.ISFORMULA('#_Batteries'!R38)),"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R38),_xlfn.FORMULATEXT(Batteries!R38),Batteries!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R38),_xlfn.FORMULATEXT(Batteries!R38),Batteries!R38),"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R38),_xlfn.FORMULATEXT('#_Batteries'!R38),'#_Batteries'!R38),"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R38),_xlfn.FORMULATEXT('#_Batteries'!R38),'#_Batteries'!R38),"9","#"),"8","#"),"7","#"),"6","#"),"5","#"),"4","#"),"3","#"),"2","#"),"1","#"),"0","#"),CHAR(10),""),"$","")," ",""),",","@"),"&gt;","@"),"&lt;","@"),"=","@"),")","@"),"(","@"),"^","@"),"/","@"),"+","@"),"*","@"),"-","@"),"@#","")))/2,TRUE,FALSE),"HardCodeMsg",IF(LEN(IF(_xlfn.ISFORMULA(Batteries!R38),_xlfn.FORMULATEXT(Batteries!R38),Batteries!R38))-LEN(SUBSTITUTE(IF(_xlfn.ISFORMULA(Batteries!R38),_xlfn.FORMULATEXT(Batteries!R38),Batteries!R38),"""",""))&gt;LEN(IF(_xlfn.ISFORMULA('#_Batteries'!R38),_xlfn.FORMULATEXT('#_Batteries'!R38),'#_Batteries'!R38))-LEN(SUBSTITUTE(IF(_xlfn.ISFORMULA('#_Batteries'!R38),_xlfn.FORMULATEXT('#_Batteries'!R38),'#_Batteries'!R38),"""","")),TRUE,FALSE),"HardQuoteMsg",IF(LEN(IF(_xlfn.ISFORMULA(Batteries!R38),_xlfn.FORMULATEXT(Batteries!R38),Batteries!R38))-LEN(SUBSTITUTE(IF(_xlfn.ISFORMULA(Batteries!R38),_xlfn.FORMULATEXT(Batteries!R38),Batteries!R38),"$",""))&lt;0.5*(LEN(IF(_xlfn.ISFORMULA('#_Batteries'!R38),_xlfn.FORMULATEXT('#_Batteries'!R38),'#_Batteries'!R38))-LEN(SUBSTITUTE(IF(_xlfn.ISFORMULA('#_Batteries'!R38),_xlfn.FORMULATEXT('#_Batteries'!R38),'#_Batteries'!R38),"$",""))),TRUE,FALSE),"MissingAbsMsg",TRUE,"PerfectMsg")</f>
        <v/>
      </c>
      <c r="T38" s="220"/>
      <c r="V38" s="219"/>
      <c r="W38" s="219"/>
      <c r="X38" s="231">
        <v>0</v>
      </c>
      <c r="Z38" s="217"/>
      <c r="AA38" s="217"/>
      <c r="AB38" s="217"/>
      <c r="AC38" s="217"/>
    </row>
    <row r="39" spans="2:29" s="218" customFormat="1" ht="90" customHeight="1" x14ac:dyDescent="0.15">
      <c r="B39" s="261">
        <v>0</v>
      </c>
      <c r="C39" s="219"/>
      <c r="E39" s="273">
        <v>0</v>
      </c>
      <c r="F39" s="274">
        <v>0</v>
      </c>
      <c r="G39" s="274"/>
      <c r="H39" s="245"/>
      <c r="J39" s="273">
        <v>0</v>
      </c>
      <c r="K39" s="274">
        <v>0</v>
      </c>
      <c r="L39" s="274"/>
      <c r="M39" s="245"/>
      <c r="O39" s="274">
        <v>0</v>
      </c>
      <c r="P39" s="274"/>
      <c r="Q39" s="274"/>
      <c r="R39" s="278" t="str">
        <f ca="1">_xlfn.IFS(ISBLANK(Batteries!R39),"",IF(NOT(ISNA('#_Batteries'!R39)),IF(ISNA(Batteries!R39),TRUE,FALSE),FALSE),"StuNAMsg",IF(AND(ISNA('#_Batteries'!R39),ISNA(Batteries!R39)),TRUE,FALSE),"PerfectMsg",IF(NOT(ISERROR('#_Batteries'!R39)),IF(ISERROR(Batteries!R39),TRUE,FALSE),FALSE),"StuErrorMsg",IF(TYPE('#_Batteries'!R39)&lt;&gt;TYPE(Batteries!R39),TRUE,FALSE),"WrongTypeMsg",IF(_xlfn.ISFORMULA('#_Batteries'!R39),IF(NOT(_xlfn.ISFORMULA(Batteries!R39)),TRUE),FALSE),"MissingFormulaMsg",IF(NOT(AND(ISNUMBER(FIND("[",_xlfn.FORMULATEXT('#_Batteries'!R39))),ISNUMBER(FIND("!",_xlfn.FORMULATEXT('#_Batteries'!R39))))),AND(ISNUMBER(FIND("[",_xlfn.FORMULATEXT(Batteries!R39))),ISNUMBER(FIND("!",_xlfn.FORMULATEXT(Batteries!R39)))),FALSE),"ExternalRefsMsg",IF(ISNUMBER('#_Batteries'!R39),IF(ABS('#_Batteries'!R39-Batteries!R39)&gt;0.00001,TRUE,FALSE),IF('#_Batteries'!R39&lt;&gt;Batteries!R39,TRUE,FALSE)),IF(ISNUMBER('#_Batteries'!R39),IF('#_Batteries'!R39&gt;Batteries!R39,"TooLow","TooHigh"),"WrongAnswer"),NOT(_xlfn.ISFORMULA('#_Batteries'!R39)),"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R39),_xlfn.FORMULATEXT(Batteries!R39),Batteries!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R39),_xlfn.FORMULATEXT(Batteries!R39),Batteries!R39),"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R39),_xlfn.FORMULATEXT('#_Batteries'!R39),'#_Batteries'!R39),"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R39),_xlfn.FORMULATEXT('#_Batteries'!R39),'#_Batteries'!R39),"9","#"),"8","#"),"7","#"),"6","#"),"5","#"),"4","#"),"3","#"),"2","#"),"1","#"),"0","#"),CHAR(10),""),"$","")," ",""),",","@"),"&gt;","@"),"&lt;","@"),"=","@"),")","@"),"(","@"),"^","@"),"/","@"),"+","@"),"*","@"),"-","@"),"@#","")))/2,TRUE,FALSE),"HardCodeMsg",IF(LEN(IF(_xlfn.ISFORMULA(Batteries!R39),_xlfn.FORMULATEXT(Batteries!R39),Batteries!R39))-LEN(SUBSTITUTE(IF(_xlfn.ISFORMULA(Batteries!R39),_xlfn.FORMULATEXT(Batteries!R39),Batteries!R39),"""",""))&gt;LEN(IF(_xlfn.ISFORMULA('#_Batteries'!R39),_xlfn.FORMULATEXT('#_Batteries'!R39),'#_Batteries'!R39))-LEN(SUBSTITUTE(IF(_xlfn.ISFORMULA('#_Batteries'!R39),_xlfn.FORMULATEXT('#_Batteries'!R39),'#_Batteries'!R39),"""","")),TRUE,FALSE),"HardQuoteMsg",IF(LEN(IF(_xlfn.ISFORMULA(Batteries!R39),_xlfn.FORMULATEXT(Batteries!R39),Batteries!R39))-LEN(SUBSTITUTE(IF(_xlfn.ISFORMULA(Batteries!R39),_xlfn.FORMULATEXT(Batteries!R39),Batteries!R39),"$",""))&lt;0.5*(LEN(IF(_xlfn.ISFORMULA('#_Batteries'!R39),_xlfn.FORMULATEXT('#_Batteries'!R39),'#_Batteries'!R39))-LEN(SUBSTITUTE(IF(_xlfn.ISFORMULA('#_Batteries'!R39),_xlfn.FORMULATEXT('#_Batteries'!R39),'#_Batteries'!R39),"$",""))),TRUE,FALSE),"MissingAbsMsg",TRUE,"PerfectMsg")</f>
        <v/>
      </c>
      <c r="T39" s="220"/>
      <c r="V39" s="219"/>
      <c r="W39" s="219"/>
      <c r="X39" s="231">
        <v>0</v>
      </c>
      <c r="Z39" s="217"/>
      <c r="AA39" s="217"/>
      <c r="AB39" s="217"/>
      <c r="AC39" s="217"/>
    </row>
    <row r="40" spans="2:29" s="218" customFormat="1" ht="94" customHeight="1" x14ac:dyDescent="0.15">
      <c r="B40" s="261">
        <v>0</v>
      </c>
      <c r="C40" s="219"/>
      <c r="E40" s="215"/>
      <c r="F40" s="215"/>
      <c r="G40" s="215"/>
      <c r="H40" s="279" t="str">
        <f ca="1">_xlfn.IFS(ISBLANK(Batteries!H40),"",IF(NOT(ISNA('#_Batteries'!H40)),IF(ISNA(Batteries!H40),TRUE,FALSE),FALSE),"StuNAMsg",IF(AND(ISNA('#_Batteries'!H40),ISNA(Batteries!H40)),TRUE,FALSE),"PerfectMsg",IF(NOT(ISERROR('#_Batteries'!H40)),IF(ISERROR(Batteries!H40),TRUE,FALSE),FALSE),"StuErrorMsg",IF(TYPE('#_Batteries'!H40)&lt;&gt;TYPE(Batteries!H40),TRUE,FALSE),"WrongTypeMsg",IF(_xlfn.ISFORMULA('#_Batteries'!H40),IF(NOT(_xlfn.ISFORMULA(Batteries!H40)),TRUE),FALSE),"MissingFormulaMsg",IF(NOT(AND(ISNUMBER(FIND("[",_xlfn.FORMULATEXT('#_Batteries'!H40))),ISNUMBER(FIND("!",_xlfn.FORMULATEXT('#_Batteries'!H40))))),AND(ISNUMBER(FIND("[",_xlfn.FORMULATEXT(Batteries!H40))),ISNUMBER(FIND("!",_xlfn.FORMULATEXT(Batteries!H40)))),FALSE),"ExternalRefsMsg",IF(ISNUMBER('#_Batteries'!H40),IF(ABS('#_Batteries'!H40-Batteries!H40)&gt;0.00001,TRUE,FALSE),IF('#_Batteries'!H40&lt;&gt;Batteries!H40,TRUE,FALSE)),IF(ISNUMBER('#_Batteries'!H40),IF('#_Batteries'!H40&gt;Batteries!H40,"TooLow","TooHigh"),"WrongAnswer"),NOT(_xlfn.ISFORMULA('#_Batteries'!H40)),"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H40),_xlfn.FORMULATEXT(Batteries!H40),Batteries!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H40),_xlfn.FORMULATEXT(Batteries!H40),Batteries!H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H40),_xlfn.FORMULATEXT('#_Batteries'!H40),'#_Batteries'!H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H40),_xlfn.FORMULATEXT('#_Batteries'!H40),'#_Batteries'!H40),"9","#"),"8","#"),"7","#"),"6","#"),"5","#"),"4","#"),"3","#"),"2","#"),"1","#"),"0","#"),CHAR(10),""),"$","")," ",""),",","@"),"&gt;","@"),"&lt;","@"),"=","@"),")","@"),"(","@"),"^","@"),"/","@"),"+","@"),"*","@"),"-","@"),"@#","")))/2,TRUE,FALSE),"HardCodeMsg",IF(LEN(IF(_xlfn.ISFORMULA(Batteries!H40),_xlfn.FORMULATEXT(Batteries!H40),Batteries!H40))-LEN(SUBSTITUTE(IF(_xlfn.ISFORMULA(Batteries!H40),_xlfn.FORMULATEXT(Batteries!H40),Batteries!H40),"""",""))&gt;LEN(IF(_xlfn.ISFORMULA('#_Batteries'!H40),_xlfn.FORMULATEXT('#_Batteries'!H40),'#_Batteries'!H40))-LEN(SUBSTITUTE(IF(_xlfn.ISFORMULA('#_Batteries'!H40),_xlfn.FORMULATEXT('#_Batteries'!H40),'#_Batteries'!H40),"""","")),TRUE,FALSE),"HardQuoteMsg",IF(LEN(IF(_xlfn.ISFORMULA(Batteries!H40),_xlfn.FORMULATEXT(Batteries!H40),Batteries!H40))-LEN(SUBSTITUTE(IF(_xlfn.ISFORMULA(Batteries!H40),_xlfn.FORMULATEXT(Batteries!H40),Batteries!H40),"$",""))&lt;0.5*(LEN(IF(_xlfn.ISFORMULA('#_Batteries'!H40),_xlfn.FORMULATEXT('#_Batteries'!H40),'#_Batteries'!H40))-LEN(SUBSTITUTE(IF(_xlfn.ISFORMULA('#_Batteries'!H40),_xlfn.FORMULATEXT('#_Batteries'!H40),'#_Batteries'!H40),"$",""))),TRUE,FALSE),"MissingAbsMsg",TRUE,"PerfectMsg")</f>
        <v>WrongAnswer</v>
      </c>
      <c r="I40" s="218">
        <v>0</v>
      </c>
      <c r="J40" s="280">
        <v>0</v>
      </c>
      <c r="K40" s="274">
        <v>0</v>
      </c>
      <c r="L40" s="274"/>
      <c r="M40" s="275"/>
      <c r="O40" s="274">
        <v>0</v>
      </c>
      <c r="P40" s="274"/>
      <c r="Q40" s="274"/>
      <c r="R40" s="276" t="str">
        <f ca="1">_xlfn.IFS(ISBLANK(Batteries!R40),"",IF(NOT(ISNA('#_Batteries'!R40)),IF(ISNA(Batteries!R40),TRUE,FALSE),FALSE),"StuNAMsg",IF(AND(ISNA('#_Batteries'!R40),ISNA(Batteries!R40)),TRUE,FALSE),"PerfectMsg",IF(NOT(ISERROR('#_Batteries'!R40)),IF(ISERROR(Batteries!R40),TRUE,FALSE),FALSE),"StuErrorMsg",IF(TYPE('#_Batteries'!R40)&lt;&gt;TYPE(Batteries!R40),TRUE,FALSE),"WrongTypeMsg",IF(_xlfn.ISFORMULA('#_Batteries'!R40),IF(NOT(_xlfn.ISFORMULA(Batteries!R40)),TRUE),FALSE),"MissingFormulaMsg",IF(NOT(AND(ISNUMBER(FIND("[",_xlfn.FORMULATEXT('#_Batteries'!R40))),ISNUMBER(FIND("!",_xlfn.FORMULATEXT('#_Batteries'!R40))))),AND(ISNUMBER(FIND("[",_xlfn.FORMULATEXT(Batteries!R40))),ISNUMBER(FIND("!",_xlfn.FORMULATEXT(Batteries!R40)))),FALSE),"ExternalRefsMsg",IF(ISNUMBER('#_Batteries'!R40),IF(ABS('#_Batteries'!R40-Batteries!R40)&gt;0.00001,TRUE,FALSE),IF('#_Batteries'!R40&lt;&gt;Batteries!R40,TRUE,FALSE)),IF(ISNUMBER('#_Batteries'!R40),IF('#_Batteries'!R40&gt;Batteries!R40,"TooLow","TooHigh"),"WrongAnswer"),NOT(_xlfn.ISFORMULA('#_Batteries'!R40)),"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R40),_xlfn.FORMULATEXT(Batteries!R40),Batteries!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R40),_xlfn.FORMULATEXT(Batteries!R40),Batteries!R40),"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R40),_xlfn.FORMULATEXT('#_Batteries'!R40),'#_Batteries'!R40),"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R40),_xlfn.FORMULATEXT('#_Batteries'!R40),'#_Batteries'!R40),"9","#"),"8","#"),"7","#"),"6","#"),"5","#"),"4","#"),"3","#"),"2","#"),"1","#"),"0","#"),CHAR(10),""),"$","")," ",""),",","@"),"&gt;","@"),"&lt;","@"),"=","@"),")","@"),"(","@"),"^","@"),"/","@"),"+","@"),"*","@"),"-","@"),"@#","")))/2,TRUE,FALSE),"HardCodeMsg",IF(LEN(IF(_xlfn.ISFORMULA(Batteries!R40),_xlfn.FORMULATEXT(Batteries!R40),Batteries!R40))-LEN(SUBSTITUTE(IF(_xlfn.ISFORMULA(Batteries!R40),_xlfn.FORMULATEXT(Batteries!R40),Batteries!R40),"""",""))&gt;LEN(IF(_xlfn.ISFORMULA('#_Batteries'!R40),_xlfn.FORMULATEXT('#_Batteries'!R40),'#_Batteries'!R40))-LEN(SUBSTITUTE(IF(_xlfn.ISFORMULA('#_Batteries'!R40),_xlfn.FORMULATEXT('#_Batteries'!R40),'#_Batteries'!R40),"""","")),TRUE,FALSE),"HardQuoteMsg",IF(LEN(IF(_xlfn.ISFORMULA(Batteries!R40),_xlfn.FORMULATEXT(Batteries!R40),Batteries!R40))-LEN(SUBSTITUTE(IF(_xlfn.ISFORMULA(Batteries!R40),_xlfn.FORMULATEXT(Batteries!R40),Batteries!R40),"$",""))&lt;0.5*(LEN(IF(_xlfn.ISFORMULA('#_Batteries'!R40),_xlfn.FORMULATEXT('#_Batteries'!R40),'#_Batteries'!R40))-LEN(SUBSTITUTE(IF(_xlfn.ISFORMULA('#_Batteries'!R40),_xlfn.FORMULATEXT('#_Batteries'!R40),'#_Batteries'!R40),"$",""))),TRUE,FALSE),"MissingAbsMsg",TRUE,"PerfectMsg")</f>
        <v/>
      </c>
      <c r="T40" s="220"/>
      <c r="V40" s="219"/>
      <c r="W40" s="219"/>
      <c r="X40" s="231">
        <v>0</v>
      </c>
      <c r="Z40" s="217"/>
      <c r="AA40" s="217"/>
      <c r="AB40" s="217"/>
      <c r="AC40" s="217"/>
    </row>
    <row r="41" spans="2:29" s="218" customFormat="1" ht="99" customHeight="1" x14ac:dyDescent="0.15">
      <c r="B41" s="261">
        <v>0</v>
      </c>
      <c r="C41" s="219"/>
      <c r="J41" s="273">
        <v>0</v>
      </c>
      <c r="K41" s="274">
        <v>0</v>
      </c>
      <c r="L41" s="274"/>
      <c r="M41" s="275"/>
      <c r="O41" s="274">
        <v>0</v>
      </c>
      <c r="P41" s="274"/>
      <c r="Q41" s="274"/>
      <c r="R41" s="276" t="str">
        <f ca="1">_xlfn.IFS(ISBLANK(Batteries!R41),"",IF(NOT(ISNA('#_Batteries'!R41)),IF(ISNA(Batteries!R41),TRUE,FALSE),FALSE),"StuNAMsg",IF(AND(ISNA('#_Batteries'!R41),ISNA(Batteries!R41)),TRUE,FALSE),"PerfectMsg",IF(NOT(ISERROR('#_Batteries'!R41)),IF(ISERROR(Batteries!R41),TRUE,FALSE),FALSE),"StuErrorMsg",IF(TYPE('#_Batteries'!R41)&lt;&gt;TYPE(Batteries!R41),TRUE,FALSE),"WrongTypeMsg",IF(_xlfn.ISFORMULA('#_Batteries'!R41),IF(NOT(_xlfn.ISFORMULA(Batteries!R41)),TRUE),FALSE),"MissingFormulaMsg",IF(NOT(AND(ISNUMBER(FIND("[",_xlfn.FORMULATEXT('#_Batteries'!R41))),ISNUMBER(FIND("!",_xlfn.FORMULATEXT('#_Batteries'!R41))))),AND(ISNUMBER(FIND("[",_xlfn.FORMULATEXT(Batteries!R41))),ISNUMBER(FIND("!",_xlfn.FORMULATEXT(Batteries!R41)))),FALSE),"ExternalRefsMsg",IF(ISNUMBER('#_Batteries'!R41),IF(ABS('#_Batteries'!R41-Batteries!R41)&gt;0.00001,TRUE,FALSE),IF('#_Batteries'!R41&lt;&gt;Batteries!R41,TRUE,FALSE)),IF(ISNUMBER('#_Batteries'!R41),IF('#_Batteries'!R41&gt;Batteries!R41,"TooLow","TooHigh"),"WrongAnswer"),NOT(_xlfn.ISFORMULA('#_Batteries'!R41)),"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R41),_xlfn.FORMULATEXT(Batteries!R41),Batteries!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R41),_xlfn.FORMULATEXT(Batteries!R41),Batteries!R41),"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R41),_xlfn.FORMULATEXT('#_Batteries'!R41),'#_Batteries'!R41),"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R41),_xlfn.FORMULATEXT('#_Batteries'!R41),'#_Batteries'!R41),"9","#"),"8","#"),"7","#"),"6","#"),"5","#"),"4","#"),"3","#"),"2","#"),"1","#"),"0","#"),CHAR(10),""),"$","")," ",""),",","@"),"&gt;","@"),"&lt;","@"),"=","@"),")","@"),"(","@"),"^","@"),"/","@"),"+","@"),"*","@"),"-","@"),"@#","")))/2,TRUE,FALSE),"HardCodeMsg",IF(LEN(IF(_xlfn.ISFORMULA(Batteries!R41),_xlfn.FORMULATEXT(Batteries!R41),Batteries!R41))-LEN(SUBSTITUTE(IF(_xlfn.ISFORMULA(Batteries!R41),_xlfn.FORMULATEXT(Batteries!R41),Batteries!R41),"""",""))&gt;LEN(IF(_xlfn.ISFORMULA('#_Batteries'!R41),_xlfn.FORMULATEXT('#_Batteries'!R41),'#_Batteries'!R41))-LEN(SUBSTITUTE(IF(_xlfn.ISFORMULA('#_Batteries'!R41),_xlfn.FORMULATEXT('#_Batteries'!R41),'#_Batteries'!R41),"""","")),TRUE,FALSE),"HardQuoteMsg",IF(LEN(IF(_xlfn.ISFORMULA(Batteries!R41),_xlfn.FORMULATEXT(Batteries!R41),Batteries!R41))-LEN(SUBSTITUTE(IF(_xlfn.ISFORMULA(Batteries!R41),_xlfn.FORMULATEXT(Batteries!R41),Batteries!R41),"$",""))&lt;0.5*(LEN(IF(_xlfn.ISFORMULA('#_Batteries'!R41),_xlfn.FORMULATEXT('#_Batteries'!R41),'#_Batteries'!R41))-LEN(SUBSTITUTE(IF(_xlfn.ISFORMULA('#_Batteries'!R41),_xlfn.FORMULATEXT('#_Batteries'!R41),'#_Batteries'!R41),"$",""))),TRUE,FALSE),"MissingAbsMsg",TRUE,"PerfectMsg")</f>
        <v/>
      </c>
      <c r="T41" s="220"/>
      <c r="V41" s="219"/>
      <c r="W41" s="219"/>
      <c r="X41" s="219"/>
      <c r="Z41" s="217"/>
      <c r="AA41" s="217"/>
      <c r="AB41" s="217"/>
      <c r="AC41" s="217"/>
    </row>
    <row r="42" spans="2:29" s="218" customFormat="1" ht="34" customHeight="1" x14ac:dyDescent="0.15">
      <c r="B42" s="261">
        <v>0</v>
      </c>
      <c r="C42" s="219"/>
      <c r="M42" s="279" t="str">
        <f ca="1">_xlfn.IFS(ISBLANK(Batteries!M42),"",IF(NOT(ISNA('#_Batteries'!M42)),IF(ISNA(Batteries!M42),TRUE,FALSE),FALSE),"StuNAMsg",IF(AND(ISNA('#_Batteries'!M42),ISNA(Batteries!M42)),TRUE,FALSE),"PerfectMsg",IF(NOT(ISERROR('#_Batteries'!M42)),IF(ISERROR(Batteries!M42),TRUE,FALSE),FALSE),"StuErrorMsg",IF(TYPE('#_Batteries'!M42)&lt;&gt;TYPE(Batteries!M42),TRUE,FALSE),"WrongTypeMsg",IF(_xlfn.ISFORMULA('#_Batteries'!M42),IF(NOT(_xlfn.ISFORMULA(Batteries!M42)),TRUE),FALSE),"MissingFormulaMsg",IF(NOT(AND(ISNUMBER(FIND("[",_xlfn.FORMULATEXT('#_Batteries'!M42))),ISNUMBER(FIND("!",_xlfn.FORMULATEXT('#_Batteries'!M42))))),AND(ISNUMBER(FIND("[",_xlfn.FORMULATEXT(Batteries!M42))),ISNUMBER(FIND("!",_xlfn.FORMULATEXT(Batteries!M42)))),FALSE),"ExternalRefsMsg",IF(ISNUMBER('#_Batteries'!M42),IF(ABS('#_Batteries'!M42-Batteries!M42)&gt;0.00001,TRUE,FALSE),IF('#_Batteries'!M42&lt;&gt;Batteries!M42,TRUE,FALSE)),IF(ISNUMBER('#_Batteries'!M42),IF('#_Batteries'!M42&gt;Batteries!M42,"TooLow","TooHigh"),"WrongAnswer"),NOT(_xlfn.ISFORMULA('#_Batteries'!M42)),"PerfectMsg",IF((LEN(SUBSTITUTE(SUBSTITUTE(SUBSTITUTE(SUBSTITUTE(SUBSTITUTE(SUBSTITUTE(SUBSTITUTE(SUBSTITUTE(SUBSTITUTE(SUBSTITUTE(SUBSTITUTE(SUBSTITUTE(SUBSTITUTE(SUBSTITUTE(SUBSTITUTE(SUBSTITUTE(SUBSTITUTE(SUBSTITUTE(SUBSTITUTE(SUBSTITUTE(SUBSTITUTE(SUBSTITUTE(SUBSTITUTE(SUBSTITUTE(IF(_xlfn.ISFORMULA(Batteries!M42),_xlfn.FORMULATEXT(Batteries!M42),Batteries!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Batteries!M42),_xlfn.FORMULATEXT(Batteries!M42),Batteries!M42),"9","#"),"8","#"),"7","#"),"6","#"),"5","#"),"4","#"),"3","#"),"2","#"),"1","#"),"0","#"),CHAR(10),""),"$","")," ",""),",","@"),"&gt;","@"),"&lt;","@"),"=","@"),")","@"),"(","@"),"^","@"),"/","@"),"+","@"),"*","@"),"-","@"),"@#","")))/2&gt;(LEN(SUBSTITUTE(SUBSTITUTE(SUBSTITUTE(SUBSTITUTE(SUBSTITUTE(SUBSTITUTE(SUBSTITUTE(SUBSTITUTE(SUBSTITUTE(SUBSTITUTE(SUBSTITUTE(SUBSTITUTE(SUBSTITUTE(SUBSTITUTE(SUBSTITUTE(SUBSTITUTE(SUBSTITUTE(SUBSTITUTE(SUBSTITUTE(SUBSTITUTE(SUBSTITUTE(SUBSTITUTE(SUBSTITUTE(SUBSTITUTE(IF(_xlfn.ISFORMULA('#_Batteries'!M42),_xlfn.FORMULATEXT('#_Batteries'!M42),'#_Batteries'!M42),"9","#"),"8","#"),"7","#"),"6","#"),"5","#"),"4","#"),"3","#"),"2","#"),"1","#"),"0","#"),CHAR(10),""),"$","")," ",""),",","@"),"&gt;","@"),"&lt;","@"),"=","@"),")","@"),"(","@"),"^","@"),"/","@"),"+","@"),"*","@"),"-","@"))-LEN(SUBSTITUTE(SUBSTITUTE(SUBSTITUTE(SUBSTITUTE(SUBSTITUTE(SUBSTITUTE(SUBSTITUTE(SUBSTITUTE(SUBSTITUTE(SUBSTITUTE(SUBSTITUTE(SUBSTITUTE(SUBSTITUTE(SUBSTITUTE(SUBSTITUTE(SUBSTITUTE(SUBSTITUTE(SUBSTITUTE(SUBSTITUTE(SUBSTITUTE(SUBSTITUTE(SUBSTITUTE(SUBSTITUTE(SUBSTITUTE(SUBSTITUTE(IF(_xlfn.ISFORMULA('#_Batteries'!M42),_xlfn.FORMULATEXT('#_Batteries'!M42),'#_Batteries'!M42),"9","#"),"8","#"),"7","#"),"6","#"),"5","#"),"4","#"),"3","#"),"2","#"),"1","#"),"0","#"),CHAR(10),""),"$","")," ",""),",","@"),"&gt;","@"),"&lt;","@"),"=","@"),")","@"),"(","@"),"^","@"),"/","@"),"+","@"),"*","@"),"-","@"),"@#","")))/2,TRUE,FALSE),"HardCodeMsg",IF(LEN(IF(_xlfn.ISFORMULA(Batteries!M42),_xlfn.FORMULATEXT(Batteries!M42),Batteries!M42))-LEN(SUBSTITUTE(IF(_xlfn.ISFORMULA(Batteries!M42),_xlfn.FORMULATEXT(Batteries!M42),Batteries!M42),"""",""))&gt;LEN(IF(_xlfn.ISFORMULA('#_Batteries'!M42),_xlfn.FORMULATEXT('#_Batteries'!M42),'#_Batteries'!M42))-LEN(SUBSTITUTE(IF(_xlfn.ISFORMULA('#_Batteries'!M42),_xlfn.FORMULATEXT('#_Batteries'!M42),'#_Batteries'!M42),"""","")),TRUE,FALSE),"HardQuoteMsg",IF(LEN(IF(_xlfn.ISFORMULA(Batteries!M42),_xlfn.FORMULATEXT(Batteries!M42),Batteries!M42))-LEN(SUBSTITUTE(IF(_xlfn.ISFORMULA(Batteries!M42),_xlfn.FORMULATEXT(Batteries!M42),Batteries!M42),"$",""))&lt;0.5*(LEN(IF(_xlfn.ISFORMULA('#_Batteries'!M42),_xlfn.FORMULATEXT('#_Batteries'!M42),'#_Batteries'!M42))-LEN(SUBSTITUTE(IF(_xlfn.ISFORMULA('#_Batteries'!M42),_xlfn.FORMULATEXT('#_Batteries'!M42),'#_Batteries'!M42),"$",""))),TRUE,FALSE),"MissingAbsMsg",TRUE,"PerfectMsg")</f>
        <v>WrongAnswer</v>
      </c>
      <c r="N42" s="218">
        <v>0</v>
      </c>
      <c r="T42" s="220"/>
      <c r="V42" s="219"/>
      <c r="W42" s="219"/>
      <c r="X42" s="219"/>
      <c r="Z42" s="217"/>
      <c r="AA42" s="217"/>
      <c r="AB42" s="217"/>
      <c r="AC42" s="217"/>
    </row>
    <row r="43" spans="2:29" s="218" customFormat="1" x14ac:dyDescent="0.15">
      <c r="B43" s="261">
        <v>0</v>
      </c>
      <c r="C43" s="219"/>
      <c r="E43" s="217"/>
      <c r="J43" s="217"/>
      <c r="T43" s="220"/>
      <c r="V43" s="219"/>
      <c r="W43" s="219"/>
      <c r="X43" s="219"/>
      <c r="Z43" s="217"/>
      <c r="AA43" s="217"/>
      <c r="AB43" s="217"/>
      <c r="AC43" s="217"/>
    </row>
    <row r="44" spans="2:29" s="218" customFormat="1" x14ac:dyDescent="0.15">
      <c r="B44" s="261">
        <v>0</v>
      </c>
      <c r="C44" s="219"/>
      <c r="T44" s="220"/>
      <c r="V44" s="219"/>
      <c r="W44" s="219"/>
      <c r="X44" s="219"/>
      <c r="Z44" s="217"/>
      <c r="AA44" s="217"/>
      <c r="AB44" s="217"/>
      <c r="AC44" s="217"/>
    </row>
    <row r="45" spans="2:29" s="218" customFormat="1" x14ac:dyDescent="0.15">
      <c r="B45" s="261">
        <v>0</v>
      </c>
      <c r="C45" s="219"/>
      <c r="G45" s="219"/>
      <c r="T45" s="220"/>
      <c r="V45" s="219"/>
      <c r="W45" s="219"/>
      <c r="X45" s="219"/>
      <c r="Z45" s="217"/>
      <c r="AA45" s="217"/>
      <c r="AB45" s="217"/>
      <c r="AC45" s="217"/>
    </row>
    <row r="46" spans="2:29" s="218" customFormat="1" x14ac:dyDescent="0.15">
      <c r="B46" s="261">
        <v>0</v>
      </c>
      <c r="C46" s="219"/>
      <c r="T46" s="220"/>
      <c r="V46" s="219"/>
      <c r="W46" s="219"/>
      <c r="X46" s="219"/>
      <c r="Z46" s="217"/>
      <c r="AA46" s="217"/>
      <c r="AB46" s="217"/>
      <c r="AC46" s="217"/>
    </row>
    <row r="47" spans="2:29" s="218" customFormat="1" x14ac:dyDescent="0.15">
      <c r="B47" s="261">
        <v>0</v>
      </c>
      <c r="C47" s="219"/>
      <c r="T47" s="220"/>
      <c r="V47" s="219"/>
      <c r="W47" s="219"/>
      <c r="X47" s="219"/>
      <c r="Z47" s="217"/>
      <c r="AA47" s="217"/>
      <c r="AB47" s="217"/>
      <c r="AC47" s="217"/>
    </row>
    <row r="48" spans="2:29" s="218" customFormat="1" x14ac:dyDescent="0.15">
      <c r="B48" s="261">
        <v>0</v>
      </c>
      <c r="D48" s="219"/>
      <c r="U48" s="220"/>
      <c r="V48" s="219"/>
      <c r="W48" s="219"/>
      <c r="X48" s="219"/>
      <c r="Z48" s="217"/>
      <c r="AA48" s="217"/>
      <c r="AB48" s="217"/>
      <c r="AC48" s="217"/>
    </row>
    <row r="49" spans="2:29" x14ac:dyDescent="0.15">
      <c r="B49" s="261">
        <v>0</v>
      </c>
      <c r="C49" s="218"/>
      <c r="D49" s="232"/>
      <c r="F49" s="217"/>
      <c r="G49" s="219"/>
      <c r="H49" s="219"/>
      <c r="I49" s="219"/>
      <c r="J49" s="219"/>
      <c r="K49" s="219"/>
      <c r="L49" s="219"/>
      <c r="M49" s="218"/>
      <c r="N49" s="218"/>
      <c r="O49" s="266"/>
      <c r="R49" s="218"/>
      <c r="S49" s="218"/>
      <c r="T49" s="220"/>
      <c r="U49" s="218"/>
      <c r="V49" s="219"/>
      <c r="X49" s="219"/>
      <c r="Y49" s="218"/>
      <c r="Z49" s="217"/>
      <c r="AA49" s="217"/>
      <c r="AB49" s="217"/>
      <c r="AC49" s="217"/>
    </row>
    <row r="50" spans="2:29" x14ac:dyDescent="0.15">
      <c r="B50" s="261">
        <v>0</v>
      </c>
      <c r="C50" s="218"/>
      <c r="D50" s="264"/>
      <c r="E50" s="265"/>
      <c r="F50" s="265"/>
      <c r="G50" s="265"/>
      <c r="H50" s="264"/>
      <c r="I50" s="221"/>
      <c r="J50" s="221"/>
      <c r="K50" s="264"/>
      <c r="L50" s="264"/>
      <c r="N50" s="218"/>
      <c r="O50" s="266"/>
      <c r="R50" s="218"/>
      <c r="S50" s="218"/>
      <c r="T50" s="218"/>
      <c r="U50" s="218"/>
      <c r="V50" s="221"/>
      <c r="W50" s="243"/>
      <c r="X50" s="221"/>
      <c r="Y50" s="218"/>
      <c r="Z50" s="217"/>
      <c r="AA50" s="217"/>
      <c r="AB50" s="217"/>
      <c r="AC50" s="217"/>
    </row>
    <row r="51" spans="2:29" x14ac:dyDescent="0.15">
      <c r="B51" s="261">
        <v>0</v>
      </c>
      <c r="C51" s="218"/>
      <c r="D51" s="219"/>
      <c r="E51" s="219"/>
      <c r="F51" s="219"/>
      <c r="G51" s="219"/>
      <c r="H51" s="212"/>
      <c r="I51" s="281"/>
      <c r="J51" s="212"/>
      <c r="K51" s="234"/>
      <c r="L51" s="236"/>
      <c r="N51" s="218"/>
      <c r="O51" s="266"/>
      <c r="R51" s="218"/>
      <c r="S51" s="218"/>
      <c r="T51" s="221"/>
      <c r="U51" s="233"/>
      <c r="V51" s="233"/>
      <c r="W51" s="233"/>
      <c r="X51" s="233"/>
      <c r="Y51" s="218"/>
      <c r="Z51" s="217"/>
      <c r="AA51" s="217"/>
      <c r="AB51" s="217"/>
      <c r="AC51" s="217"/>
    </row>
    <row r="52" spans="2:29" x14ac:dyDescent="0.15">
      <c r="B52" s="261">
        <v>0</v>
      </c>
      <c r="C52" s="218"/>
      <c r="D52" s="219"/>
      <c r="E52" s="219"/>
      <c r="F52" s="219"/>
      <c r="G52" s="219"/>
      <c r="H52" s="212"/>
      <c r="I52" s="281"/>
      <c r="J52" s="212"/>
      <c r="K52" s="234"/>
      <c r="L52" s="236"/>
      <c r="M52" s="218"/>
      <c r="R52" s="218"/>
      <c r="S52" s="218"/>
      <c r="T52" s="234"/>
      <c r="U52" s="235"/>
      <c r="V52" s="235"/>
      <c r="W52" s="235"/>
      <c r="X52" s="235"/>
      <c r="Y52" s="218"/>
      <c r="Z52" s="217"/>
      <c r="AA52" s="217"/>
      <c r="AB52" s="217"/>
      <c r="AC52" s="217"/>
    </row>
    <row r="53" spans="2:29" ht="18" customHeight="1" x14ac:dyDescent="0.15">
      <c r="B53" s="261">
        <v>0</v>
      </c>
      <c r="C53" s="218"/>
      <c r="D53" s="219"/>
      <c r="E53" s="219"/>
      <c r="F53" s="219"/>
      <c r="G53" s="219"/>
      <c r="H53" s="212"/>
      <c r="M53" s="218"/>
      <c r="R53" s="218"/>
      <c r="S53" s="218"/>
      <c r="T53" s="234"/>
      <c r="U53" s="235"/>
      <c r="V53" s="235"/>
      <c r="W53" s="235"/>
      <c r="X53" s="235"/>
      <c r="Y53" s="218"/>
      <c r="Z53" s="217"/>
      <c r="AA53" s="217"/>
      <c r="AB53" s="217"/>
      <c r="AC53" s="217"/>
    </row>
    <row r="54" spans="2:29" x14ac:dyDescent="0.15">
      <c r="B54" s="261">
        <v>0</v>
      </c>
      <c r="C54" s="218"/>
      <c r="D54" s="219"/>
      <c r="G54" s="219"/>
      <c r="H54" s="219"/>
      <c r="I54" s="219"/>
      <c r="J54" s="219"/>
      <c r="K54" s="219"/>
      <c r="L54" s="219"/>
      <c r="M54" s="219"/>
      <c r="R54" s="218"/>
      <c r="S54" s="218"/>
      <c r="T54" s="234"/>
      <c r="U54" s="235"/>
      <c r="V54" s="235"/>
      <c r="W54" s="235"/>
      <c r="X54" s="235"/>
      <c r="Y54" s="218"/>
      <c r="Z54" s="217"/>
      <c r="AA54" s="217"/>
      <c r="AB54" s="217"/>
      <c r="AC54" s="217"/>
    </row>
    <row r="55" spans="2:29" x14ac:dyDescent="0.15">
      <c r="B55" s="261">
        <v>0</v>
      </c>
      <c r="C55" s="218"/>
      <c r="D55" s="219"/>
      <c r="E55" s="219"/>
      <c r="F55" s="219"/>
      <c r="G55" s="219"/>
      <c r="H55" s="212"/>
      <c r="I55" s="281"/>
      <c r="J55" s="212"/>
      <c r="K55" s="234"/>
      <c r="L55" s="236"/>
      <c r="M55" s="218"/>
      <c r="R55" s="218"/>
      <c r="S55" s="218"/>
      <c r="T55" s="234"/>
      <c r="U55" s="235"/>
      <c r="V55" s="235"/>
      <c r="W55" s="235"/>
      <c r="X55" s="235"/>
      <c r="Y55" s="218"/>
      <c r="Z55" s="217"/>
      <c r="AA55" s="217"/>
      <c r="AB55" s="217"/>
      <c r="AC55" s="217"/>
    </row>
    <row r="56" spans="2:29" ht="15" customHeight="1" x14ac:dyDescent="0.15">
      <c r="B56" s="261">
        <v>0</v>
      </c>
      <c r="C56" s="218"/>
      <c r="D56" s="219"/>
      <c r="E56" s="219"/>
      <c r="F56" s="219"/>
      <c r="M56" s="218"/>
      <c r="R56" s="218"/>
      <c r="S56" s="218"/>
      <c r="T56" s="234"/>
      <c r="U56" s="235"/>
      <c r="V56" s="235"/>
      <c r="W56" s="235"/>
      <c r="X56" s="235"/>
      <c r="Y56" s="218"/>
      <c r="Z56" s="217"/>
      <c r="AA56" s="217"/>
      <c r="AB56" s="217"/>
      <c r="AC56" s="217"/>
    </row>
    <row r="57" spans="2:29" x14ac:dyDescent="0.15">
      <c r="B57" s="261">
        <v>0</v>
      </c>
      <c r="C57" s="218"/>
      <c r="D57" s="219"/>
      <c r="E57" s="219"/>
      <c r="F57" s="219"/>
      <c r="G57" s="219"/>
      <c r="H57" s="212"/>
      <c r="I57" s="212"/>
      <c r="J57" s="212"/>
      <c r="K57" s="234"/>
      <c r="L57" s="236"/>
      <c r="M57" s="218"/>
      <c r="O57" s="217"/>
      <c r="P57" s="217"/>
      <c r="T57" s="234"/>
      <c r="U57" s="235"/>
      <c r="V57" s="235"/>
      <c r="W57" s="235"/>
      <c r="X57" s="235"/>
      <c r="Y57" s="218"/>
      <c r="Z57" s="217"/>
      <c r="AA57" s="217"/>
      <c r="AB57" s="217"/>
      <c r="AC57" s="217"/>
    </row>
    <row r="58" spans="2:29" x14ac:dyDescent="0.15">
      <c r="C58" s="218"/>
      <c r="D58" s="232"/>
      <c r="F58" s="219"/>
      <c r="G58" s="219"/>
      <c r="H58" s="219"/>
      <c r="I58" s="219"/>
      <c r="J58" s="219"/>
      <c r="K58" s="219"/>
      <c r="L58" s="219"/>
      <c r="M58" s="218"/>
      <c r="O58" s="217"/>
      <c r="P58" s="217"/>
      <c r="R58" s="219"/>
      <c r="T58" s="234"/>
      <c r="U58" s="235"/>
      <c r="V58" s="235"/>
      <c r="W58" s="235"/>
      <c r="X58" s="235"/>
      <c r="Y58" s="218"/>
      <c r="Z58" s="217"/>
      <c r="AA58" s="217"/>
      <c r="AB58" s="217"/>
      <c r="AC58" s="217"/>
    </row>
    <row r="59" spans="2:29" x14ac:dyDescent="0.15">
      <c r="C59" s="218"/>
      <c r="D59" s="221"/>
      <c r="E59" s="265"/>
      <c r="F59" s="265"/>
      <c r="G59" s="265"/>
      <c r="H59" s="264"/>
      <c r="I59" s="221"/>
      <c r="J59" s="264"/>
      <c r="K59" s="264"/>
      <c r="L59" s="264"/>
      <c r="O59" s="217"/>
      <c r="P59" s="217"/>
      <c r="R59" s="219"/>
      <c r="T59" s="234"/>
      <c r="U59" s="235"/>
      <c r="V59" s="235"/>
      <c r="W59" s="235"/>
      <c r="X59" s="235"/>
      <c r="Y59" s="218"/>
      <c r="Z59" s="217"/>
      <c r="AA59" s="217"/>
      <c r="AB59" s="217"/>
      <c r="AC59" s="217"/>
    </row>
    <row r="60" spans="2:29" x14ac:dyDescent="0.15">
      <c r="C60" s="218"/>
      <c r="D60" s="219"/>
      <c r="E60" s="219"/>
      <c r="F60" s="219"/>
      <c r="G60" s="219"/>
      <c r="H60" s="212"/>
      <c r="I60" s="281"/>
      <c r="J60" s="212"/>
      <c r="K60" s="282"/>
      <c r="L60" s="283"/>
      <c r="O60" s="217"/>
      <c r="P60" s="217"/>
      <c r="R60" s="219"/>
      <c r="T60" s="234"/>
      <c r="U60" s="235"/>
      <c r="V60" s="235"/>
      <c r="W60" s="235"/>
      <c r="X60" s="235"/>
      <c r="Y60" s="218"/>
      <c r="Z60" s="217"/>
      <c r="AA60" s="217"/>
      <c r="AB60" s="217"/>
      <c r="AC60" s="217"/>
    </row>
    <row r="61" spans="2:29" ht="55" customHeight="1" x14ac:dyDescent="0.15">
      <c r="C61" s="218"/>
      <c r="D61" s="219"/>
      <c r="E61" s="219"/>
      <c r="F61" s="219"/>
      <c r="G61" s="219"/>
      <c r="H61" s="212"/>
      <c r="I61" s="281"/>
      <c r="J61" s="212"/>
      <c r="K61" s="282"/>
      <c r="L61" s="283"/>
      <c r="M61" s="218"/>
      <c r="O61" s="217"/>
      <c r="P61" s="217"/>
      <c r="R61" s="219"/>
      <c r="T61" s="234"/>
      <c r="U61" s="235"/>
      <c r="V61" s="235"/>
      <c r="W61" s="235"/>
      <c r="X61" s="235"/>
      <c r="Y61" s="218"/>
      <c r="Z61" s="217"/>
      <c r="AA61" s="217"/>
      <c r="AB61" s="217"/>
      <c r="AC61" s="217"/>
    </row>
    <row r="62" spans="2:29" x14ac:dyDescent="0.15">
      <c r="C62" s="218"/>
      <c r="D62" s="219"/>
      <c r="M62" s="218"/>
      <c r="O62" s="217"/>
      <c r="P62" s="217"/>
      <c r="R62" s="219"/>
      <c r="T62" s="234"/>
      <c r="U62" s="235"/>
      <c r="V62" s="235"/>
      <c r="W62" s="235"/>
      <c r="X62" s="235"/>
      <c r="Y62" s="218"/>
      <c r="Z62" s="217"/>
      <c r="AA62" s="217"/>
      <c r="AB62" s="217"/>
      <c r="AC62" s="217"/>
    </row>
    <row r="63" spans="2:29" x14ac:dyDescent="0.15">
      <c r="C63" s="218"/>
      <c r="D63" s="219"/>
      <c r="G63" s="219"/>
      <c r="H63" s="219"/>
      <c r="I63" s="219"/>
      <c r="J63" s="219"/>
      <c r="K63" s="219"/>
      <c r="L63" s="219"/>
      <c r="M63" s="218"/>
      <c r="O63" s="217"/>
      <c r="P63" s="217"/>
      <c r="R63" s="219"/>
      <c r="T63" s="234"/>
      <c r="U63" s="235"/>
      <c r="V63" s="235"/>
      <c r="W63" s="235"/>
      <c r="X63" s="235"/>
      <c r="Y63" s="218"/>
      <c r="Z63" s="217"/>
      <c r="AA63" s="217"/>
      <c r="AB63" s="217"/>
      <c r="AC63" s="217"/>
    </row>
    <row r="64" spans="2:29" x14ac:dyDescent="0.15">
      <c r="C64" s="218"/>
      <c r="D64" s="219"/>
      <c r="E64" s="219"/>
      <c r="F64" s="219"/>
      <c r="G64" s="219"/>
      <c r="H64" s="212"/>
      <c r="I64" s="281"/>
      <c r="J64" s="212"/>
      <c r="K64" s="282"/>
      <c r="L64" s="283"/>
      <c r="M64" s="218"/>
      <c r="O64" s="217"/>
      <c r="P64" s="217"/>
      <c r="R64" s="219"/>
      <c r="T64" s="234"/>
      <c r="U64" s="235"/>
      <c r="V64" s="235"/>
      <c r="W64" s="235"/>
      <c r="X64" s="235"/>
      <c r="Y64" s="218"/>
      <c r="Z64" s="217"/>
      <c r="AA64" s="217"/>
      <c r="AB64" s="217"/>
      <c r="AC64" s="217"/>
    </row>
    <row r="65" spans="3:29" x14ac:dyDescent="0.15">
      <c r="C65" s="218"/>
      <c r="D65" s="219"/>
      <c r="E65" s="219"/>
      <c r="F65" s="219"/>
      <c r="M65" s="218"/>
      <c r="O65" s="217"/>
      <c r="P65" s="217"/>
      <c r="R65" s="219"/>
      <c r="T65" s="234"/>
      <c r="U65" s="235"/>
      <c r="V65" s="235"/>
      <c r="W65" s="235"/>
      <c r="X65" s="235"/>
      <c r="Y65" s="218"/>
      <c r="Z65" s="217"/>
      <c r="AA65" s="217"/>
      <c r="AB65" s="217"/>
      <c r="AC65" s="217"/>
    </row>
    <row r="66" spans="3:29" x14ac:dyDescent="0.15">
      <c r="C66" s="218"/>
      <c r="D66" s="219"/>
      <c r="E66" s="219"/>
      <c r="F66" s="219"/>
      <c r="G66" s="219"/>
      <c r="H66" s="212"/>
      <c r="I66" s="212"/>
      <c r="J66" s="212"/>
      <c r="K66" s="234"/>
      <c r="L66" s="236"/>
      <c r="M66" s="218"/>
      <c r="O66" s="217"/>
      <c r="P66" s="217"/>
      <c r="R66" s="217"/>
      <c r="T66" s="234"/>
      <c r="U66" s="235"/>
      <c r="V66" s="235"/>
      <c r="W66" s="235"/>
      <c r="X66" s="235"/>
      <c r="Y66" s="218"/>
      <c r="Z66" s="217"/>
      <c r="AA66" s="217"/>
      <c r="AB66" s="217"/>
      <c r="AC66" s="217"/>
    </row>
    <row r="67" spans="3:29" x14ac:dyDescent="0.15">
      <c r="C67" s="218"/>
      <c r="D67" s="232"/>
      <c r="F67" s="219"/>
      <c r="J67" s="219"/>
      <c r="K67" s="219"/>
      <c r="L67" s="219"/>
      <c r="M67" s="218"/>
      <c r="O67" s="217"/>
      <c r="P67" s="217"/>
      <c r="R67" s="217"/>
      <c r="T67" s="234"/>
      <c r="U67" s="235"/>
      <c r="V67" s="235"/>
      <c r="W67" s="235"/>
      <c r="X67" s="235"/>
      <c r="Y67" s="218"/>
      <c r="Z67" s="217"/>
      <c r="AA67" s="217"/>
      <c r="AB67" s="217"/>
      <c r="AC67" s="217"/>
    </row>
    <row r="68" spans="3:29" x14ac:dyDescent="0.15">
      <c r="C68" s="218"/>
      <c r="D68" s="221"/>
      <c r="E68" s="265"/>
      <c r="F68" s="265"/>
      <c r="G68" s="265"/>
      <c r="H68" s="264"/>
      <c r="I68" s="221"/>
      <c r="J68" s="221"/>
      <c r="K68" s="221"/>
      <c r="L68" s="221"/>
      <c r="O68" s="217"/>
      <c r="P68" s="217"/>
      <c r="Q68" s="218"/>
      <c r="R68" s="217"/>
      <c r="T68" s="234"/>
      <c r="U68" s="235"/>
      <c r="V68" s="235"/>
      <c r="W68" s="235"/>
      <c r="X68" s="235"/>
      <c r="Y68" s="218"/>
      <c r="Z68" s="217"/>
      <c r="AA68" s="217"/>
      <c r="AB68" s="217"/>
      <c r="AC68" s="217"/>
    </row>
    <row r="69" spans="3:29" x14ac:dyDescent="0.15">
      <c r="C69" s="218"/>
      <c r="D69" s="219"/>
      <c r="E69" s="219"/>
      <c r="F69" s="219"/>
      <c r="G69" s="219"/>
      <c r="H69" s="284"/>
      <c r="I69" s="285"/>
      <c r="J69" s="284"/>
      <c r="K69" s="286"/>
      <c r="L69" s="287"/>
      <c r="O69" s="217"/>
      <c r="P69" s="217"/>
      <c r="Q69" s="218"/>
      <c r="R69" s="217"/>
      <c r="S69" s="218"/>
      <c r="T69" s="234"/>
      <c r="U69" s="235"/>
      <c r="V69" s="235"/>
      <c r="W69" s="235"/>
      <c r="X69" s="235"/>
      <c r="Y69" s="218"/>
      <c r="Z69" s="217"/>
      <c r="AA69" s="217"/>
      <c r="AB69" s="217"/>
      <c r="AC69" s="217"/>
    </row>
    <row r="70" spans="3:29" x14ac:dyDescent="0.15">
      <c r="C70" s="218"/>
      <c r="D70" s="219"/>
      <c r="E70" s="219"/>
      <c r="F70" s="219"/>
      <c r="G70" s="219"/>
      <c r="H70" s="284"/>
      <c r="I70" s="285"/>
      <c r="J70" s="284"/>
      <c r="K70" s="286"/>
      <c r="L70" s="287"/>
      <c r="M70" s="218"/>
      <c r="O70" s="217"/>
      <c r="P70" s="217"/>
      <c r="Q70" s="218"/>
      <c r="R70" s="217"/>
      <c r="S70" s="218"/>
      <c r="T70" s="234"/>
      <c r="U70" s="235"/>
      <c r="V70" s="235"/>
      <c r="W70" s="235"/>
      <c r="X70" s="235"/>
      <c r="Y70" s="218"/>
      <c r="Z70" s="217"/>
      <c r="AA70" s="217"/>
      <c r="AB70" s="217"/>
      <c r="AC70" s="217"/>
    </row>
    <row r="71" spans="3:29" x14ac:dyDescent="0.15">
      <c r="C71" s="218"/>
      <c r="D71" s="219"/>
      <c r="G71" s="217"/>
      <c r="M71" s="218"/>
      <c r="O71" s="217"/>
      <c r="P71" s="217"/>
      <c r="Q71" s="218"/>
      <c r="R71" s="217"/>
      <c r="T71" s="234"/>
      <c r="U71" s="235"/>
      <c r="V71" s="235"/>
      <c r="W71" s="235"/>
      <c r="X71" s="235"/>
      <c r="Y71" s="218"/>
      <c r="Z71" s="217"/>
      <c r="AA71" s="217"/>
      <c r="AB71" s="217"/>
      <c r="AC71" s="217"/>
    </row>
    <row r="72" spans="3:29" x14ac:dyDescent="0.15">
      <c r="C72" s="218"/>
      <c r="D72" s="219"/>
      <c r="G72" s="219"/>
      <c r="H72" s="219"/>
      <c r="I72" s="219"/>
      <c r="J72" s="219"/>
      <c r="K72" s="219"/>
      <c r="L72" s="219"/>
      <c r="M72" s="218"/>
      <c r="O72" s="217"/>
      <c r="P72" s="217"/>
      <c r="Q72" s="218"/>
      <c r="T72" s="234"/>
      <c r="U72" s="235"/>
      <c r="V72" s="235"/>
      <c r="W72" s="235"/>
      <c r="X72" s="235"/>
      <c r="Y72" s="218"/>
      <c r="Z72" s="217"/>
      <c r="AA72" s="217"/>
      <c r="AB72" s="217"/>
      <c r="AC72" s="217"/>
    </row>
    <row r="73" spans="3:29" x14ac:dyDescent="0.15">
      <c r="C73" s="218"/>
      <c r="D73" s="219"/>
      <c r="E73" s="219"/>
      <c r="F73" s="219"/>
      <c r="G73" s="219"/>
      <c r="H73" s="284"/>
      <c r="I73" s="285"/>
      <c r="J73" s="284"/>
      <c r="K73" s="286"/>
      <c r="L73" s="287"/>
      <c r="M73" s="218"/>
      <c r="O73" s="217"/>
      <c r="P73" s="217"/>
      <c r="Q73" s="218"/>
      <c r="T73" s="234"/>
      <c r="U73" s="235"/>
      <c r="V73" s="235"/>
      <c r="W73" s="235"/>
      <c r="X73" s="235"/>
      <c r="Y73" s="218"/>
      <c r="Z73" s="217"/>
      <c r="AA73" s="217"/>
      <c r="AB73" s="217"/>
      <c r="AC73" s="217"/>
    </row>
    <row r="74" spans="3:29" x14ac:dyDescent="0.15">
      <c r="C74" s="218"/>
      <c r="D74" s="219"/>
      <c r="E74" s="219"/>
      <c r="F74" s="219"/>
      <c r="M74" s="218"/>
      <c r="P74" s="218"/>
      <c r="Q74" s="218"/>
      <c r="T74" s="234"/>
      <c r="U74" s="235"/>
      <c r="V74" s="235"/>
      <c r="W74" s="235"/>
      <c r="X74" s="235"/>
      <c r="Y74" s="218"/>
      <c r="Z74" s="217"/>
      <c r="AA74" s="217"/>
      <c r="AB74" s="217"/>
      <c r="AC74" s="217"/>
    </row>
    <row r="75" spans="3:29" x14ac:dyDescent="0.15">
      <c r="C75" s="218"/>
      <c r="D75" s="219"/>
      <c r="E75" s="231"/>
      <c r="F75" s="227"/>
      <c r="G75" s="213"/>
      <c r="H75" s="213"/>
      <c r="I75" s="212"/>
      <c r="K75" s="234"/>
      <c r="L75" s="236"/>
      <c r="M75" s="218"/>
      <c r="P75" s="218"/>
      <c r="Q75" s="218"/>
      <c r="T75" s="234"/>
      <c r="U75" s="235"/>
      <c r="V75" s="235"/>
      <c r="W75" s="235"/>
      <c r="X75" s="235"/>
      <c r="Y75" s="218"/>
      <c r="Z75" s="217"/>
      <c r="AA75" s="217"/>
      <c r="AB75" s="217"/>
      <c r="AC75" s="217"/>
    </row>
    <row r="76" spans="3:29" x14ac:dyDescent="0.15">
      <c r="C76" s="218"/>
      <c r="D76" s="233"/>
      <c r="E76" s="219"/>
      <c r="F76" s="237"/>
      <c r="G76" s="238"/>
      <c r="J76" s="239"/>
      <c r="K76" s="219"/>
      <c r="L76" s="219"/>
      <c r="M76" s="236"/>
      <c r="P76" s="218"/>
      <c r="Q76" s="218"/>
      <c r="T76" s="234"/>
      <c r="U76" s="235"/>
      <c r="V76" s="235"/>
      <c r="W76" s="235"/>
      <c r="X76" s="235"/>
      <c r="Y76" s="218"/>
      <c r="Z76" s="217"/>
      <c r="AA76" s="217"/>
      <c r="AB76" s="217"/>
      <c r="AC76" s="217"/>
    </row>
    <row r="77" spans="3:29" x14ac:dyDescent="0.15">
      <c r="C77" s="218"/>
      <c r="D77" s="219"/>
      <c r="E77" s="219"/>
      <c r="F77" s="219"/>
      <c r="G77" s="218"/>
      <c r="H77" s="280"/>
      <c r="J77" s="217"/>
      <c r="K77" s="217"/>
      <c r="L77" s="217"/>
      <c r="M77" s="217"/>
      <c r="P77" s="218"/>
      <c r="Q77" s="218"/>
      <c r="T77" s="234"/>
      <c r="U77" s="235"/>
      <c r="V77" s="235"/>
      <c r="W77" s="235"/>
      <c r="X77" s="235"/>
      <c r="Y77" s="218"/>
      <c r="Z77" s="217"/>
      <c r="AA77" s="217"/>
      <c r="AB77" s="217"/>
      <c r="AC77" s="217"/>
    </row>
    <row r="78" spans="3:29" x14ac:dyDescent="0.15">
      <c r="C78" s="218"/>
      <c r="D78" s="218"/>
      <c r="E78" s="219"/>
      <c r="F78" s="240"/>
      <c r="G78" s="218"/>
      <c r="H78" s="218"/>
      <c r="L78" s="217"/>
      <c r="Q78" s="218"/>
      <c r="T78" s="234"/>
      <c r="U78" s="235"/>
      <c r="V78" s="235"/>
      <c r="W78" s="235"/>
      <c r="X78" s="235"/>
      <c r="Y78" s="218"/>
      <c r="Z78" s="217"/>
      <c r="AA78" s="217"/>
      <c r="AB78" s="217"/>
      <c r="AC78" s="217"/>
    </row>
    <row r="79" spans="3:29" x14ac:dyDescent="0.15">
      <c r="C79" s="218"/>
      <c r="Q79" s="218"/>
      <c r="T79" s="234"/>
      <c r="U79" s="235"/>
      <c r="V79" s="235"/>
      <c r="W79" s="235"/>
      <c r="X79" s="235"/>
      <c r="Y79" s="218"/>
      <c r="Z79" s="217"/>
      <c r="AA79" s="217"/>
      <c r="AB79" s="217"/>
      <c r="AC79" s="217"/>
    </row>
    <row r="80" spans="3:29" x14ac:dyDescent="0.15">
      <c r="C80" s="218"/>
      <c r="Q80" s="218"/>
      <c r="T80" s="234"/>
      <c r="U80" s="235"/>
      <c r="V80" s="235"/>
      <c r="W80" s="235"/>
      <c r="X80" s="235"/>
      <c r="Y80" s="218"/>
      <c r="Z80" s="217"/>
      <c r="AA80" s="217"/>
      <c r="AB80" s="217"/>
      <c r="AC80" s="217"/>
    </row>
    <row r="81" spans="3:29" x14ac:dyDescent="0.15">
      <c r="C81" s="218"/>
      <c r="D81" s="241"/>
      <c r="E81" s="217"/>
      <c r="I81" s="219"/>
      <c r="J81" s="218"/>
      <c r="K81" s="218"/>
      <c r="L81" s="242"/>
      <c r="Q81" s="218"/>
      <c r="T81" s="234"/>
      <c r="U81" s="235"/>
      <c r="V81" s="235"/>
      <c r="W81" s="235"/>
      <c r="X81" s="235"/>
      <c r="Y81" s="218"/>
      <c r="Z81" s="217"/>
      <c r="AA81" s="217"/>
      <c r="AB81" s="217"/>
      <c r="AC81" s="217"/>
    </row>
    <row r="82" spans="3:29" x14ac:dyDescent="0.15">
      <c r="C82" s="218"/>
      <c r="D82" s="221"/>
      <c r="E82" s="243"/>
      <c r="F82" s="243"/>
      <c r="G82" s="221"/>
      <c r="H82" s="221"/>
      <c r="I82" s="244"/>
      <c r="J82" s="244"/>
      <c r="K82" s="244"/>
      <c r="L82" s="244"/>
      <c r="Q82" s="218"/>
      <c r="T82" s="234"/>
      <c r="U82" s="235"/>
      <c r="V82" s="235"/>
      <c r="W82" s="235"/>
      <c r="X82" s="235"/>
      <c r="Y82" s="218"/>
      <c r="Z82" s="217"/>
      <c r="AA82" s="217"/>
      <c r="AB82" s="217"/>
      <c r="AC82" s="217"/>
    </row>
    <row r="83" spans="3:29" x14ac:dyDescent="0.15">
      <c r="C83" s="218"/>
      <c r="D83" s="249"/>
      <c r="E83" s="247"/>
      <c r="F83" s="245"/>
      <c r="G83" s="288"/>
      <c r="H83" s="277"/>
      <c r="I83" s="247"/>
      <c r="J83" s="245"/>
      <c r="K83" s="245"/>
      <c r="L83" s="277"/>
      <c r="N83" s="218"/>
      <c r="Q83" s="218"/>
      <c r="R83" s="218"/>
      <c r="S83" s="218"/>
      <c r="T83" s="234"/>
      <c r="U83" s="235"/>
      <c r="V83" s="235"/>
      <c r="W83" s="235"/>
      <c r="X83" s="235"/>
      <c r="Y83" s="218"/>
      <c r="Z83" s="217"/>
      <c r="AA83" s="217"/>
      <c r="AB83" s="217"/>
      <c r="AC83" s="217"/>
    </row>
    <row r="84" spans="3:29" x14ac:dyDescent="0.15">
      <c r="C84" s="218"/>
      <c r="D84" s="245"/>
      <c r="E84" s="218"/>
      <c r="F84" s="218"/>
      <c r="G84" s="218"/>
      <c r="H84" s="218"/>
      <c r="I84" s="219"/>
      <c r="J84" s="218"/>
      <c r="K84" s="218"/>
      <c r="L84" s="218"/>
      <c r="N84" s="218"/>
      <c r="O84" s="218"/>
      <c r="P84" s="218"/>
      <c r="Q84" s="218"/>
      <c r="R84" s="218"/>
      <c r="S84" s="218"/>
      <c r="T84" s="234"/>
      <c r="U84" s="235"/>
      <c r="V84" s="235"/>
      <c r="W84" s="235"/>
      <c r="X84" s="235"/>
      <c r="Y84" s="218"/>
      <c r="Z84" s="217"/>
      <c r="AA84" s="217"/>
      <c r="AB84" s="217"/>
      <c r="AC84" s="217"/>
    </row>
    <row r="85" spans="3:29" x14ac:dyDescent="0.15">
      <c r="C85" s="218"/>
      <c r="D85" s="219"/>
      <c r="E85" s="217"/>
      <c r="F85" s="217"/>
      <c r="G85" s="245"/>
      <c r="H85" s="277"/>
      <c r="I85" s="219"/>
      <c r="J85" s="218"/>
      <c r="K85" s="219"/>
      <c r="L85" s="277"/>
      <c r="N85" s="218"/>
      <c r="O85" s="218"/>
      <c r="P85" s="218"/>
      <c r="Q85" s="218"/>
      <c r="R85" s="218"/>
      <c r="S85" s="218"/>
      <c r="T85" s="234"/>
      <c r="U85" s="235"/>
      <c r="V85" s="235"/>
      <c r="W85" s="235"/>
      <c r="X85" s="235"/>
      <c r="Y85" s="218"/>
      <c r="Z85" s="217"/>
      <c r="AA85" s="217"/>
      <c r="AB85" s="217"/>
      <c r="AC85" s="217"/>
    </row>
    <row r="86" spans="3:29" x14ac:dyDescent="0.15">
      <c r="C86" s="218"/>
      <c r="D86" s="219"/>
      <c r="E86" s="217"/>
      <c r="F86" s="217"/>
      <c r="G86" s="245"/>
      <c r="H86" s="277"/>
      <c r="I86" s="219"/>
      <c r="J86" s="218"/>
      <c r="K86" s="219"/>
      <c r="L86" s="277"/>
      <c r="N86" s="218"/>
      <c r="O86" s="218"/>
      <c r="P86" s="218"/>
      <c r="Q86" s="218"/>
      <c r="R86" s="218"/>
      <c r="S86" s="218"/>
      <c r="T86" s="234"/>
      <c r="U86" s="235"/>
      <c r="V86" s="235"/>
      <c r="W86" s="235"/>
      <c r="X86" s="235"/>
      <c r="Y86" s="218"/>
      <c r="Z86" s="217"/>
      <c r="AA86" s="217"/>
      <c r="AB86" s="217"/>
      <c r="AC86" s="217"/>
    </row>
    <row r="87" spans="3:29" x14ac:dyDescent="0.15">
      <c r="C87" s="218"/>
      <c r="D87" s="218"/>
      <c r="E87" s="218"/>
      <c r="F87" s="218"/>
      <c r="G87" s="245"/>
      <c r="H87" s="277"/>
      <c r="I87" s="218"/>
      <c r="J87" s="218"/>
      <c r="K87" s="218"/>
      <c r="L87" s="277"/>
      <c r="N87" s="218"/>
      <c r="O87" s="218"/>
      <c r="P87" s="218"/>
      <c r="Q87" s="218"/>
      <c r="R87" s="218"/>
      <c r="S87" s="218"/>
      <c r="T87" s="234"/>
      <c r="U87" s="235"/>
      <c r="V87" s="235"/>
      <c r="W87" s="235"/>
      <c r="X87" s="235"/>
      <c r="Y87" s="218"/>
      <c r="Z87" s="217"/>
      <c r="AA87" s="217"/>
      <c r="AB87" s="217"/>
      <c r="AC87" s="217"/>
    </row>
    <row r="88" spans="3:29" x14ac:dyDescent="0.15">
      <c r="C88" s="218"/>
      <c r="N88" s="218"/>
      <c r="O88" s="218"/>
      <c r="P88" s="218"/>
      <c r="Q88" s="218"/>
      <c r="R88" s="218"/>
      <c r="S88" s="218"/>
      <c r="T88" s="234"/>
      <c r="U88" s="235"/>
      <c r="V88" s="235"/>
      <c r="W88" s="235"/>
      <c r="X88" s="235"/>
      <c r="Y88" s="218"/>
      <c r="Z88" s="217"/>
      <c r="AA88" s="217"/>
      <c r="AB88" s="217"/>
      <c r="AC88" s="217"/>
    </row>
    <row r="89" spans="3:29" x14ac:dyDescent="0.15">
      <c r="C89" s="218"/>
      <c r="N89" s="218"/>
      <c r="O89" s="218"/>
      <c r="P89" s="218"/>
      <c r="Q89" s="218"/>
      <c r="R89" s="218"/>
      <c r="S89" s="218"/>
      <c r="T89" s="234"/>
      <c r="U89" s="235"/>
      <c r="V89" s="235"/>
      <c r="W89" s="235"/>
      <c r="X89" s="235"/>
      <c r="Y89" s="218"/>
      <c r="Z89" s="217"/>
      <c r="AA89" s="217"/>
      <c r="AB89" s="217"/>
      <c r="AC89" s="217"/>
    </row>
    <row r="90" spans="3:29" x14ac:dyDescent="0.15">
      <c r="C90" s="218"/>
      <c r="D90" s="241"/>
      <c r="E90" s="217"/>
      <c r="I90" s="219"/>
      <c r="J90" s="218"/>
      <c r="K90" s="234"/>
      <c r="L90" s="236"/>
      <c r="M90" s="218"/>
      <c r="N90" s="218"/>
      <c r="O90" s="218"/>
      <c r="P90" s="218"/>
      <c r="Q90" s="218"/>
      <c r="R90" s="218"/>
      <c r="S90" s="218"/>
      <c r="T90" s="234"/>
      <c r="U90" s="235"/>
      <c r="V90" s="235"/>
      <c r="W90" s="235"/>
      <c r="X90" s="235"/>
      <c r="Y90" s="218"/>
      <c r="Z90" s="217"/>
      <c r="AA90" s="217"/>
      <c r="AB90" s="217"/>
      <c r="AC90" s="217"/>
    </row>
    <row r="91" spans="3:29" x14ac:dyDescent="0.15">
      <c r="C91" s="218"/>
      <c r="D91" s="221"/>
      <c r="E91" s="243"/>
      <c r="F91" s="243"/>
      <c r="G91" s="221"/>
      <c r="H91" s="244"/>
      <c r="I91" s="244"/>
      <c r="J91" s="221"/>
      <c r="K91" s="234"/>
      <c r="L91" s="236"/>
      <c r="M91" s="218"/>
      <c r="N91" s="218"/>
      <c r="O91" s="218"/>
      <c r="P91" s="218"/>
      <c r="Q91" s="218"/>
      <c r="R91" s="218"/>
      <c r="S91" s="218"/>
      <c r="T91" s="234"/>
      <c r="U91" s="235"/>
      <c r="V91" s="235"/>
      <c r="W91" s="235"/>
      <c r="X91" s="235"/>
      <c r="Y91" s="218"/>
      <c r="Z91" s="217"/>
      <c r="AA91" s="217"/>
      <c r="AB91" s="217"/>
      <c r="AC91" s="217"/>
    </row>
    <row r="92" spans="3:29" x14ac:dyDescent="0.15">
      <c r="C92" s="218"/>
      <c r="D92" s="219"/>
      <c r="E92" s="217"/>
      <c r="F92" s="219"/>
      <c r="G92" s="219"/>
      <c r="H92" s="219"/>
      <c r="I92" s="277"/>
      <c r="J92" s="289"/>
      <c r="N92" s="218"/>
      <c r="O92" s="218"/>
      <c r="P92" s="218"/>
      <c r="Q92" s="218"/>
      <c r="R92" s="218"/>
      <c r="S92" s="218"/>
      <c r="T92" s="234"/>
      <c r="U92" s="235"/>
      <c r="V92" s="235"/>
      <c r="W92" s="235"/>
      <c r="X92" s="235"/>
      <c r="Y92" s="218"/>
      <c r="Z92" s="217"/>
      <c r="AA92" s="217"/>
      <c r="AB92" s="217"/>
      <c r="AC92" s="217"/>
    </row>
    <row r="93" spans="3:29" x14ac:dyDescent="0.15">
      <c r="C93" s="218"/>
      <c r="D93" s="219"/>
      <c r="E93" s="217"/>
      <c r="F93" s="219"/>
      <c r="G93" s="219"/>
      <c r="H93" s="218"/>
      <c r="I93" s="245"/>
      <c r="J93" s="218"/>
      <c r="N93" s="218"/>
      <c r="O93" s="218"/>
      <c r="P93" s="218"/>
      <c r="Q93" s="218"/>
      <c r="R93" s="218"/>
      <c r="S93" s="218"/>
      <c r="T93" s="234"/>
      <c r="U93" s="235"/>
      <c r="V93" s="235"/>
      <c r="W93" s="235"/>
      <c r="X93" s="235"/>
      <c r="Y93" s="218"/>
      <c r="Z93" s="217"/>
      <c r="AA93" s="217"/>
      <c r="AB93" s="217"/>
      <c r="AC93" s="217"/>
    </row>
    <row r="94" spans="3:29" x14ac:dyDescent="0.15">
      <c r="C94" s="218"/>
      <c r="D94" s="219"/>
      <c r="F94" s="217"/>
      <c r="G94" s="219"/>
      <c r="H94" s="218"/>
      <c r="I94" s="245"/>
      <c r="J94" s="218"/>
      <c r="N94" s="218"/>
      <c r="O94" s="218"/>
      <c r="P94" s="218"/>
      <c r="Q94" s="218"/>
      <c r="R94" s="218"/>
      <c r="S94" s="218"/>
      <c r="T94" s="234"/>
      <c r="U94" s="235"/>
      <c r="V94" s="235"/>
      <c r="W94" s="235"/>
      <c r="X94" s="235"/>
      <c r="Y94" s="218"/>
      <c r="Z94" s="217"/>
      <c r="AA94" s="217"/>
      <c r="AB94" s="217"/>
      <c r="AC94" s="217"/>
    </row>
    <row r="95" spans="3:29" x14ac:dyDescent="0.15">
      <c r="C95" s="218"/>
      <c r="D95" s="219"/>
      <c r="F95" s="217"/>
      <c r="G95" s="219"/>
      <c r="H95" s="218"/>
      <c r="I95" s="245"/>
      <c r="J95" s="218"/>
      <c r="N95" s="218"/>
      <c r="O95" s="218"/>
      <c r="P95" s="218"/>
      <c r="Q95" s="218"/>
      <c r="R95" s="218"/>
      <c r="S95" s="218"/>
      <c r="T95" s="234"/>
      <c r="U95" s="235"/>
      <c r="V95" s="235"/>
      <c r="W95" s="235"/>
      <c r="X95" s="235"/>
      <c r="Y95" s="218"/>
      <c r="Z95" s="217"/>
      <c r="AA95" s="217"/>
      <c r="AB95" s="217"/>
      <c r="AC95" s="217"/>
    </row>
    <row r="96" spans="3:29" x14ac:dyDescent="0.15">
      <c r="C96" s="218"/>
      <c r="D96" s="219"/>
      <c r="F96" s="217"/>
      <c r="G96" s="219"/>
      <c r="H96" s="218"/>
      <c r="I96" s="245"/>
      <c r="J96" s="218"/>
      <c r="N96" s="218"/>
      <c r="O96" s="218"/>
      <c r="P96" s="218"/>
      <c r="Q96" s="218"/>
      <c r="R96" s="218"/>
      <c r="S96" s="218"/>
      <c r="T96" s="234"/>
      <c r="U96" s="235"/>
      <c r="V96" s="235"/>
      <c r="W96" s="235"/>
      <c r="X96" s="235"/>
      <c r="Y96" s="218"/>
      <c r="Z96" s="217"/>
      <c r="AA96" s="217"/>
      <c r="AB96" s="217"/>
      <c r="AC96" s="217"/>
    </row>
    <row r="97" spans="3:29" x14ac:dyDescent="0.15">
      <c r="C97" s="218"/>
      <c r="D97" s="219"/>
      <c r="F97" s="217"/>
      <c r="G97" s="219"/>
      <c r="H97" s="218"/>
      <c r="I97" s="245"/>
      <c r="J97" s="218"/>
      <c r="N97" s="218"/>
      <c r="O97" s="218"/>
      <c r="P97" s="218"/>
      <c r="Q97" s="218"/>
      <c r="R97" s="218"/>
      <c r="S97" s="218"/>
      <c r="T97" s="234"/>
      <c r="U97" s="235"/>
      <c r="V97" s="235"/>
      <c r="W97" s="235"/>
      <c r="X97" s="235"/>
      <c r="Y97" s="218"/>
      <c r="Z97" s="217"/>
      <c r="AA97" s="217"/>
      <c r="AB97" s="217"/>
      <c r="AC97" s="217"/>
    </row>
    <row r="98" spans="3:29" x14ac:dyDescent="0.15">
      <c r="C98" s="218"/>
      <c r="D98" s="219"/>
      <c r="E98" s="217"/>
      <c r="F98" s="217"/>
      <c r="G98" s="219"/>
      <c r="H98" s="218"/>
      <c r="I98" s="245"/>
      <c r="J98" s="218"/>
      <c r="N98" s="218"/>
      <c r="O98" s="218"/>
      <c r="P98" s="218"/>
      <c r="Q98" s="218"/>
      <c r="R98" s="218"/>
      <c r="S98" s="218"/>
      <c r="T98" s="234"/>
      <c r="U98" s="235"/>
      <c r="V98" s="235"/>
      <c r="W98" s="235"/>
      <c r="X98" s="235"/>
      <c r="Y98" s="218"/>
      <c r="Z98" s="217"/>
      <c r="AA98" s="217"/>
      <c r="AB98" s="217"/>
      <c r="AC98" s="217"/>
    </row>
    <row r="99" spans="3:29" x14ac:dyDescent="0.15">
      <c r="C99" s="218"/>
      <c r="D99" s="219"/>
      <c r="E99" s="217"/>
      <c r="F99" s="217"/>
      <c r="G99" s="219"/>
      <c r="H99" s="218"/>
      <c r="I99" s="245"/>
      <c r="J99" s="218"/>
      <c r="N99" s="218"/>
      <c r="O99" s="218"/>
      <c r="P99" s="218"/>
      <c r="Q99" s="218"/>
      <c r="R99" s="218"/>
      <c r="S99" s="218"/>
      <c r="T99" s="234"/>
      <c r="U99" s="235"/>
      <c r="V99" s="235"/>
      <c r="W99" s="235"/>
      <c r="X99" s="235"/>
      <c r="Y99" s="218"/>
      <c r="Z99" s="217"/>
      <c r="AA99" s="217"/>
      <c r="AB99" s="217"/>
      <c r="AC99" s="217"/>
    </row>
    <row r="100" spans="3:29" x14ac:dyDescent="0.15">
      <c r="C100" s="218"/>
      <c r="D100" s="219"/>
      <c r="E100" s="217"/>
      <c r="F100" s="217"/>
      <c r="G100" s="219"/>
      <c r="H100" s="218"/>
      <c r="I100" s="245"/>
      <c r="J100" s="218"/>
      <c r="N100" s="218"/>
      <c r="O100" s="218"/>
      <c r="P100" s="218"/>
      <c r="Q100" s="218"/>
      <c r="R100" s="218"/>
      <c r="S100" s="218"/>
      <c r="T100" s="234"/>
      <c r="U100" s="235"/>
      <c r="V100" s="235"/>
      <c r="W100" s="235"/>
      <c r="X100" s="235"/>
      <c r="Y100" s="218"/>
      <c r="Z100" s="217"/>
      <c r="AA100" s="217"/>
      <c r="AB100" s="217"/>
      <c r="AC100" s="217"/>
    </row>
    <row r="101" spans="3:29" x14ac:dyDescent="0.15">
      <c r="C101" s="218"/>
      <c r="D101" s="219"/>
      <c r="E101" s="217"/>
      <c r="F101" s="217"/>
      <c r="G101" s="219"/>
      <c r="H101" s="218"/>
      <c r="I101" s="245"/>
      <c r="J101" s="218"/>
      <c r="N101" s="218"/>
      <c r="O101" s="218"/>
      <c r="P101" s="218"/>
      <c r="Q101" s="218"/>
      <c r="R101" s="218"/>
      <c r="S101" s="218"/>
      <c r="T101" s="234"/>
      <c r="U101" s="235"/>
      <c r="V101" s="235"/>
      <c r="W101" s="235"/>
      <c r="X101" s="235"/>
      <c r="Y101" s="218"/>
      <c r="Z101" s="217"/>
      <c r="AA101" s="217"/>
      <c r="AB101" s="217"/>
      <c r="AC101" s="217"/>
    </row>
    <row r="102" spans="3:29" x14ac:dyDescent="0.15">
      <c r="C102" s="218"/>
      <c r="M102" s="218"/>
      <c r="N102" s="218"/>
      <c r="O102" s="218"/>
      <c r="P102" s="218"/>
      <c r="Q102" s="218"/>
      <c r="R102" s="218"/>
      <c r="S102" s="218"/>
      <c r="T102" s="234"/>
      <c r="U102" s="235"/>
      <c r="V102" s="235"/>
      <c r="W102" s="235"/>
      <c r="X102" s="235"/>
      <c r="Y102" s="218"/>
      <c r="Z102" s="217"/>
      <c r="AA102" s="217"/>
      <c r="AB102" s="217"/>
      <c r="AC102" s="217"/>
    </row>
    <row r="103" spans="3:29" x14ac:dyDescent="0.15">
      <c r="C103" s="218"/>
      <c r="M103" s="218"/>
      <c r="N103" s="218"/>
      <c r="O103" s="218"/>
      <c r="P103" s="218"/>
      <c r="Q103" s="218"/>
      <c r="R103" s="218"/>
      <c r="S103" s="218"/>
      <c r="T103" s="234"/>
      <c r="U103" s="235"/>
      <c r="V103" s="235"/>
      <c r="W103" s="235"/>
      <c r="X103" s="235"/>
      <c r="Y103" s="218"/>
      <c r="Z103" s="217"/>
      <c r="AA103" s="217"/>
      <c r="AB103" s="217"/>
      <c r="AC103" s="217"/>
    </row>
    <row r="104" spans="3:29" x14ac:dyDescent="0.15">
      <c r="C104" s="218"/>
      <c r="D104" s="222"/>
      <c r="E104" s="245"/>
      <c r="F104" s="245"/>
      <c r="G104" s="245"/>
      <c r="H104" s="214"/>
      <c r="I104" s="245"/>
      <c r="J104" s="245"/>
      <c r="K104" s="245"/>
      <c r="L104" s="245"/>
      <c r="M104" s="246"/>
      <c r="N104" s="218"/>
      <c r="O104" s="218"/>
      <c r="P104" s="218"/>
      <c r="Q104" s="218"/>
      <c r="R104" s="218"/>
      <c r="S104" s="218"/>
      <c r="T104" s="234"/>
      <c r="U104" s="235"/>
      <c r="V104" s="235"/>
      <c r="W104" s="235"/>
      <c r="X104" s="235"/>
      <c r="Y104" s="218"/>
      <c r="Z104" s="217"/>
      <c r="AA104" s="217"/>
      <c r="AB104" s="217"/>
      <c r="AC104" s="217"/>
    </row>
    <row r="105" spans="3:29" ht="24" customHeight="1" x14ac:dyDescent="0.15">
      <c r="C105" s="218"/>
      <c r="D105" s="245"/>
      <c r="E105" s="247"/>
      <c r="F105" s="248"/>
      <c r="G105" s="244"/>
      <c r="H105" s="245"/>
      <c r="I105" s="246"/>
      <c r="J105" s="214"/>
      <c r="K105" s="214"/>
      <c r="L105" s="249"/>
      <c r="M105" s="244"/>
      <c r="N105" s="218"/>
      <c r="O105" s="218"/>
      <c r="P105" s="218"/>
      <c r="Q105" s="218"/>
      <c r="R105" s="218"/>
      <c r="S105" s="218"/>
      <c r="T105" s="234"/>
      <c r="U105" s="235"/>
      <c r="V105" s="235"/>
      <c r="W105" s="235"/>
      <c r="X105" s="235"/>
      <c r="Y105" s="218"/>
      <c r="Z105" s="217"/>
      <c r="AA105" s="217"/>
      <c r="AB105" s="217"/>
      <c r="AC105" s="217"/>
    </row>
    <row r="106" spans="3:29" ht="24" customHeight="1" x14ac:dyDescent="0.15">
      <c r="C106" s="218"/>
      <c r="D106" s="239"/>
      <c r="E106" s="288"/>
      <c r="F106" s="290"/>
      <c r="G106" s="290"/>
      <c r="H106" s="291"/>
      <c r="I106" s="291"/>
      <c r="J106" s="247"/>
      <c r="K106" s="291"/>
      <c r="L106" s="291"/>
      <c r="M106" s="275"/>
      <c r="N106" s="218"/>
      <c r="O106" s="218"/>
      <c r="P106" s="218"/>
      <c r="Q106" s="218"/>
      <c r="R106" s="218"/>
      <c r="S106" s="218"/>
      <c r="T106" s="234"/>
      <c r="U106" s="235"/>
      <c r="V106" s="235"/>
      <c r="W106" s="235"/>
      <c r="X106" s="235"/>
      <c r="Y106" s="218"/>
      <c r="Z106" s="217"/>
      <c r="AA106" s="217"/>
      <c r="AB106" s="217"/>
      <c r="AC106" s="217"/>
    </row>
    <row r="107" spans="3:29" ht="24" customHeight="1" x14ac:dyDescent="0.15">
      <c r="C107" s="218"/>
      <c r="D107" s="239"/>
      <c r="E107" s="288"/>
      <c r="F107" s="290"/>
      <c r="G107" s="290"/>
      <c r="H107" s="291"/>
      <c r="I107" s="291"/>
      <c r="J107" s="247"/>
      <c r="K107" s="291"/>
      <c r="L107" s="291"/>
      <c r="M107" s="275"/>
      <c r="N107" s="218"/>
      <c r="O107" s="218"/>
      <c r="P107" s="218"/>
      <c r="Q107" s="218"/>
      <c r="R107" s="218"/>
      <c r="S107" s="218"/>
      <c r="T107" s="234"/>
      <c r="U107" s="235"/>
      <c r="V107" s="235"/>
      <c r="W107" s="235"/>
      <c r="X107" s="235"/>
      <c r="Y107" s="218"/>
      <c r="Z107" s="217"/>
      <c r="AA107" s="217"/>
      <c r="AB107" s="217"/>
      <c r="AC107" s="217"/>
    </row>
    <row r="108" spans="3:29" x14ac:dyDescent="0.15">
      <c r="C108" s="218"/>
      <c r="D108" s="219"/>
      <c r="E108" s="219"/>
      <c r="F108" s="219"/>
      <c r="G108" s="219"/>
      <c r="H108" s="212"/>
      <c r="I108" s="212"/>
      <c r="J108" s="212"/>
      <c r="K108" s="234"/>
      <c r="L108" s="236"/>
      <c r="M108" s="218"/>
      <c r="N108" s="218"/>
      <c r="O108" s="218"/>
      <c r="P108" s="218"/>
      <c r="Q108" s="218"/>
      <c r="R108" s="218"/>
      <c r="S108" s="218"/>
      <c r="T108" s="234"/>
      <c r="U108" s="235"/>
      <c r="V108" s="235"/>
      <c r="W108" s="235"/>
      <c r="X108" s="235"/>
      <c r="Y108" s="218"/>
      <c r="Z108" s="217"/>
      <c r="AA108" s="217"/>
      <c r="AB108" s="217"/>
      <c r="AC108" s="217"/>
    </row>
    <row r="109" spans="3:29" x14ac:dyDescent="0.15">
      <c r="C109" s="218"/>
      <c r="D109" s="241"/>
      <c r="E109" s="219"/>
      <c r="F109" s="219"/>
      <c r="G109" s="219"/>
      <c r="H109" s="212"/>
      <c r="I109" s="212"/>
      <c r="J109" s="219"/>
      <c r="K109" s="219"/>
      <c r="L109" s="219"/>
      <c r="M109" s="218"/>
      <c r="N109" s="218"/>
      <c r="O109" s="218"/>
      <c r="P109" s="218"/>
      <c r="Q109" s="218"/>
      <c r="R109" s="218"/>
      <c r="S109" s="218"/>
      <c r="T109" s="234"/>
      <c r="U109" s="235"/>
      <c r="V109" s="235"/>
      <c r="W109" s="235"/>
      <c r="X109" s="235"/>
      <c r="Y109" s="218"/>
      <c r="Z109" s="217"/>
      <c r="AA109" s="217"/>
      <c r="AB109" s="217"/>
      <c r="AC109" s="217"/>
    </row>
    <row r="110" spans="3:29" x14ac:dyDescent="0.15">
      <c r="C110" s="218"/>
      <c r="D110" s="219"/>
      <c r="E110" s="219"/>
      <c r="F110" s="248"/>
      <c r="G110" s="244"/>
      <c r="H110" s="245"/>
      <c r="I110" s="246"/>
      <c r="J110" s="214"/>
      <c r="K110" s="214"/>
      <c r="L110" s="249"/>
      <c r="M110" s="221"/>
      <c r="N110" s="218"/>
      <c r="O110" s="218"/>
      <c r="P110" s="218"/>
      <c r="Q110" s="218"/>
      <c r="R110" s="218"/>
      <c r="S110" s="218"/>
      <c r="T110" s="234"/>
      <c r="U110" s="235"/>
      <c r="V110" s="235"/>
      <c r="W110" s="235"/>
      <c r="X110" s="235"/>
      <c r="Y110" s="218"/>
      <c r="Z110" s="217"/>
      <c r="AA110" s="217"/>
      <c r="AB110" s="217"/>
      <c r="AC110" s="217"/>
    </row>
    <row r="111" spans="3:29" x14ac:dyDescent="0.15">
      <c r="C111" s="218"/>
      <c r="D111" s="239"/>
      <c r="E111" s="280"/>
      <c r="F111" s="290"/>
      <c r="G111" s="290"/>
      <c r="H111" s="291"/>
      <c r="I111" s="291"/>
      <c r="J111" s="247"/>
      <c r="K111" s="291"/>
      <c r="L111" s="291"/>
      <c r="M111" s="275"/>
      <c r="N111" s="218"/>
      <c r="O111" s="218"/>
      <c r="P111" s="218"/>
      <c r="Q111" s="218"/>
      <c r="R111" s="218"/>
      <c r="S111" s="218"/>
      <c r="T111" s="234"/>
      <c r="U111" s="235"/>
      <c r="V111" s="235"/>
      <c r="W111" s="235"/>
      <c r="X111" s="235"/>
      <c r="Y111" s="218"/>
      <c r="Z111" s="217"/>
      <c r="AA111" s="217"/>
      <c r="AB111" s="217"/>
      <c r="AC111" s="217"/>
    </row>
    <row r="112" spans="3:29" x14ac:dyDescent="0.15">
      <c r="C112" s="218"/>
      <c r="D112" s="219"/>
      <c r="E112" s="217"/>
      <c r="F112" s="217"/>
      <c r="G112" s="219"/>
      <c r="H112" s="219"/>
      <c r="I112" s="219"/>
      <c r="J112" s="218"/>
      <c r="K112" s="218"/>
      <c r="L112" s="218"/>
      <c r="M112" s="218"/>
      <c r="N112" s="218"/>
      <c r="O112" s="218"/>
      <c r="P112" s="218"/>
      <c r="Q112" s="218"/>
      <c r="R112" s="218"/>
      <c r="S112" s="218"/>
      <c r="T112" s="234"/>
      <c r="U112" s="235"/>
      <c r="V112" s="235"/>
      <c r="W112" s="235"/>
      <c r="X112" s="235"/>
      <c r="Y112" s="218"/>
      <c r="Z112" s="217"/>
      <c r="AA112" s="217"/>
      <c r="AB112" s="217"/>
      <c r="AC112" s="217"/>
    </row>
    <row r="113" spans="3:29" x14ac:dyDescent="0.15">
      <c r="C113" s="218"/>
      <c r="D113" s="219"/>
      <c r="E113" s="217"/>
      <c r="F113" s="217"/>
      <c r="G113" s="219"/>
      <c r="H113" s="219"/>
      <c r="I113" s="219"/>
      <c r="J113" s="218"/>
      <c r="K113" s="218"/>
      <c r="L113" s="218"/>
      <c r="M113" s="218"/>
      <c r="N113" s="218"/>
      <c r="O113" s="218"/>
      <c r="P113" s="218"/>
      <c r="Q113" s="218"/>
      <c r="R113" s="218"/>
      <c r="S113" s="218"/>
      <c r="T113" s="234"/>
      <c r="U113" s="235"/>
      <c r="V113" s="235"/>
      <c r="W113" s="235"/>
      <c r="X113" s="235"/>
      <c r="Y113" s="218"/>
      <c r="Z113" s="217"/>
      <c r="AA113" s="217"/>
      <c r="AB113" s="217"/>
      <c r="AC113" s="217"/>
    </row>
    <row r="114" spans="3:29" x14ac:dyDescent="0.15">
      <c r="C114" s="218"/>
      <c r="D114" s="241"/>
      <c r="E114" s="217"/>
      <c r="F114" s="217"/>
      <c r="G114" s="219"/>
      <c r="H114" s="219"/>
      <c r="I114" s="219"/>
      <c r="J114" s="218"/>
      <c r="K114" s="226"/>
      <c r="Q114" s="218"/>
      <c r="S114" s="218"/>
      <c r="T114" s="234"/>
      <c r="U114" s="235"/>
      <c r="V114" s="235"/>
      <c r="W114" s="235"/>
      <c r="X114" s="235"/>
      <c r="Y114" s="218"/>
      <c r="Z114" s="217"/>
      <c r="AA114" s="217"/>
      <c r="AB114" s="217"/>
      <c r="AC114" s="217"/>
    </row>
    <row r="115" spans="3:29" x14ac:dyDescent="0.15">
      <c r="C115" s="218"/>
      <c r="D115" s="221"/>
      <c r="E115" s="243"/>
      <c r="F115" s="221"/>
      <c r="G115" s="221"/>
      <c r="H115" s="221"/>
      <c r="I115" s="221"/>
      <c r="J115" s="218"/>
      <c r="K115" s="217"/>
      <c r="L115" s="250"/>
      <c r="M115" s="219"/>
      <c r="S115" s="218"/>
      <c r="T115" s="234"/>
      <c r="U115" s="235"/>
      <c r="V115" s="235"/>
      <c r="W115" s="235"/>
      <c r="X115" s="235"/>
      <c r="Y115" s="218"/>
      <c r="Z115" s="217"/>
      <c r="AA115" s="217"/>
      <c r="AB115" s="217"/>
      <c r="AC115" s="217"/>
    </row>
    <row r="116" spans="3:29" x14ac:dyDescent="0.15">
      <c r="C116" s="218"/>
      <c r="D116" s="251"/>
      <c r="E116" s="217"/>
      <c r="F116" s="219"/>
      <c r="G116" s="219"/>
      <c r="H116" s="217"/>
      <c r="I116" s="221"/>
      <c r="J116" s="218"/>
      <c r="K116" s="217"/>
      <c r="L116" s="217"/>
      <c r="M116" s="221"/>
      <c r="S116" s="218"/>
      <c r="T116" s="234"/>
      <c r="U116" s="235"/>
      <c r="V116" s="235"/>
      <c r="W116" s="235"/>
      <c r="X116" s="235"/>
      <c r="Y116" s="218"/>
      <c r="Z116" s="217"/>
      <c r="AA116" s="217"/>
      <c r="AB116" s="217"/>
      <c r="AC116" s="217"/>
    </row>
    <row r="117" spans="3:29" x14ac:dyDescent="0.15">
      <c r="C117" s="218"/>
      <c r="D117" s="219"/>
      <c r="E117" s="217"/>
      <c r="F117" s="219"/>
      <c r="G117" s="219"/>
      <c r="H117" s="217"/>
      <c r="I117" s="235"/>
      <c r="J117" s="218"/>
      <c r="K117" s="217"/>
      <c r="L117" s="250"/>
      <c r="M117" s="234"/>
      <c r="S117" s="218"/>
      <c r="T117" s="234"/>
      <c r="U117" s="235"/>
      <c r="V117" s="235"/>
      <c r="W117" s="235"/>
      <c r="X117" s="235"/>
      <c r="Y117" s="218"/>
      <c r="Z117" s="217"/>
      <c r="AA117" s="217"/>
      <c r="AB117" s="217"/>
      <c r="AC117" s="217"/>
    </row>
    <row r="118" spans="3:29" x14ac:dyDescent="0.15">
      <c r="C118" s="218"/>
      <c r="D118" s="219"/>
      <c r="E118" s="217"/>
      <c r="F118" s="219"/>
      <c r="G118" s="219"/>
      <c r="H118" s="217"/>
      <c r="I118" s="235"/>
      <c r="J118" s="218"/>
      <c r="K118" s="217"/>
      <c r="L118" s="250"/>
      <c r="M118" s="234"/>
      <c r="N118" s="217"/>
      <c r="O118" s="217"/>
      <c r="S118" s="218"/>
      <c r="T118" s="234"/>
      <c r="U118" s="235"/>
      <c r="V118" s="235"/>
      <c r="W118" s="235"/>
      <c r="X118" s="235"/>
      <c r="Y118" s="218"/>
      <c r="Z118" s="217"/>
      <c r="AA118" s="217"/>
      <c r="AB118" s="217"/>
      <c r="AC118" s="217"/>
    </row>
    <row r="119" spans="3:29" x14ac:dyDescent="0.15">
      <c r="C119" s="218"/>
      <c r="D119" s="219"/>
      <c r="E119" s="217"/>
      <c r="F119" s="219"/>
      <c r="G119" s="219"/>
      <c r="H119" s="217"/>
      <c r="I119" s="235"/>
      <c r="J119" s="218"/>
      <c r="K119" s="217"/>
      <c r="L119" s="217"/>
      <c r="M119" s="217"/>
      <c r="N119" s="217"/>
      <c r="O119" s="217"/>
      <c r="Q119" s="218"/>
      <c r="R119" s="218"/>
      <c r="S119" s="218"/>
      <c r="T119" s="234"/>
      <c r="U119" s="235"/>
      <c r="V119" s="235"/>
      <c r="W119" s="235"/>
      <c r="X119" s="235"/>
      <c r="Y119" s="218"/>
      <c r="Z119" s="217"/>
      <c r="AA119" s="217"/>
      <c r="AB119" s="217"/>
      <c r="AC119" s="217"/>
    </row>
    <row r="120" spans="3:29" x14ac:dyDescent="0.15">
      <c r="C120" s="218"/>
      <c r="D120" s="219"/>
      <c r="E120" s="217"/>
      <c r="F120" s="219"/>
      <c r="G120" s="219"/>
      <c r="H120" s="217"/>
      <c r="I120" s="235"/>
      <c r="J120" s="218"/>
      <c r="K120" s="217"/>
      <c r="L120" s="217"/>
      <c r="M120" s="217"/>
      <c r="N120" s="217"/>
      <c r="O120" s="217"/>
      <c r="Q120" s="218"/>
      <c r="R120" s="218"/>
      <c r="S120" s="218"/>
      <c r="T120" s="234"/>
      <c r="U120" s="235"/>
      <c r="V120" s="235"/>
      <c r="W120" s="235"/>
      <c r="X120" s="235"/>
      <c r="Y120" s="218"/>
      <c r="Z120" s="217"/>
      <c r="AA120" s="217"/>
      <c r="AB120" s="217"/>
      <c r="AC120" s="217"/>
    </row>
    <row r="121" spans="3:29" x14ac:dyDescent="0.15">
      <c r="C121" s="218"/>
      <c r="D121" s="219"/>
      <c r="E121" s="217"/>
      <c r="F121" s="219"/>
      <c r="G121" s="219"/>
      <c r="H121" s="217"/>
      <c r="I121" s="235"/>
      <c r="J121" s="218"/>
      <c r="K121" s="217"/>
      <c r="L121" s="217"/>
      <c r="M121" s="250"/>
      <c r="N121" s="217"/>
      <c r="O121" s="250"/>
      <c r="Q121" s="218"/>
      <c r="R121" s="218"/>
      <c r="S121" s="218"/>
      <c r="T121" s="234"/>
      <c r="U121" s="235"/>
      <c r="V121" s="235"/>
      <c r="W121" s="235"/>
      <c r="X121" s="235"/>
      <c r="Y121" s="218"/>
      <c r="Z121" s="217"/>
      <c r="AA121" s="217"/>
      <c r="AB121" s="217"/>
      <c r="AC121" s="217"/>
    </row>
    <row r="122" spans="3:29" x14ac:dyDescent="0.15">
      <c r="C122" s="218"/>
      <c r="D122" s="219"/>
      <c r="E122" s="217"/>
      <c r="F122" s="219"/>
      <c r="G122" s="219"/>
      <c r="H122" s="217"/>
      <c r="I122" s="235"/>
      <c r="J122" s="218"/>
      <c r="K122" s="217"/>
      <c r="L122" s="217"/>
      <c r="M122" s="250"/>
      <c r="N122" s="217"/>
      <c r="O122" s="252"/>
      <c r="Q122" s="218"/>
      <c r="R122" s="218"/>
      <c r="S122" s="218"/>
      <c r="T122" s="234"/>
      <c r="U122" s="235"/>
      <c r="V122" s="235"/>
      <c r="W122" s="235"/>
      <c r="X122" s="235"/>
      <c r="Y122" s="218"/>
      <c r="Z122" s="217"/>
      <c r="AA122" s="217"/>
      <c r="AB122" s="217"/>
      <c r="AC122" s="217"/>
    </row>
    <row r="123" spans="3:29" x14ac:dyDescent="0.15">
      <c r="C123" s="218"/>
      <c r="D123" s="219"/>
      <c r="E123" s="217"/>
      <c r="F123" s="219"/>
      <c r="G123" s="219"/>
      <c r="H123" s="217"/>
      <c r="I123" s="235"/>
      <c r="J123" s="218"/>
      <c r="Q123" s="218"/>
      <c r="R123" s="218"/>
      <c r="S123" s="218"/>
      <c r="T123" s="234"/>
      <c r="U123" s="235"/>
      <c r="V123" s="235"/>
      <c r="W123" s="235"/>
      <c r="X123" s="235"/>
      <c r="Y123" s="218"/>
      <c r="Z123" s="217"/>
      <c r="AA123" s="217"/>
      <c r="AB123" s="217"/>
      <c r="AC123" s="217"/>
    </row>
    <row r="124" spans="3:29" x14ac:dyDescent="0.15">
      <c r="C124" s="218"/>
      <c r="D124" s="219"/>
      <c r="E124" s="217"/>
      <c r="F124" s="217"/>
      <c r="G124" s="219"/>
      <c r="H124" s="219"/>
      <c r="I124" s="219"/>
      <c r="J124" s="218"/>
      <c r="R124" s="218"/>
      <c r="S124" s="218"/>
      <c r="T124" s="234"/>
      <c r="U124" s="235"/>
      <c r="V124" s="235"/>
      <c r="W124" s="235"/>
      <c r="X124" s="235"/>
      <c r="Y124" s="218"/>
      <c r="Z124" s="217"/>
      <c r="AA124" s="217"/>
      <c r="AB124" s="217"/>
      <c r="AC124" s="217"/>
    </row>
    <row r="125" spans="3:29" x14ac:dyDescent="0.15">
      <c r="C125" s="218"/>
      <c r="D125" s="241"/>
      <c r="E125" s="217"/>
      <c r="F125" s="217"/>
      <c r="G125" s="219"/>
      <c r="H125" s="219"/>
      <c r="I125" s="219"/>
      <c r="J125" s="218"/>
      <c r="R125" s="218"/>
      <c r="S125" s="218"/>
      <c r="T125" s="234"/>
      <c r="U125" s="235"/>
      <c r="V125" s="235"/>
      <c r="W125" s="235"/>
      <c r="X125" s="235"/>
      <c r="Y125" s="218"/>
      <c r="Z125" s="217"/>
      <c r="AA125" s="217"/>
      <c r="AB125" s="217"/>
      <c r="AC125" s="217"/>
    </row>
    <row r="126" spans="3:29" x14ac:dyDescent="0.15">
      <c r="C126" s="218"/>
      <c r="D126" s="221"/>
      <c r="E126" s="243"/>
      <c r="F126" s="233"/>
      <c r="G126" s="221"/>
      <c r="H126" s="233"/>
      <c r="I126" s="219"/>
      <c r="J126" s="218"/>
      <c r="K126" s="218"/>
      <c r="L126" s="218"/>
      <c r="M126" s="218"/>
      <c r="N126" s="218"/>
      <c r="O126" s="218"/>
      <c r="P126" s="218"/>
      <c r="R126" s="218"/>
      <c r="S126" s="218"/>
      <c r="T126" s="234"/>
      <c r="U126" s="235"/>
      <c r="V126" s="235"/>
      <c r="W126" s="235"/>
      <c r="X126" s="235"/>
      <c r="Y126" s="218"/>
      <c r="Z126" s="217"/>
      <c r="AA126" s="217"/>
      <c r="AB126" s="217"/>
      <c r="AC126" s="217"/>
    </row>
    <row r="127" spans="3:29" x14ac:dyDescent="0.15">
      <c r="C127" s="218"/>
      <c r="D127" s="219"/>
      <c r="E127" s="217"/>
      <c r="F127" s="219"/>
      <c r="G127" s="219"/>
      <c r="H127" s="236"/>
      <c r="I127" s="219"/>
      <c r="J127" s="218"/>
      <c r="K127" s="218"/>
      <c r="L127" s="218"/>
      <c r="M127" s="218"/>
      <c r="N127" s="218"/>
      <c r="O127" s="218"/>
      <c r="P127" s="218"/>
      <c r="R127" s="218"/>
      <c r="S127" s="218"/>
      <c r="T127" s="234"/>
      <c r="U127" s="235"/>
      <c r="V127" s="235"/>
      <c r="W127" s="235"/>
      <c r="X127" s="235"/>
      <c r="Y127" s="218"/>
      <c r="Z127" s="217"/>
      <c r="AA127" s="217"/>
      <c r="AB127" s="217"/>
      <c r="AC127" s="217"/>
    </row>
    <row r="128" spans="3:29" x14ac:dyDescent="0.15">
      <c r="C128" s="218"/>
      <c r="D128" s="219"/>
      <c r="E128" s="217"/>
      <c r="F128" s="219"/>
      <c r="G128" s="219"/>
      <c r="H128" s="236"/>
      <c r="I128" s="219"/>
      <c r="J128" s="218"/>
      <c r="K128" s="218"/>
      <c r="L128" s="218"/>
      <c r="M128" s="218"/>
      <c r="N128" s="218"/>
      <c r="O128" s="218"/>
      <c r="P128" s="218"/>
      <c r="R128" s="218"/>
      <c r="S128" s="218"/>
      <c r="T128" s="234"/>
      <c r="U128" s="235"/>
      <c r="V128" s="235"/>
      <c r="W128" s="235"/>
      <c r="X128" s="235"/>
      <c r="Y128" s="218"/>
      <c r="Z128" s="217"/>
      <c r="AA128" s="217"/>
      <c r="AB128" s="217"/>
      <c r="AC128" s="217"/>
    </row>
    <row r="129" spans="3:29" x14ac:dyDescent="0.15">
      <c r="C129" s="218"/>
      <c r="D129" s="219"/>
      <c r="E129" s="217"/>
      <c r="F129" s="219"/>
      <c r="G129" s="219"/>
      <c r="H129" s="236"/>
      <c r="I129" s="219"/>
      <c r="J129" s="218"/>
      <c r="K129" s="218"/>
      <c r="L129" s="218"/>
      <c r="M129" s="218"/>
      <c r="N129" s="218"/>
      <c r="O129" s="218"/>
      <c r="P129" s="218"/>
      <c r="R129" s="218"/>
      <c r="S129" s="218"/>
      <c r="T129" s="234"/>
      <c r="U129" s="235"/>
      <c r="V129" s="235"/>
      <c r="W129" s="235"/>
      <c r="X129" s="235"/>
      <c r="Y129" s="218"/>
      <c r="Z129" s="217"/>
      <c r="AA129" s="217"/>
      <c r="AB129" s="217"/>
      <c r="AC129" s="217"/>
    </row>
    <row r="130" spans="3:29" x14ac:dyDescent="0.15">
      <c r="C130" s="218"/>
      <c r="D130" s="219"/>
      <c r="E130" s="217"/>
      <c r="F130" s="219"/>
      <c r="G130" s="219"/>
      <c r="H130" s="236"/>
      <c r="I130" s="219"/>
      <c r="J130" s="218"/>
      <c r="K130" s="218"/>
      <c r="L130" s="218"/>
      <c r="M130" s="218"/>
      <c r="N130" s="218"/>
      <c r="O130" s="218"/>
      <c r="P130" s="218"/>
      <c r="R130" s="218"/>
      <c r="S130" s="218"/>
      <c r="T130" s="234"/>
      <c r="U130" s="235"/>
      <c r="V130" s="235"/>
      <c r="W130" s="235"/>
      <c r="X130" s="235"/>
      <c r="Y130" s="218"/>
      <c r="Z130" s="217"/>
      <c r="AA130" s="217"/>
      <c r="AB130" s="217"/>
      <c r="AC130" s="217"/>
    </row>
    <row r="131" spans="3:29" x14ac:dyDescent="0.15">
      <c r="C131" s="218"/>
      <c r="D131" s="219"/>
      <c r="E131" s="217"/>
      <c r="F131" s="219"/>
      <c r="G131" s="219"/>
      <c r="H131" s="236"/>
      <c r="I131" s="219"/>
      <c r="J131" s="218"/>
      <c r="K131" s="218"/>
      <c r="L131" s="218"/>
      <c r="M131" s="218"/>
      <c r="N131" s="218"/>
      <c r="O131" s="218"/>
      <c r="P131" s="218"/>
      <c r="R131" s="218"/>
      <c r="S131" s="218"/>
      <c r="T131" s="234"/>
      <c r="U131" s="235"/>
      <c r="V131" s="235"/>
      <c r="W131" s="235"/>
      <c r="X131" s="235"/>
      <c r="Y131" s="218"/>
      <c r="Z131" s="217"/>
      <c r="AA131" s="217"/>
      <c r="AB131" s="217"/>
      <c r="AC131" s="217"/>
    </row>
    <row r="132" spans="3:29" x14ac:dyDescent="0.15">
      <c r="C132" s="218"/>
      <c r="D132" s="219"/>
      <c r="E132" s="217"/>
      <c r="F132" s="219"/>
      <c r="G132" s="219"/>
      <c r="H132" s="236"/>
      <c r="I132" s="219"/>
      <c r="J132" s="218"/>
      <c r="K132" s="218"/>
      <c r="L132" s="218"/>
      <c r="M132" s="218"/>
      <c r="N132" s="218"/>
      <c r="O132" s="218"/>
      <c r="P132" s="218"/>
      <c r="R132" s="218"/>
      <c r="S132" s="218"/>
      <c r="T132" s="234"/>
      <c r="U132" s="235"/>
      <c r="V132" s="235"/>
      <c r="W132" s="235"/>
      <c r="X132" s="235"/>
      <c r="Y132" s="218"/>
      <c r="Z132" s="217"/>
      <c r="AA132" s="217"/>
      <c r="AB132" s="217"/>
      <c r="AC132" s="217"/>
    </row>
    <row r="133" spans="3:29" x14ac:dyDescent="0.15">
      <c r="C133" s="218"/>
      <c r="D133" s="219"/>
      <c r="E133" s="217"/>
      <c r="F133" s="219"/>
      <c r="G133" s="219"/>
      <c r="H133" s="236"/>
      <c r="I133" s="219"/>
      <c r="J133" s="218"/>
      <c r="K133" s="218"/>
      <c r="L133" s="218"/>
      <c r="M133" s="218"/>
      <c r="N133" s="218"/>
      <c r="O133" s="218"/>
      <c r="P133" s="218"/>
      <c r="R133" s="218"/>
      <c r="S133" s="218"/>
      <c r="T133" s="234"/>
      <c r="U133" s="235"/>
      <c r="V133" s="235"/>
      <c r="W133" s="235"/>
      <c r="X133" s="235"/>
      <c r="Y133" s="218"/>
      <c r="Z133" s="217"/>
      <c r="AA133" s="217"/>
      <c r="AB133" s="217"/>
      <c r="AC133" s="217"/>
    </row>
    <row r="134" spans="3:29" x14ac:dyDescent="0.15">
      <c r="C134" s="218"/>
      <c r="D134" s="219"/>
      <c r="E134" s="217"/>
      <c r="F134" s="219"/>
      <c r="G134" s="219"/>
      <c r="H134" s="236"/>
      <c r="I134" s="219"/>
      <c r="J134" s="218"/>
      <c r="K134" s="218"/>
      <c r="L134" s="218"/>
      <c r="M134" s="218"/>
      <c r="N134" s="218"/>
      <c r="O134" s="218"/>
      <c r="P134" s="218"/>
      <c r="R134" s="218"/>
      <c r="S134" s="218"/>
      <c r="T134" s="234"/>
      <c r="U134" s="235"/>
      <c r="V134" s="235"/>
      <c r="W134" s="235"/>
      <c r="X134" s="235"/>
      <c r="Y134" s="218"/>
      <c r="Z134" s="217"/>
      <c r="AA134" s="217"/>
      <c r="AB134" s="217"/>
      <c r="AC134" s="217"/>
    </row>
    <row r="135" spans="3:29" x14ac:dyDescent="0.15">
      <c r="C135" s="218"/>
      <c r="D135" s="219"/>
      <c r="E135" s="217"/>
      <c r="F135" s="217"/>
      <c r="G135" s="219"/>
      <c r="H135" s="219"/>
      <c r="I135" s="219"/>
      <c r="J135" s="218"/>
      <c r="K135" s="218"/>
      <c r="L135" s="218"/>
      <c r="M135" s="218"/>
      <c r="N135" s="218"/>
      <c r="O135" s="218"/>
      <c r="P135" s="218"/>
      <c r="R135" s="218"/>
      <c r="S135" s="218"/>
      <c r="T135" s="234"/>
      <c r="U135" s="235"/>
      <c r="V135" s="235"/>
      <c r="W135" s="235"/>
      <c r="X135" s="235"/>
      <c r="Y135" s="218"/>
      <c r="Z135" s="217"/>
      <c r="AA135" s="217"/>
      <c r="AB135" s="217"/>
      <c r="AC135" s="217"/>
    </row>
    <row r="136" spans="3:29" x14ac:dyDescent="0.15">
      <c r="C136" s="218"/>
      <c r="D136" s="241"/>
      <c r="E136" s="217"/>
      <c r="F136" s="217"/>
      <c r="G136" s="219"/>
      <c r="H136" s="219"/>
      <c r="I136" s="219"/>
      <c r="J136" s="218"/>
      <c r="K136" s="218"/>
      <c r="L136" s="218"/>
      <c r="M136" s="218"/>
      <c r="N136" s="218"/>
      <c r="O136" s="218"/>
      <c r="P136" s="218"/>
      <c r="Q136" s="218"/>
      <c r="R136" s="218"/>
      <c r="S136" s="218"/>
      <c r="T136" s="234"/>
      <c r="U136" s="235"/>
      <c r="V136" s="235"/>
      <c r="W136" s="235"/>
      <c r="X136" s="235"/>
      <c r="Y136" s="218"/>
      <c r="Z136" s="217"/>
      <c r="AA136" s="217"/>
      <c r="AB136" s="217"/>
      <c r="AC136" s="217"/>
    </row>
    <row r="137" spans="3:29" x14ac:dyDescent="0.15">
      <c r="C137" s="218"/>
      <c r="D137" s="221"/>
      <c r="E137" s="243"/>
      <c r="F137" s="221"/>
      <c r="G137" s="233"/>
      <c r="H137" s="221"/>
      <c r="I137" s="221"/>
      <c r="J137" s="218"/>
      <c r="K137" s="218"/>
      <c r="L137" s="218"/>
      <c r="M137" s="218"/>
      <c r="N137" s="218"/>
      <c r="O137" s="218"/>
      <c r="P137" s="218"/>
      <c r="Q137" s="218"/>
      <c r="R137" s="218"/>
      <c r="S137" s="218"/>
      <c r="T137" s="234"/>
      <c r="U137" s="235"/>
      <c r="V137" s="235"/>
      <c r="W137" s="235"/>
      <c r="X137" s="235"/>
      <c r="Y137" s="218"/>
      <c r="Z137" s="217"/>
      <c r="AA137" s="217"/>
      <c r="AB137" s="217"/>
      <c r="AC137" s="217"/>
    </row>
    <row r="138" spans="3:29" x14ac:dyDescent="0.15">
      <c r="C138" s="218"/>
      <c r="D138" s="253"/>
      <c r="E138" s="217"/>
      <c r="F138" s="219"/>
      <c r="G138" s="219"/>
      <c r="H138" s="254"/>
      <c r="I138" s="255"/>
      <c r="J138" s="218"/>
      <c r="K138" s="218"/>
      <c r="L138" s="218"/>
      <c r="M138" s="218"/>
      <c r="N138" s="218"/>
      <c r="O138" s="218"/>
      <c r="P138" s="218"/>
      <c r="Q138" s="218"/>
      <c r="R138" s="218"/>
      <c r="S138" s="218"/>
      <c r="T138" s="234"/>
      <c r="U138" s="235"/>
      <c r="V138" s="235"/>
      <c r="W138" s="235"/>
      <c r="X138" s="235"/>
      <c r="Y138" s="218"/>
      <c r="Z138" s="217"/>
      <c r="AA138" s="217"/>
      <c r="AB138" s="217"/>
      <c r="AC138" s="217"/>
    </row>
    <row r="139" spans="3:29" x14ac:dyDescent="0.15">
      <c r="C139" s="218"/>
      <c r="D139" s="219"/>
      <c r="E139" s="217"/>
      <c r="F139" s="219"/>
      <c r="G139" s="219"/>
      <c r="H139" s="254"/>
      <c r="I139" s="255"/>
      <c r="J139" s="218"/>
      <c r="K139" s="218"/>
      <c r="L139" s="218"/>
      <c r="M139" s="218"/>
      <c r="N139" s="218"/>
      <c r="O139" s="218"/>
      <c r="P139" s="218"/>
      <c r="Q139" s="218"/>
      <c r="R139" s="218"/>
      <c r="S139" s="218"/>
      <c r="T139" s="234"/>
      <c r="U139" s="235"/>
      <c r="V139" s="235"/>
      <c r="W139" s="235"/>
      <c r="X139" s="235"/>
      <c r="Y139" s="218"/>
      <c r="Z139" s="217"/>
      <c r="AA139" s="217"/>
      <c r="AB139" s="217"/>
      <c r="AC139" s="217"/>
    </row>
    <row r="140" spans="3:29" x14ac:dyDescent="0.15">
      <c r="C140" s="218"/>
      <c r="D140" s="219"/>
      <c r="E140" s="217"/>
      <c r="F140" s="219"/>
      <c r="G140" s="219"/>
      <c r="H140" s="254"/>
      <c r="I140" s="255"/>
      <c r="J140" s="218"/>
      <c r="K140" s="218"/>
      <c r="L140" s="218"/>
      <c r="M140" s="218"/>
      <c r="N140" s="218"/>
      <c r="O140" s="218"/>
      <c r="P140" s="218"/>
      <c r="Q140" s="218"/>
      <c r="R140" s="218"/>
      <c r="S140" s="218"/>
      <c r="T140" s="234"/>
      <c r="U140" s="235"/>
      <c r="V140" s="235"/>
      <c r="W140" s="235"/>
      <c r="X140" s="235"/>
      <c r="Y140" s="218"/>
      <c r="Z140" s="217"/>
      <c r="AA140" s="217"/>
      <c r="AB140" s="217"/>
      <c r="AC140" s="217"/>
    </row>
    <row r="141" spans="3:29" x14ac:dyDescent="0.15">
      <c r="C141" s="218"/>
      <c r="D141" s="219"/>
      <c r="E141" s="217"/>
      <c r="F141" s="219"/>
      <c r="G141" s="219"/>
      <c r="H141" s="254"/>
      <c r="I141" s="255"/>
      <c r="J141" s="218"/>
      <c r="K141" s="218"/>
      <c r="L141" s="218"/>
      <c r="M141" s="218"/>
      <c r="N141" s="218"/>
      <c r="O141" s="218"/>
      <c r="P141" s="218"/>
      <c r="Q141" s="218"/>
      <c r="R141" s="218"/>
      <c r="S141" s="218"/>
      <c r="T141" s="234"/>
      <c r="U141" s="235"/>
      <c r="V141" s="235"/>
      <c r="W141" s="235"/>
      <c r="X141" s="235"/>
      <c r="Y141" s="218"/>
      <c r="Z141" s="217"/>
      <c r="AA141" s="217"/>
      <c r="AB141" s="217"/>
      <c r="AC141" s="217"/>
    </row>
    <row r="142" spans="3:29" x14ac:dyDescent="0.15">
      <c r="C142" s="218"/>
      <c r="D142" s="219"/>
      <c r="E142" s="217"/>
      <c r="F142" s="219"/>
      <c r="G142" s="219"/>
      <c r="H142" s="254"/>
      <c r="I142" s="255"/>
      <c r="J142" s="218"/>
      <c r="K142" s="218"/>
      <c r="L142" s="218"/>
      <c r="M142" s="218"/>
      <c r="N142" s="218"/>
      <c r="O142" s="218"/>
      <c r="P142" s="218"/>
      <c r="Q142" s="218"/>
      <c r="R142" s="218"/>
      <c r="S142" s="218"/>
      <c r="T142" s="234"/>
      <c r="U142" s="235"/>
      <c r="V142" s="235"/>
      <c r="W142" s="235"/>
      <c r="X142" s="235"/>
      <c r="Y142" s="218"/>
      <c r="Z142" s="217"/>
      <c r="AA142" s="217"/>
      <c r="AB142" s="217"/>
      <c r="AC142" s="217"/>
    </row>
    <row r="143" spans="3:29" x14ac:dyDescent="0.15">
      <c r="C143" s="218"/>
      <c r="D143" s="219"/>
      <c r="E143" s="217"/>
      <c r="F143" s="219"/>
      <c r="G143" s="219"/>
      <c r="H143" s="254"/>
      <c r="I143" s="255"/>
      <c r="J143" s="218"/>
      <c r="K143" s="218"/>
      <c r="L143" s="218"/>
      <c r="M143" s="218"/>
      <c r="N143" s="218"/>
      <c r="O143" s="218"/>
      <c r="P143" s="218"/>
      <c r="Q143" s="218"/>
      <c r="R143" s="218"/>
      <c r="S143" s="218"/>
      <c r="T143" s="234"/>
      <c r="U143" s="235"/>
      <c r="V143" s="235"/>
      <c r="W143" s="235"/>
      <c r="X143" s="235"/>
      <c r="Y143" s="218"/>
      <c r="Z143" s="217"/>
      <c r="AA143" s="217"/>
      <c r="AB143" s="217"/>
      <c r="AC143" s="217"/>
    </row>
    <row r="144" spans="3:29" x14ac:dyDescent="0.15">
      <c r="C144" s="218"/>
      <c r="D144" s="219"/>
      <c r="E144" s="217"/>
      <c r="F144" s="219"/>
      <c r="G144" s="219"/>
      <c r="H144" s="254"/>
      <c r="I144" s="255"/>
      <c r="J144" s="218"/>
      <c r="K144" s="218"/>
      <c r="L144" s="218"/>
      <c r="M144" s="218"/>
      <c r="N144" s="218"/>
      <c r="O144" s="218"/>
      <c r="P144" s="218"/>
      <c r="Q144" s="218"/>
      <c r="R144" s="218"/>
      <c r="S144" s="218"/>
      <c r="T144" s="234"/>
      <c r="U144" s="235"/>
      <c r="V144" s="235"/>
      <c r="W144" s="235"/>
      <c r="X144" s="235"/>
      <c r="Y144" s="218"/>
      <c r="Z144" s="217"/>
      <c r="AA144" s="217"/>
      <c r="AB144" s="217"/>
      <c r="AC144" s="217"/>
    </row>
    <row r="145" spans="3:29" x14ac:dyDescent="0.15">
      <c r="C145" s="218"/>
      <c r="D145" s="219"/>
      <c r="E145" s="217"/>
      <c r="F145" s="217"/>
      <c r="G145" s="219"/>
      <c r="H145" s="219"/>
      <c r="I145" s="219"/>
      <c r="J145" s="218"/>
      <c r="K145" s="218"/>
      <c r="L145" s="218"/>
      <c r="M145" s="218"/>
      <c r="N145" s="218"/>
      <c r="O145" s="218"/>
      <c r="P145" s="218"/>
      <c r="Q145" s="218"/>
      <c r="R145" s="218"/>
      <c r="S145" s="218"/>
      <c r="T145" s="234"/>
      <c r="U145" s="235"/>
      <c r="V145" s="235"/>
      <c r="W145" s="235"/>
      <c r="X145" s="235"/>
      <c r="Y145" s="218"/>
      <c r="Z145" s="217"/>
      <c r="AA145" s="217"/>
      <c r="AB145" s="217"/>
      <c r="AC145" s="217"/>
    </row>
    <row r="146" spans="3:29" x14ac:dyDescent="0.15">
      <c r="C146" s="218"/>
      <c r="D146" s="241"/>
      <c r="E146" s="217"/>
      <c r="F146" s="217"/>
      <c r="G146" s="219"/>
      <c r="H146" s="219"/>
      <c r="I146" s="219"/>
      <c r="J146" s="218"/>
      <c r="K146" s="218"/>
      <c r="L146" s="218"/>
      <c r="M146" s="218"/>
      <c r="N146" s="218"/>
      <c r="O146" s="218"/>
      <c r="P146" s="218"/>
      <c r="Q146" s="218"/>
      <c r="R146" s="218"/>
      <c r="S146" s="218"/>
      <c r="T146" s="234"/>
      <c r="U146" s="235"/>
      <c r="V146" s="235"/>
      <c r="W146" s="235"/>
      <c r="X146" s="235"/>
      <c r="Y146" s="218"/>
      <c r="Z146" s="217"/>
      <c r="AA146" s="217"/>
      <c r="AB146" s="217"/>
      <c r="AC146" s="217"/>
    </row>
    <row r="147" spans="3:29" x14ac:dyDescent="0.15">
      <c r="C147" s="218"/>
      <c r="D147" s="221"/>
      <c r="E147" s="243"/>
      <c r="F147" s="233"/>
      <c r="G147" s="233"/>
      <c r="H147" s="233"/>
      <c r="I147" s="219"/>
      <c r="J147" s="218"/>
      <c r="K147" s="218"/>
      <c r="L147" s="218"/>
      <c r="M147" s="218"/>
      <c r="N147" s="218"/>
      <c r="O147" s="218"/>
      <c r="P147" s="218"/>
      <c r="Q147" s="218"/>
      <c r="R147" s="218"/>
      <c r="S147" s="218"/>
      <c r="T147" s="234"/>
      <c r="U147" s="235"/>
      <c r="V147" s="235"/>
      <c r="W147" s="235"/>
      <c r="X147" s="235"/>
      <c r="Y147" s="218"/>
      <c r="Z147" s="217"/>
      <c r="AA147" s="217"/>
      <c r="AB147" s="217"/>
      <c r="AC147" s="217"/>
    </row>
    <row r="148" spans="3:29" x14ac:dyDescent="0.15">
      <c r="C148" s="218"/>
      <c r="D148" s="219"/>
      <c r="E148" s="217"/>
      <c r="F148" s="219"/>
      <c r="G148" s="219"/>
      <c r="H148" s="251"/>
      <c r="I148" s="219"/>
      <c r="J148" s="218"/>
      <c r="K148" s="218"/>
      <c r="L148" s="218"/>
      <c r="M148" s="218"/>
      <c r="N148" s="218"/>
      <c r="O148" s="218"/>
      <c r="P148" s="218"/>
      <c r="Q148" s="218"/>
      <c r="R148" s="218"/>
      <c r="S148" s="218"/>
      <c r="T148" s="234"/>
      <c r="U148" s="235"/>
      <c r="V148" s="235"/>
      <c r="W148" s="235"/>
      <c r="X148" s="235"/>
      <c r="Y148" s="218"/>
      <c r="Z148" s="217"/>
      <c r="AA148" s="217"/>
      <c r="AB148" s="217"/>
      <c r="AC148" s="217"/>
    </row>
    <row r="149" spans="3:29" x14ac:dyDescent="0.15">
      <c r="C149" s="218"/>
      <c r="D149" s="219"/>
      <c r="E149" s="217"/>
      <c r="F149" s="219"/>
      <c r="G149" s="219"/>
      <c r="H149" s="256"/>
      <c r="I149" s="219"/>
      <c r="J149" s="218"/>
      <c r="K149" s="218"/>
      <c r="L149" s="218"/>
      <c r="M149" s="218"/>
      <c r="N149" s="218"/>
      <c r="O149" s="218"/>
      <c r="P149" s="218"/>
      <c r="Q149" s="218"/>
      <c r="R149" s="218"/>
      <c r="S149" s="218"/>
      <c r="T149" s="234"/>
      <c r="U149" s="235"/>
      <c r="V149" s="235"/>
      <c r="W149" s="235"/>
      <c r="X149" s="235"/>
      <c r="Y149" s="218"/>
      <c r="Z149" s="217"/>
      <c r="AA149" s="217"/>
      <c r="AB149" s="217"/>
      <c r="AC149" s="217"/>
    </row>
    <row r="150" spans="3:29" x14ac:dyDescent="0.15">
      <c r="C150" s="218"/>
      <c r="D150" s="219"/>
      <c r="E150" s="217"/>
      <c r="F150" s="219"/>
      <c r="G150" s="219"/>
      <c r="H150" s="256"/>
      <c r="I150" s="219"/>
      <c r="J150" s="218"/>
      <c r="K150" s="218"/>
      <c r="L150" s="218"/>
      <c r="M150" s="218"/>
      <c r="N150" s="218"/>
      <c r="O150" s="218"/>
      <c r="P150" s="218"/>
      <c r="Q150" s="218"/>
      <c r="R150" s="218"/>
      <c r="S150" s="218"/>
      <c r="T150" s="234"/>
      <c r="U150" s="235"/>
      <c r="V150" s="235"/>
      <c r="W150" s="235"/>
      <c r="X150" s="235"/>
      <c r="Y150" s="218"/>
      <c r="Z150" s="217"/>
      <c r="AA150" s="217"/>
      <c r="AB150" s="217"/>
      <c r="AC150" s="217"/>
    </row>
    <row r="151" spans="3:29" x14ac:dyDescent="0.15">
      <c r="C151" s="218"/>
      <c r="D151" s="219"/>
      <c r="E151" s="217"/>
      <c r="F151" s="219"/>
      <c r="G151" s="219"/>
      <c r="H151" s="256"/>
      <c r="I151" s="219"/>
      <c r="J151" s="218"/>
      <c r="K151" s="218"/>
      <c r="L151" s="218"/>
      <c r="M151" s="218"/>
      <c r="N151" s="218"/>
      <c r="O151" s="218"/>
      <c r="P151" s="218"/>
      <c r="Q151" s="218"/>
      <c r="R151" s="218"/>
      <c r="S151" s="218"/>
      <c r="T151" s="234"/>
      <c r="U151" s="235"/>
      <c r="V151" s="235"/>
      <c r="W151" s="235"/>
      <c r="X151" s="235"/>
      <c r="Y151" s="218"/>
      <c r="Z151" s="217"/>
      <c r="AA151" s="217"/>
      <c r="AB151" s="217"/>
      <c r="AC151" s="217"/>
    </row>
    <row r="152" spans="3:29" x14ac:dyDescent="0.15">
      <c r="C152" s="218"/>
      <c r="D152" s="219"/>
      <c r="E152" s="217"/>
      <c r="F152" s="219"/>
      <c r="G152" s="219"/>
      <c r="H152" s="256"/>
      <c r="I152" s="219"/>
      <c r="J152" s="218"/>
      <c r="K152" s="218"/>
      <c r="L152" s="218"/>
      <c r="M152" s="218"/>
      <c r="N152" s="218"/>
      <c r="O152" s="218"/>
      <c r="P152" s="218"/>
      <c r="Q152" s="218"/>
      <c r="R152" s="218"/>
      <c r="S152" s="218"/>
      <c r="T152" s="234"/>
      <c r="U152" s="235"/>
      <c r="V152" s="235"/>
      <c r="W152" s="235"/>
      <c r="X152" s="235"/>
      <c r="Y152" s="218"/>
      <c r="Z152" s="217"/>
      <c r="AA152" s="217"/>
      <c r="AB152" s="217"/>
      <c r="AC152" s="217"/>
    </row>
    <row r="153" spans="3:29" x14ac:dyDescent="0.15">
      <c r="C153" s="218"/>
      <c r="D153" s="219"/>
      <c r="E153" s="217"/>
      <c r="F153" s="219"/>
      <c r="G153" s="219"/>
      <c r="H153" s="256"/>
      <c r="I153" s="219"/>
      <c r="J153" s="218"/>
      <c r="K153" s="218"/>
      <c r="L153" s="218"/>
      <c r="M153" s="218"/>
      <c r="N153" s="218"/>
      <c r="O153" s="218"/>
      <c r="P153" s="218"/>
      <c r="Q153" s="218"/>
      <c r="R153" s="218"/>
      <c r="S153" s="218"/>
      <c r="T153" s="234"/>
      <c r="U153" s="235"/>
      <c r="V153" s="235"/>
      <c r="W153" s="235"/>
      <c r="X153" s="235"/>
      <c r="Y153" s="218"/>
      <c r="Z153" s="217"/>
      <c r="AA153" s="217"/>
      <c r="AB153" s="217"/>
      <c r="AC153" s="217"/>
    </row>
    <row r="154" spans="3:29" x14ac:dyDescent="0.15">
      <c r="C154" s="218"/>
      <c r="D154" s="219"/>
      <c r="E154" s="217"/>
      <c r="F154" s="219"/>
      <c r="G154" s="219"/>
      <c r="H154" s="256"/>
      <c r="I154" s="219"/>
      <c r="J154" s="218"/>
      <c r="K154" s="218"/>
      <c r="L154" s="218"/>
      <c r="M154" s="218"/>
      <c r="N154" s="218"/>
      <c r="O154" s="218"/>
      <c r="P154" s="218"/>
      <c r="Q154" s="218"/>
      <c r="R154" s="218"/>
      <c r="S154" s="218"/>
      <c r="T154" s="234"/>
      <c r="U154" s="235"/>
      <c r="V154" s="235"/>
      <c r="W154" s="235"/>
      <c r="X154" s="235"/>
      <c r="Y154" s="218"/>
      <c r="Z154" s="217"/>
      <c r="AA154" s="217"/>
      <c r="AB154" s="217"/>
      <c r="AC154" s="217"/>
    </row>
    <row r="155" spans="3:29" x14ac:dyDescent="0.15">
      <c r="C155" s="218"/>
      <c r="D155" s="219"/>
      <c r="E155" s="217"/>
      <c r="F155" s="219"/>
      <c r="G155" s="219"/>
      <c r="H155" s="256"/>
      <c r="I155" s="219"/>
      <c r="J155" s="218"/>
      <c r="K155" s="218"/>
      <c r="L155" s="218"/>
      <c r="M155" s="218"/>
      <c r="N155" s="218"/>
      <c r="O155" s="218"/>
      <c r="P155" s="218"/>
      <c r="Q155" s="218"/>
      <c r="R155" s="218"/>
      <c r="S155" s="218"/>
      <c r="T155" s="234"/>
      <c r="U155" s="235"/>
      <c r="V155" s="235"/>
      <c r="W155" s="235"/>
      <c r="X155" s="235"/>
      <c r="Y155" s="218"/>
      <c r="Z155" s="217"/>
      <c r="AA155" s="217"/>
      <c r="AB155" s="217"/>
      <c r="AC155" s="217"/>
    </row>
    <row r="156" spans="3:29" x14ac:dyDescent="0.15">
      <c r="C156" s="218"/>
      <c r="D156" s="219"/>
      <c r="E156" s="217"/>
      <c r="F156" s="217"/>
      <c r="G156" s="219"/>
      <c r="H156" s="219"/>
      <c r="I156" s="219"/>
      <c r="J156" s="218"/>
      <c r="K156" s="218"/>
      <c r="L156" s="218"/>
      <c r="M156" s="218"/>
      <c r="N156" s="218"/>
      <c r="O156" s="218"/>
      <c r="P156" s="218"/>
      <c r="Q156" s="218"/>
      <c r="R156" s="218"/>
      <c r="S156" s="218"/>
      <c r="T156" s="234"/>
      <c r="U156" s="235"/>
      <c r="V156" s="235"/>
      <c r="W156" s="235"/>
      <c r="X156" s="235"/>
      <c r="Y156" s="218"/>
      <c r="Z156" s="217"/>
      <c r="AA156" s="217"/>
      <c r="AB156" s="217"/>
      <c r="AC156" s="217"/>
    </row>
    <row r="157" spans="3:29" x14ac:dyDescent="0.15">
      <c r="C157" s="218"/>
      <c r="D157" s="241"/>
      <c r="E157" s="217"/>
      <c r="F157" s="243"/>
      <c r="G157" s="234"/>
      <c r="H157" s="219"/>
      <c r="I157" s="219"/>
      <c r="J157" s="218"/>
      <c r="K157" s="218"/>
      <c r="L157" s="218"/>
      <c r="M157" s="218"/>
      <c r="N157" s="218"/>
      <c r="O157" s="218"/>
      <c r="P157" s="218"/>
      <c r="Q157" s="218"/>
      <c r="R157" s="218"/>
      <c r="S157" s="218"/>
      <c r="T157" s="234"/>
      <c r="U157" s="235"/>
      <c r="V157" s="235"/>
      <c r="W157" s="235"/>
      <c r="X157" s="235"/>
      <c r="Y157" s="218"/>
      <c r="Z157" s="217"/>
      <c r="AA157" s="217"/>
      <c r="AB157" s="217"/>
      <c r="AC157" s="217"/>
    </row>
    <row r="158" spans="3:29" x14ac:dyDescent="0.15">
      <c r="C158" s="218"/>
      <c r="D158" s="221"/>
      <c r="E158" s="243"/>
      <c r="F158" s="233"/>
      <c r="G158" s="233"/>
      <c r="H158" s="217"/>
      <c r="I158" s="217"/>
      <c r="J158" s="233"/>
      <c r="L158" s="218"/>
      <c r="M158" s="218"/>
      <c r="N158" s="218"/>
      <c r="O158" s="218"/>
      <c r="P158" s="218"/>
      <c r="Q158" s="218"/>
      <c r="R158" s="218"/>
      <c r="S158" s="218"/>
      <c r="T158" s="234"/>
      <c r="U158" s="235"/>
      <c r="V158" s="235"/>
      <c r="W158" s="235"/>
      <c r="X158" s="235"/>
      <c r="Y158" s="218"/>
      <c r="Z158" s="217"/>
      <c r="AA158" s="217"/>
      <c r="AB158" s="217"/>
      <c r="AC158" s="217"/>
    </row>
    <row r="159" spans="3:29" x14ac:dyDescent="0.15">
      <c r="C159" s="218"/>
      <c r="D159" s="219"/>
      <c r="E159" s="217"/>
      <c r="F159" s="219"/>
      <c r="G159" s="219"/>
      <c r="I159" s="257"/>
      <c r="J159" s="256"/>
      <c r="L159" s="218"/>
      <c r="M159" s="218"/>
      <c r="N159" s="218"/>
      <c r="O159" s="218"/>
      <c r="P159" s="218"/>
      <c r="Q159" s="218"/>
      <c r="R159" s="218"/>
      <c r="S159" s="218"/>
      <c r="T159" s="234"/>
      <c r="U159" s="235"/>
      <c r="V159" s="235"/>
      <c r="W159" s="235"/>
      <c r="X159" s="235"/>
      <c r="Y159" s="218"/>
      <c r="Z159" s="217"/>
      <c r="AA159" s="217"/>
      <c r="AB159" s="217"/>
      <c r="AC159" s="217"/>
    </row>
    <row r="160" spans="3:29" x14ac:dyDescent="0.15">
      <c r="C160" s="218"/>
      <c r="D160" s="219"/>
      <c r="E160" s="217"/>
      <c r="F160" s="219"/>
      <c r="G160" s="219"/>
      <c r="H160" s="217"/>
      <c r="I160" s="250"/>
      <c r="J160" s="256"/>
      <c r="L160" s="218"/>
      <c r="M160" s="218"/>
      <c r="N160" s="218"/>
      <c r="O160" s="218"/>
      <c r="P160" s="218"/>
      <c r="Q160" s="218"/>
      <c r="R160" s="218"/>
      <c r="S160" s="218"/>
      <c r="T160" s="234"/>
      <c r="U160" s="235"/>
      <c r="V160" s="235"/>
      <c r="W160" s="235"/>
      <c r="X160" s="235"/>
      <c r="Y160" s="218"/>
      <c r="Z160" s="217"/>
      <c r="AA160" s="217"/>
      <c r="AB160" s="217"/>
      <c r="AC160" s="217"/>
    </row>
    <row r="161" spans="3:29" x14ac:dyDescent="0.15">
      <c r="C161" s="218"/>
      <c r="D161" s="219"/>
      <c r="E161" s="217"/>
      <c r="F161" s="219"/>
      <c r="G161" s="219"/>
      <c r="H161" s="217"/>
      <c r="I161" s="250"/>
      <c r="J161" s="256"/>
      <c r="L161" s="218"/>
      <c r="M161" s="218"/>
      <c r="N161" s="218"/>
      <c r="O161" s="218"/>
      <c r="P161" s="218"/>
      <c r="Q161" s="218"/>
      <c r="R161" s="218"/>
      <c r="S161" s="218"/>
      <c r="T161" s="234"/>
      <c r="U161" s="235"/>
      <c r="V161" s="235"/>
      <c r="W161" s="235"/>
      <c r="X161" s="235"/>
      <c r="Y161" s="218"/>
      <c r="Z161" s="217"/>
      <c r="AA161" s="217"/>
      <c r="AB161" s="217"/>
      <c r="AC161" s="217"/>
    </row>
    <row r="162" spans="3:29" x14ac:dyDescent="0.15">
      <c r="C162" s="218"/>
      <c r="D162" s="219"/>
      <c r="E162" s="217"/>
      <c r="F162" s="219"/>
      <c r="G162" s="219"/>
      <c r="H162" s="217"/>
      <c r="I162" s="250"/>
      <c r="J162" s="256"/>
      <c r="L162" s="218"/>
      <c r="M162" s="218"/>
      <c r="N162" s="218"/>
      <c r="O162" s="218"/>
      <c r="P162" s="218"/>
      <c r="Q162" s="218"/>
      <c r="R162" s="218"/>
      <c r="S162" s="218"/>
      <c r="T162" s="234"/>
      <c r="U162" s="235"/>
      <c r="V162" s="235"/>
      <c r="W162" s="235"/>
      <c r="X162" s="235"/>
      <c r="Y162" s="218"/>
      <c r="Z162" s="217"/>
      <c r="AA162" s="217"/>
      <c r="AB162" s="217"/>
      <c r="AC162" s="217"/>
    </row>
    <row r="163" spans="3:29" x14ac:dyDescent="0.15">
      <c r="C163" s="218"/>
      <c r="D163" s="219"/>
      <c r="E163" s="217"/>
      <c r="F163" s="219"/>
      <c r="G163" s="219"/>
      <c r="H163" s="217"/>
      <c r="I163" s="250"/>
      <c r="J163" s="256"/>
      <c r="L163" s="218"/>
      <c r="M163" s="218"/>
      <c r="N163" s="218"/>
      <c r="O163" s="218"/>
      <c r="P163" s="218"/>
      <c r="Q163" s="218"/>
      <c r="R163" s="218"/>
      <c r="S163" s="218"/>
      <c r="T163" s="234"/>
      <c r="U163" s="235"/>
      <c r="V163" s="235"/>
      <c r="W163" s="235"/>
      <c r="X163" s="235"/>
      <c r="Y163" s="218"/>
      <c r="Z163" s="217"/>
      <c r="AA163" s="217"/>
      <c r="AB163" s="217"/>
      <c r="AC163" s="217"/>
    </row>
    <row r="164" spans="3:29" x14ac:dyDescent="0.15">
      <c r="C164" s="218"/>
      <c r="D164" s="219"/>
      <c r="E164" s="217"/>
      <c r="F164" s="219"/>
      <c r="G164" s="219"/>
      <c r="H164" s="217"/>
      <c r="I164" s="250"/>
      <c r="J164" s="256"/>
      <c r="L164" s="218"/>
      <c r="M164" s="218"/>
      <c r="N164" s="218"/>
      <c r="O164" s="218"/>
      <c r="P164" s="218"/>
      <c r="Q164" s="218"/>
      <c r="R164" s="218"/>
      <c r="S164" s="218"/>
      <c r="T164" s="234"/>
      <c r="U164" s="235"/>
      <c r="V164" s="235"/>
      <c r="W164" s="235"/>
      <c r="X164" s="235"/>
      <c r="Y164" s="218"/>
      <c r="Z164" s="217"/>
      <c r="AA164" s="217"/>
      <c r="AB164" s="217"/>
      <c r="AC164" s="217"/>
    </row>
    <row r="165" spans="3:29" x14ac:dyDescent="0.15">
      <c r="C165" s="218"/>
      <c r="D165" s="219"/>
      <c r="E165" s="217"/>
      <c r="F165" s="219"/>
      <c r="G165" s="219"/>
      <c r="H165" s="217"/>
      <c r="I165" s="250"/>
      <c r="J165" s="256"/>
      <c r="L165" s="218"/>
      <c r="M165" s="218"/>
      <c r="N165" s="218"/>
      <c r="O165" s="218"/>
      <c r="P165" s="218"/>
      <c r="Q165" s="218"/>
      <c r="R165" s="218"/>
      <c r="S165" s="218"/>
      <c r="T165" s="234"/>
      <c r="U165" s="235"/>
      <c r="V165" s="235"/>
      <c r="W165" s="235"/>
      <c r="X165" s="235"/>
      <c r="Y165" s="218"/>
      <c r="Z165" s="217"/>
      <c r="AA165" s="217"/>
      <c r="AB165" s="217"/>
      <c r="AC165" s="217"/>
    </row>
    <row r="166" spans="3:29" x14ac:dyDescent="0.15">
      <c r="C166" s="218"/>
      <c r="D166" s="219"/>
      <c r="E166" s="217"/>
      <c r="F166" s="219"/>
      <c r="G166" s="219"/>
      <c r="H166" s="217"/>
      <c r="I166" s="250"/>
      <c r="J166" s="256"/>
      <c r="K166" s="218"/>
      <c r="L166" s="218"/>
      <c r="M166" s="218"/>
      <c r="N166" s="218"/>
      <c r="O166" s="218"/>
      <c r="P166" s="218"/>
      <c r="Q166" s="218"/>
      <c r="R166" s="218"/>
      <c r="S166" s="218"/>
      <c r="T166" s="234"/>
      <c r="U166" s="235"/>
      <c r="V166" s="235"/>
      <c r="W166" s="235"/>
      <c r="X166" s="235"/>
      <c r="Y166" s="218"/>
      <c r="Z166" s="217"/>
      <c r="AA166" s="217"/>
      <c r="AB166" s="217"/>
      <c r="AC166" s="217"/>
    </row>
    <row r="167" spans="3:29" x14ac:dyDescent="0.15">
      <c r="C167" s="218"/>
      <c r="D167" s="241"/>
      <c r="E167" s="217"/>
      <c r="F167" s="217"/>
      <c r="G167" s="219"/>
      <c r="H167" s="219"/>
      <c r="I167" s="219"/>
      <c r="J167" s="218"/>
      <c r="K167" s="218"/>
      <c r="L167" s="218"/>
      <c r="M167" s="218"/>
      <c r="N167" s="218"/>
      <c r="O167" s="218"/>
      <c r="P167" s="218"/>
      <c r="Q167" s="218"/>
      <c r="R167" s="218"/>
      <c r="S167" s="218"/>
      <c r="T167" s="234"/>
      <c r="U167" s="235"/>
      <c r="V167" s="235"/>
      <c r="W167" s="235"/>
      <c r="X167" s="235"/>
      <c r="Y167" s="218"/>
      <c r="Z167" s="217"/>
      <c r="AA167" s="217"/>
      <c r="AB167" s="217"/>
      <c r="AC167" s="217"/>
    </row>
    <row r="168" spans="3:29" x14ac:dyDescent="0.15">
      <c r="C168" s="218"/>
      <c r="D168" s="221"/>
      <c r="E168" s="243"/>
      <c r="F168" s="233"/>
      <c r="G168" s="233"/>
      <c r="H168" s="221"/>
      <c r="I168" s="219"/>
      <c r="J168" s="218"/>
      <c r="K168" s="218"/>
      <c r="L168" s="218"/>
      <c r="M168" s="218"/>
      <c r="N168" s="218"/>
      <c r="O168" s="218"/>
      <c r="P168" s="218"/>
      <c r="Q168" s="218"/>
      <c r="R168" s="218"/>
      <c r="S168" s="218"/>
      <c r="T168" s="234"/>
      <c r="U168" s="235"/>
      <c r="V168" s="235"/>
      <c r="W168" s="235"/>
      <c r="X168" s="235"/>
      <c r="Y168" s="218"/>
      <c r="Z168" s="217"/>
      <c r="AA168" s="217"/>
      <c r="AB168" s="217"/>
      <c r="AC168" s="217"/>
    </row>
    <row r="169" spans="3:29" x14ac:dyDescent="0.15">
      <c r="C169" s="218"/>
      <c r="D169" s="219"/>
      <c r="E169" s="217"/>
      <c r="F169" s="219"/>
      <c r="G169" s="219"/>
      <c r="H169" s="251"/>
      <c r="I169" s="219"/>
      <c r="J169" s="218"/>
      <c r="K169" s="218"/>
      <c r="L169" s="218"/>
      <c r="M169" s="218"/>
      <c r="N169" s="218"/>
      <c r="O169" s="218"/>
      <c r="P169" s="218"/>
      <c r="Q169" s="218"/>
      <c r="R169" s="218"/>
      <c r="S169" s="218"/>
      <c r="T169" s="234"/>
      <c r="U169" s="235"/>
      <c r="V169" s="235"/>
      <c r="W169" s="235"/>
      <c r="X169" s="235"/>
      <c r="Y169" s="218"/>
      <c r="Z169" s="217"/>
      <c r="AA169" s="217"/>
      <c r="AB169" s="217"/>
      <c r="AC169" s="217"/>
    </row>
    <row r="170" spans="3:29" x14ac:dyDescent="0.15">
      <c r="C170" s="218"/>
      <c r="D170" s="219"/>
      <c r="E170" s="217"/>
      <c r="F170" s="219"/>
      <c r="G170" s="219"/>
      <c r="H170" s="256"/>
      <c r="I170" s="219"/>
      <c r="J170" s="218"/>
      <c r="K170" s="218"/>
      <c r="L170" s="218"/>
      <c r="M170" s="218"/>
      <c r="N170" s="218"/>
      <c r="O170" s="218"/>
      <c r="P170" s="218"/>
      <c r="Q170" s="218"/>
      <c r="R170" s="218"/>
      <c r="S170" s="218"/>
      <c r="T170" s="234"/>
      <c r="U170" s="235"/>
      <c r="V170" s="235"/>
      <c r="W170" s="235"/>
      <c r="X170" s="235"/>
      <c r="Y170" s="218"/>
      <c r="Z170" s="217"/>
      <c r="AA170" s="217"/>
      <c r="AB170" s="217"/>
      <c r="AC170" s="217"/>
    </row>
    <row r="171" spans="3:29" x14ac:dyDescent="0.15">
      <c r="C171" s="218"/>
      <c r="D171" s="219"/>
      <c r="E171" s="217"/>
      <c r="F171" s="219"/>
      <c r="G171" s="219"/>
      <c r="H171" s="256"/>
      <c r="I171" s="219"/>
      <c r="J171" s="218"/>
      <c r="K171" s="218"/>
      <c r="L171" s="218"/>
      <c r="M171" s="218"/>
      <c r="N171" s="218"/>
      <c r="O171" s="218"/>
      <c r="P171" s="218"/>
      <c r="Q171" s="218"/>
      <c r="R171" s="218"/>
      <c r="S171" s="218"/>
      <c r="T171" s="234"/>
      <c r="U171" s="235"/>
      <c r="V171" s="235"/>
      <c r="W171" s="235"/>
      <c r="X171" s="235"/>
      <c r="Y171" s="218"/>
      <c r="Z171" s="217"/>
      <c r="AA171" s="217"/>
      <c r="AB171" s="217"/>
      <c r="AC171" s="217"/>
    </row>
    <row r="172" spans="3:29" x14ac:dyDescent="0.15">
      <c r="C172" s="218"/>
      <c r="D172" s="219"/>
      <c r="E172" s="217"/>
      <c r="F172" s="219"/>
      <c r="G172" s="219"/>
      <c r="H172" s="256"/>
      <c r="I172" s="219"/>
      <c r="J172" s="218"/>
      <c r="K172" s="218"/>
      <c r="L172" s="218"/>
      <c r="M172" s="218"/>
      <c r="N172" s="218"/>
      <c r="O172" s="218"/>
      <c r="P172" s="218"/>
      <c r="Q172" s="218"/>
      <c r="R172" s="218"/>
      <c r="S172" s="218"/>
      <c r="T172" s="234"/>
      <c r="U172" s="235"/>
      <c r="V172" s="235"/>
      <c r="W172" s="235"/>
      <c r="X172" s="235"/>
      <c r="Y172" s="218"/>
      <c r="Z172" s="217"/>
      <c r="AA172" s="217"/>
      <c r="AB172" s="217"/>
      <c r="AC172" s="217"/>
    </row>
    <row r="173" spans="3:29" x14ac:dyDescent="0.15">
      <c r="C173" s="218"/>
      <c r="D173" s="219"/>
      <c r="E173" s="217"/>
      <c r="F173" s="219"/>
      <c r="G173" s="219"/>
      <c r="H173" s="256"/>
      <c r="I173" s="219"/>
      <c r="J173" s="218"/>
      <c r="K173" s="218"/>
      <c r="L173" s="218"/>
      <c r="M173" s="218"/>
      <c r="N173" s="218"/>
      <c r="O173" s="218"/>
      <c r="P173" s="218"/>
      <c r="Q173" s="218"/>
      <c r="R173" s="218"/>
      <c r="S173" s="218"/>
      <c r="T173" s="234"/>
      <c r="U173" s="235"/>
      <c r="V173" s="235"/>
      <c r="W173" s="235"/>
      <c r="X173" s="235"/>
      <c r="Y173" s="218"/>
      <c r="Z173" s="217"/>
      <c r="AA173" s="217"/>
      <c r="AB173" s="217"/>
      <c r="AC173" s="217"/>
    </row>
    <row r="174" spans="3:29" x14ac:dyDescent="0.15">
      <c r="C174" s="218"/>
      <c r="D174" s="219"/>
      <c r="E174" s="217"/>
      <c r="F174" s="219"/>
      <c r="G174" s="219"/>
      <c r="H174" s="256"/>
      <c r="I174" s="219"/>
      <c r="J174" s="218"/>
      <c r="K174" s="218"/>
      <c r="L174" s="218"/>
      <c r="M174" s="218"/>
      <c r="N174" s="218"/>
      <c r="O174" s="218"/>
      <c r="P174" s="218"/>
      <c r="Q174" s="218"/>
      <c r="R174" s="218"/>
      <c r="S174" s="218"/>
      <c r="T174" s="234"/>
      <c r="U174" s="235"/>
      <c r="V174" s="235"/>
      <c r="W174" s="235"/>
      <c r="X174" s="235"/>
      <c r="Y174" s="218"/>
      <c r="Z174" s="217"/>
      <c r="AA174" s="217"/>
      <c r="AB174" s="217"/>
      <c r="AC174" s="217"/>
    </row>
    <row r="175" spans="3:29" x14ac:dyDescent="0.15">
      <c r="C175" s="218"/>
      <c r="D175" s="219"/>
      <c r="E175" s="217"/>
      <c r="F175" s="219"/>
      <c r="G175" s="219"/>
      <c r="H175" s="256"/>
      <c r="I175" s="219"/>
      <c r="J175" s="218"/>
      <c r="K175" s="218"/>
      <c r="L175" s="218"/>
      <c r="M175" s="218"/>
      <c r="N175" s="218"/>
      <c r="O175" s="218"/>
      <c r="P175" s="218"/>
      <c r="Q175" s="218"/>
      <c r="R175" s="218"/>
      <c r="S175" s="218"/>
      <c r="T175" s="234"/>
      <c r="U175" s="235"/>
      <c r="V175" s="235"/>
      <c r="W175" s="235"/>
      <c r="X175" s="235"/>
      <c r="Y175" s="218"/>
      <c r="Z175" s="217"/>
      <c r="AA175" s="217"/>
      <c r="AB175" s="217"/>
      <c r="AC175" s="217"/>
    </row>
    <row r="176" spans="3:29" x14ac:dyDescent="0.15">
      <c r="C176" s="218"/>
      <c r="D176" s="219"/>
      <c r="E176" s="217"/>
      <c r="F176" s="219"/>
      <c r="G176" s="219"/>
      <c r="H176" s="256"/>
      <c r="I176" s="219"/>
      <c r="J176" s="218"/>
      <c r="K176" s="218"/>
      <c r="L176" s="218"/>
      <c r="M176" s="218"/>
      <c r="N176" s="218"/>
      <c r="O176" s="218"/>
      <c r="P176" s="218"/>
      <c r="Q176" s="218"/>
      <c r="R176" s="218"/>
      <c r="S176" s="218"/>
      <c r="T176" s="234"/>
      <c r="U176" s="235"/>
      <c r="V176" s="235"/>
      <c r="W176" s="235"/>
      <c r="X176" s="235"/>
      <c r="Y176" s="218"/>
      <c r="Z176" s="217"/>
      <c r="AA176" s="217"/>
      <c r="AB176" s="217"/>
      <c r="AC176" s="217"/>
    </row>
    <row r="177" spans="2:29" x14ac:dyDescent="0.15">
      <c r="C177" s="218"/>
      <c r="D177" s="219"/>
      <c r="E177" s="217"/>
      <c r="F177" s="217"/>
      <c r="G177" s="219"/>
      <c r="H177" s="219"/>
      <c r="I177" s="219"/>
      <c r="J177" s="218"/>
      <c r="K177" s="218"/>
      <c r="L177" s="218"/>
      <c r="M177" s="218"/>
      <c r="N177" s="218"/>
      <c r="O177" s="218"/>
      <c r="P177" s="218"/>
      <c r="Q177" s="218"/>
      <c r="R177" s="218"/>
      <c r="S177" s="218"/>
      <c r="T177" s="234"/>
      <c r="U177" s="235"/>
      <c r="V177" s="235"/>
      <c r="W177" s="235"/>
      <c r="X177" s="235"/>
      <c r="Y177" s="218"/>
      <c r="Z177" s="217"/>
      <c r="AA177" s="217"/>
      <c r="AB177" s="217"/>
      <c r="AC177" s="217"/>
    </row>
    <row r="178" spans="2:29" x14ac:dyDescent="0.15">
      <c r="C178" s="218"/>
      <c r="D178" s="241"/>
      <c r="E178" s="217"/>
      <c r="F178" s="243"/>
      <c r="G178" s="229"/>
      <c r="H178" s="219"/>
      <c r="I178" s="219"/>
      <c r="J178" s="218"/>
      <c r="K178" s="218"/>
      <c r="L178" s="218"/>
      <c r="M178" s="218"/>
      <c r="N178" s="218"/>
      <c r="O178" s="218"/>
      <c r="P178" s="218"/>
      <c r="Q178" s="218"/>
      <c r="R178" s="218"/>
      <c r="S178" s="218"/>
      <c r="T178" s="234"/>
      <c r="U178" s="235"/>
      <c r="V178" s="235"/>
      <c r="W178" s="235"/>
      <c r="X178" s="235"/>
      <c r="Y178" s="218"/>
      <c r="Z178" s="217"/>
      <c r="AA178" s="217"/>
      <c r="AB178" s="217"/>
      <c r="AC178" s="217"/>
    </row>
    <row r="179" spans="2:29" x14ac:dyDescent="0.15">
      <c r="B179" s="218"/>
      <c r="C179" s="218"/>
      <c r="D179" s="221"/>
      <c r="E179" s="243"/>
      <c r="F179" s="233"/>
      <c r="G179" s="233"/>
      <c r="H179" s="217"/>
      <c r="I179" s="217"/>
      <c r="J179" s="233"/>
      <c r="K179" s="218"/>
      <c r="L179" s="218"/>
      <c r="M179" s="218"/>
      <c r="N179" s="218"/>
      <c r="O179" s="218"/>
      <c r="P179" s="218"/>
      <c r="Q179" s="218"/>
      <c r="R179" s="218"/>
      <c r="S179" s="218"/>
      <c r="T179" s="234"/>
      <c r="U179" s="235"/>
      <c r="V179" s="235"/>
      <c r="W179" s="235"/>
      <c r="X179" s="235"/>
      <c r="Y179" s="218"/>
      <c r="Z179" s="217"/>
      <c r="AA179" s="217"/>
      <c r="AB179" s="217"/>
      <c r="AC179" s="217"/>
    </row>
    <row r="180" spans="2:29" x14ac:dyDescent="0.15">
      <c r="B180" s="218"/>
      <c r="C180" s="218"/>
      <c r="D180" s="219"/>
      <c r="E180" s="217"/>
      <c r="F180" s="219"/>
      <c r="G180" s="219"/>
      <c r="I180" s="257"/>
      <c r="J180" s="256"/>
      <c r="K180" s="218"/>
      <c r="L180" s="218"/>
      <c r="M180" s="218"/>
      <c r="N180" s="218"/>
      <c r="O180" s="218"/>
      <c r="P180" s="218"/>
      <c r="Q180" s="218"/>
      <c r="R180" s="218"/>
      <c r="S180" s="218"/>
      <c r="T180" s="234"/>
      <c r="U180" s="235"/>
      <c r="V180" s="235"/>
      <c r="W180" s="235"/>
      <c r="X180" s="235"/>
      <c r="Y180" s="218"/>
      <c r="Z180" s="217"/>
      <c r="AA180" s="217"/>
      <c r="AB180" s="217"/>
      <c r="AC180" s="217"/>
    </row>
    <row r="181" spans="2:29" x14ac:dyDescent="0.15">
      <c r="B181" s="218"/>
      <c r="C181" s="218"/>
      <c r="D181" s="219"/>
      <c r="E181" s="217"/>
      <c r="F181" s="219"/>
      <c r="G181" s="219"/>
      <c r="H181" s="217"/>
      <c r="I181" s="250"/>
      <c r="J181" s="256"/>
      <c r="K181" s="218"/>
      <c r="L181" s="218"/>
      <c r="M181" s="218"/>
      <c r="N181" s="218"/>
      <c r="O181" s="218"/>
      <c r="P181" s="218"/>
      <c r="Q181" s="218"/>
      <c r="R181" s="218"/>
      <c r="S181" s="218"/>
      <c r="T181" s="234"/>
      <c r="U181" s="235"/>
      <c r="V181" s="235"/>
      <c r="W181" s="235"/>
      <c r="X181" s="235"/>
      <c r="Y181" s="218"/>
      <c r="Z181" s="217"/>
      <c r="AA181" s="217"/>
      <c r="AB181" s="217"/>
      <c r="AC181" s="217"/>
    </row>
    <row r="182" spans="2:29" x14ac:dyDescent="0.15">
      <c r="B182" s="218"/>
      <c r="C182" s="218"/>
      <c r="D182" s="219"/>
      <c r="E182" s="217"/>
      <c r="F182" s="219"/>
      <c r="G182" s="219"/>
      <c r="H182" s="217"/>
      <c r="I182" s="250"/>
      <c r="J182" s="256"/>
      <c r="K182" s="218"/>
      <c r="L182" s="218"/>
      <c r="M182" s="218"/>
      <c r="N182" s="218"/>
      <c r="O182" s="218"/>
      <c r="P182" s="218"/>
      <c r="Q182" s="218"/>
      <c r="R182" s="218"/>
      <c r="S182" s="218"/>
      <c r="T182" s="234"/>
      <c r="U182" s="235"/>
      <c r="V182" s="235"/>
      <c r="W182" s="235"/>
      <c r="X182" s="235"/>
      <c r="Y182" s="218"/>
      <c r="Z182" s="217"/>
      <c r="AA182" s="217"/>
      <c r="AB182" s="217"/>
      <c r="AC182" s="217"/>
    </row>
    <row r="183" spans="2:29" x14ac:dyDescent="0.15">
      <c r="B183" s="218"/>
      <c r="C183" s="218"/>
      <c r="D183" s="219"/>
      <c r="E183" s="217"/>
      <c r="F183" s="219"/>
      <c r="G183" s="219"/>
      <c r="H183" s="217"/>
      <c r="I183" s="250"/>
      <c r="J183" s="256"/>
      <c r="K183" s="218"/>
      <c r="L183" s="218"/>
      <c r="M183" s="218"/>
      <c r="N183" s="218"/>
      <c r="O183" s="218"/>
      <c r="P183" s="218"/>
      <c r="Q183" s="218"/>
      <c r="R183" s="218"/>
      <c r="S183" s="218"/>
      <c r="T183" s="234"/>
      <c r="U183" s="235"/>
      <c r="V183" s="235"/>
      <c r="W183" s="235"/>
      <c r="X183" s="235"/>
      <c r="Y183" s="218"/>
      <c r="Z183" s="217"/>
      <c r="AA183" s="217"/>
      <c r="AB183" s="217"/>
      <c r="AC183" s="217"/>
    </row>
    <row r="184" spans="2:29" x14ac:dyDescent="0.15">
      <c r="B184" s="218"/>
      <c r="C184" s="218"/>
      <c r="D184" s="219"/>
      <c r="E184" s="217"/>
      <c r="F184" s="219"/>
      <c r="G184" s="219"/>
      <c r="H184" s="217"/>
      <c r="I184" s="250"/>
      <c r="J184" s="256"/>
      <c r="K184" s="218"/>
      <c r="L184" s="218"/>
      <c r="M184" s="218"/>
      <c r="N184" s="218"/>
      <c r="O184" s="218"/>
      <c r="P184" s="218"/>
      <c r="Q184" s="218"/>
      <c r="R184" s="218"/>
      <c r="S184" s="218"/>
      <c r="T184" s="234"/>
      <c r="U184" s="235"/>
      <c r="V184" s="235"/>
      <c r="W184" s="235"/>
      <c r="X184" s="235"/>
      <c r="Y184" s="218"/>
      <c r="Z184" s="217"/>
      <c r="AA184" s="217"/>
      <c r="AB184" s="217"/>
      <c r="AC184" s="217"/>
    </row>
    <row r="185" spans="2:29" x14ac:dyDescent="0.15">
      <c r="B185" s="218"/>
      <c r="C185" s="218"/>
      <c r="D185" s="219"/>
      <c r="E185" s="217"/>
      <c r="F185" s="219"/>
      <c r="G185" s="219"/>
      <c r="H185" s="217"/>
      <c r="I185" s="250"/>
      <c r="J185" s="256"/>
      <c r="K185" s="218"/>
      <c r="L185" s="218"/>
      <c r="M185" s="218"/>
      <c r="N185" s="218"/>
      <c r="O185" s="218"/>
      <c r="P185" s="218"/>
      <c r="Q185" s="218"/>
      <c r="R185" s="218"/>
      <c r="S185" s="218"/>
      <c r="T185" s="234"/>
      <c r="U185" s="235"/>
      <c r="V185" s="235"/>
      <c r="W185" s="235"/>
      <c r="X185" s="235"/>
      <c r="Y185" s="218"/>
      <c r="Z185" s="217"/>
      <c r="AA185" s="217"/>
      <c r="AB185" s="217"/>
      <c r="AC185" s="217"/>
    </row>
    <row r="186" spans="2:29" x14ac:dyDescent="0.15">
      <c r="B186" s="218"/>
      <c r="C186" s="218"/>
      <c r="D186" s="219"/>
      <c r="E186" s="217"/>
      <c r="F186" s="219"/>
      <c r="G186" s="219"/>
      <c r="H186" s="217"/>
      <c r="I186" s="250"/>
      <c r="J186" s="256"/>
      <c r="K186" s="218"/>
      <c r="L186" s="218"/>
      <c r="M186" s="218"/>
      <c r="N186" s="218"/>
      <c r="O186" s="218"/>
      <c r="P186" s="218"/>
      <c r="Q186" s="218"/>
      <c r="R186" s="218"/>
      <c r="S186" s="218"/>
      <c r="T186" s="234"/>
      <c r="U186" s="235"/>
      <c r="V186" s="235"/>
      <c r="W186" s="235"/>
      <c r="X186" s="235"/>
      <c r="Y186" s="218"/>
      <c r="Z186" s="217"/>
      <c r="AA186" s="217"/>
      <c r="AB186" s="217"/>
      <c r="AC186" s="217"/>
    </row>
    <row r="187" spans="2:29" x14ac:dyDescent="0.15">
      <c r="B187" s="218"/>
      <c r="C187" s="218"/>
      <c r="D187" s="219"/>
      <c r="E187" s="217"/>
      <c r="F187" s="219"/>
      <c r="G187" s="219"/>
      <c r="H187" s="217"/>
      <c r="I187" s="250"/>
      <c r="J187" s="256"/>
      <c r="K187" s="218"/>
      <c r="L187" s="218"/>
      <c r="M187" s="218"/>
      <c r="N187" s="218"/>
      <c r="O187" s="218"/>
      <c r="P187" s="218"/>
      <c r="Q187" s="218"/>
      <c r="R187" s="218"/>
      <c r="S187" s="218"/>
      <c r="T187" s="234"/>
      <c r="U187" s="235"/>
      <c r="V187" s="235"/>
      <c r="W187" s="235"/>
      <c r="X187" s="235"/>
      <c r="Y187" s="218"/>
      <c r="Z187" s="217"/>
      <c r="AA187" s="217"/>
      <c r="AB187" s="217"/>
      <c r="AC187" s="217"/>
    </row>
    <row r="188" spans="2:29" x14ac:dyDescent="0.15">
      <c r="B188" s="218"/>
      <c r="C188" s="218"/>
      <c r="D188" s="219"/>
      <c r="E188" s="217"/>
      <c r="F188" s="217"/>
      <c r="G188" s="219"/>
      <c r="H188" s="219"/>
      <c r="I188" s="219"/>
      <c r="J188" s="218"/>
      <c r="K188" s="218"/>
      <c r="L188" s="218"/>
      <c r="M188" s="218"/>
      <c r="N188" s="218"/>
      <c r="O188" s="218"/>
      <c r="P188" s="218"/>
      <c r="Q188" s="218"/>
      <c r="R188" s="218"/>
      <c r="S188" s="218"/>
      <c r="T188" s="234"/>
      <c r="U188" s="235"/>
      <c r="V188" s="235"/>
      <c r="W188" s="235"/>
      <c r="X188" s="235"/>
      <c r="Y188" s="218"/>
      <c r="Z188" s="217"/>
      <c r="AA188" s="217"/>
      <c r="AB188" s="217"/>
      <c r="AC188" s="217"/>
    </row>
    <row r="189" spans="2:29" x14ac:dyDescent="0.15">
      <c r="B189" s="218"/>
      <c r="C189" s="218"/>
      <c r="D189" s="219"/>
      <c r="E189" s="217"/>
      <c r="F189" s="217"/>
      <c r="G189" s="219"/>
      <c r="H189" s="219"/>
      <c r="I189" s="219"/>
      <c r="J189" s="218"/>
      <c r="K189" s="218"/>
      <c r="L189" s="218"/>
      <c r="M189" s="218"/>
      <c r="N189" s="218"/>
      <c r="O189" s="218"/>
      <c r="P189" s="218"/>
      <c r="Q189" s="218"/>
      <c r="R189" s="218"/>
      <c r="S189" s="218"/>
      <c r="T189" s="234"/>
      <c r="U189" s="235"/>
      <c r="V189" s="235"/>
      <c r="W189" s="235"/>
      <c r="X189" s="235"/>
      <c r="Y189" s="218"/>
      <c r="Z189" s="217"/>
      <c r="AA189" s="217"/>
      <c r="AB189" s="217"/>
      <c r="AC189" s="217"/>
    </row>
    <row r="190" spans="2:29" x14ac:dyDescent="0.15">
      <c r="B190" s="218"/>
      <c r="D190" s="219"/>
      <c r="E190" s="217"/>
      <c r="F190" s="217"/>
      <c r="G190" s="219"/>
      <c r="H190" s="219"/>
      <c r="I190" s="219"/>
      <c r="J190" s="218"/>
      <c r="K190" s="218"/>
      <c r="L190" s="218"/>
      <c r="M190" s="218"/>
      <c r="Q190" s="218"/>
      <c r="R190" s="218"/>
      <c r="S190" s="218"/>
      <c r="T190" s="234"/>
      <c r="U190" s="235"/>
      <c r="V190" s="235"/>
      <c r="W190" s="235"/>
      <c r="X190" s="235"/>
      <c r="Y190" s="218"/>
      <c r="Z190" s="217"/>
      <c r="AA190" s="217"/>
      <c r="AB190" s="217"/>
      <c r="AC190" s="217"/>
    </row>
    <row r="191" spans="2:29" x14ac:dyDescent="0.15">
      <c r="B191" s="218"/>
      <c r="Q191" s="218"/>
      <c r="R191" s="218"/>
      <c r="S191" s="218"/>
      <c r="T191" s="234"/>
      <c r="U191" s="235"/>
      <c r="V191" s="235"/>
      <c r="W191" s="235"/>
      <c r="X191" s="235"/>
      <c r="Y191" s="218"/>
      <c r="Z191" s="217"/>
      <c r="AA191" s="217"/>
      <c r="AB191" s="217"/>
      <c r="AC191" s="217"/>
    </row>
    <row r="192" spans="2:29" x14ac:dyDescent="0.15">
      <c r="B192" s="218"/>
      <c r="Q192" s="218"/>
      <c r="R192" s="218"/>
      <c r="S192" s="218"/>
      <c r="T192" s="234"/>
      <c r="U192" s="235"/>
      <c r="V192" s="235"/>
      <c r="W192" s="235"/>
      <c r="X192" s="235"/>
      <c r="Y192" s="218"/>
      <c r="Z192" s="217"/>
      <c r="AA192" s="217"/>
      <c r="AB192" s="217"/>
      <c r="AC192" s="217"/>
    </row>
    <row r="193" spans="2:29" x14ac:dyDescent="0.15">
      <c r="B193" s="218"/>
      <c r="Q193" s="218"/>
      <c r="R193" s="218"/>
      <c r="S193" s="218"/>
      <c r="T193" s="234"/>
      <c r="U193" s="235"/>
      <c r="V193" s="235"/>
      <c r="W193" s="235"/>
      <c r="X193" s="235"/>
      <c r="Y193" s="218"/>
      <c r="Z193" s="217"/>
      <c r="AA193" s="217"/>
      <c r="AB193" s="217"/>
      <c r="AC193" s="217"/>
    </row>
    <row r="194" spans="2:29" x14ac:dyDescent="0.15">
      <c r="B194" s="218"/>
      <c r="Q194" s="218"/>
      <c r="R194" s="218"/>
      <c r="S194" s="218"/>
      <c r="T194" s="234"/>
      <c r="U194" s="235"/>
      <c r="V194" s="235"/>
      <c r="W194" s="235"/>
      <c r="X194" s="235"/>
      <c r="Y194" s="218"/>
      <c r="Z194" s="217"/>
      <c r="AA194" s="217"/>
      <c r="AB194" s="217"/>
      <c r="AC194" s="217"/>
    </row>
    <row r="195" spans="2:29" x14ac:dyDescent="0.15">
      <c r="B195" s="218"/>
      <c r="Q195" s="218"/>
      <c r="R195" s="218"/>
      <c r="S195" s="218"/>
      <c r="T195" s="234"/>
      <c r="U195" s="235"/>
      <c r="V195" s="235"/>
      <c r="W195" s="235"/>
      <c r="X195" s="235"/>
      <c r="Y195" s="218"/>
      <c r="Z195" s="217"/>
      <c r="AA195" s="217"/>
      <c r="AB195" s="217"/>
      <c r="AC195" s="217"/>
    </row>
    <row r="196" spans="2:29" x14ac:dyDescent="0.15">
      <c r="B196" s="218"/>
      <c r="Q196" s="218"/>
      <c r="R196" s="218"/>
      <c r="S196" s="218"/>
      <c r="T196" s="234"/>
      <c r="U196" s="235"/>
      <c r="V196" s="235"/>
      <c r="W196" s="235"/>
      <c r="X196" s="235"/>
      <c r="Y196" s="218"/>
      <c r="Z196" s="217"/>
      <c r="AA196" s="217"/>
      <c r="AB196" s="217"/>
      <c r="AC196" s="217"/>
    </row>
    <row r="197" spans="2:29" x14ac:dyDescent="0.15">
      <c r="B197" s="218"/>
      <c r="Q197" s="218"/>
      <c r="R197" s="218"/>
      <c r="S197" s="218"/>
      <c r="T197" s="218"/>
      <c r="U197" s="218"/>
      <c r="V197" s="219"/>
      <c r="W197" s="219"/>
      <c r="X197" s="219"/>
      <c r="Y197" s="218"/>
      <c r="Z197" s="217"/>
      <c r="AA197" s="217"/>
      <c r="AB197" s="217"/>
      <c r="AC197" s="217"/>
    </row>
    <row r="198" spans="2:29" x14ac:dyDescent="0.15">
      <c r="B198" s="218"/>
      <c r="Q198" s="218"/>
      <c r="R198" s="218"/>
      <c r="S198" s="218"/>
      <c r="T198" s="218"/>
      <c r="U198" s="218"/>
      <c r="V198" s="219"/>
      <c r="W198" s="219"/>
      <c r="X198" s="219"/>
      <c r="Y198" s="218"/>
      <c r="Z198" s="217"/>
      <c r="AA198" s="217"/>
      <c r="AB198" s="217"/>
      <c r="AC198" s="217"/>
    </row>
    <row r="199" spans="2:29" x14ac:dyDescent="0.15">
      <c r="Q199" s="218"/>
      <c r="Z199" s="217"/>
      <c r="AA199" s="217"/>
      <c r="AB199" s="217"/>
      <c r="AC199" s="217"/>
    </row>
    <row r="239" spans="3:12" x14ac:dyDescent="0.15">
      <c r="C239" s="219"/>
      <c r="D239" s="217"/>
      <c r="E239" s="217"/>
      <c r="F239" s="219"/>
      <c r="G239" s="219"/>
      <c r="H239" s="219"/>
      <c r="I239" s="218"/>
      <c r="J239" s="218"/>
      <c r="K239" s="218"/>
      <c r="L239" s="218"/>
    </row>
    <row r="240" spans="3:12" x14ac:dyDescent="0.15">
      <c r="C240" s="219"/>
      <c r="D240" s="217"/>
      <c r="E240" s="217"/>
      <c r="F240" s="219"/>
      <c r="G240" s="219"/>
      <c r="H240" s="219"/>
      <c r="I240" s="218"/>
      <c r="J240" s="218"/>
      <c r="K240" s="218"/>
      <c r="L240" s="218"/>
    </row>
    <row r="241" spans="3:12" x14ac:dyDescent="0.15">
      <c r="C241" s="219"/>
      <c r="D241" s="217"/>
      <c r="E241" s="217"/>
      <c r="F241" s="219"/>
      <c r="G241" s="219"/>
      <c r="H241" s="219"/>
      <c r="I241" s="218"/>
      <c r="J241" s="218"/>
      <c r="K241" s="218"/>
      <c r="L241" s="218"/>
    </row>
    <row r="242" spans="3:12" x14ac:dyDescent="0.15">
      <c r="C242" s="219"/>
      <c r="D242" s="217"/>
      <c r="E242" s="217"/>
      <c r="F242" s="219"/>
      <c r="G242" s="219"/>
      <c r="H242" s="219"/>
      <c r="I242" s="218"/>
      <c r="J242" s="218"/>
      <c r="K242" s="218"/>
      <c r="L242" s="218"/>
    </row>
  </sheetData>
  <mergeCells count="16">
    <mergeCell ref="K40:L40"/>
    <mergeCell ref="O40:Q40"/>
    <mergeCell ref="K41:L41"/>
    <mergeCell ref="O41:Q41"/>
    <mergeCell ref="F38:G38"/>
    <mergeCell ref="K38:L38"/>
    <mergeCell ref="O38:Q38"/>
    <mergeCell ref="F39:G39"/>
    <mergeCell ref="K39:L39"/>
    <mergeCell ref="O39:Q39"/>
    <mergeCell ref="E36:F36"/>
    <mergeCell ref="J36:K36"/>
    <mergeCell ref="O36:Q36"/>
    <mergeCell ref="F37:G37"/>
    <mergeCell ref="K37:L37"/>
    <mergeCell ref="O37:Q37"/>
  </mergeCells>
  <dataValidations count="4">
    <dataValidation type="list" allowBlank="1" showInputMessage="1" showErrorMessage="1" sqref="G30" xr:uid="{5D3DEC64-E82A-BC44-9EDD-29B2319294A8}">
      <formula1>"left, right, two left, two right"</formula1>
    </dataValidation>
    <dataValidation type="list" allowBlank="1" showInputMessage="1" showErrorMessage="1" sqref="E30" xr:uid="{F1E476CF-9EA7-4B44-8CAC-4C117C97BBF9}">
      <formula1>"normal pop, normal μ0,  T μ0"</formula1>
    </dataValidation>
    <dataValidation type="whole" allowBlank="1" showInputMessage="1" showErrorMessage="1" sqref="M54" xr:uid="{822C7DFE-6B94-6F45-AB53-BD840ECE9ECB}">
      <formula1>0</formula1>
      <formula2>3</formula2>
    </dataValidation>
    <dataValidation type="list" allowBlank="1" showInputMessage="1" sqref="F30" xr:uid="{7425ED0E-3609-5049-9E54-B725480D031F}">
      <formula1>"Individual value x, critical value x̅"</formula1>
    </dataValidation>
  </dataValidations>
  <pageMargins left="0.7" right="0.7" top="0.75" bottom="0.75" header="0.3" footer="0.3"/>
  <pageSetup orientation="portrait" horizontalDpi="0" verticalDpi="0"/>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FeedbackSFX</vt:lpstr>
      <vt:lpstr>Scoreboard</vt:lpstr>
      <vt:lpstr>Snowville</vt:lpstr>
      <vt:lpstr>Batteries</vt:lpstr>
      <vt:lpstr>Bestea</vt:lpstr>
      <vt:lpstr>SPSS</vt:lpstr>
      <vt:lpstr>Choose Test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Raymond Frost</dc:creator>
  <cp:lastModifiedBy>Raymond Frost</cp:lastModifiedBy>
  <dcterms:created xsi:type="dcterms:W3CDTF">2025-03-12T04:38:20Z</dcterms:created>
  <dcterms:modified xsi:type="dcterms:W3CDTF">2025-03-12T04:38:41Z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rade formulas">
    <vt:lpwstr>selected</vt:lpwstr>
  </property>
  <property fmtid="{D5CDD505-2E9C-101B-9397-08002B2CF9AE}" pid="3" name="Feedback ON - Student controlled">
    <vt:lpwstr>selected</vt:lpwstr>
  </property>
  <property fmtid="{D5CDD505-2E9C-101B-9397-08002B2CF9AE}" pid="4" name="Create model charts">
    <vt:lpwstr>selected</vt:lpwstr>
  </property>
  <property fmtid="{D5CDD505-2E9C-101B-9397-08002B2CF9AE}" pid="5" name="Grade cell references">
    <vt:lpwstr>selected</vt:lpwstr>
  </property>
  <property fmtid="{D5CDD505-2E9C-101B-9397-08002B2CF9AE}" pid="6" name="Keep original number formatting">
    <vt:lpwstr>selected</vt:lpwstr>
  </property>
  <property fmtid="{D5CDD505-2E9C-101B-9397-08002B2CF9AE}" pid="7" name="Create model pivot tables">
    <vt:lpwstr>selected</vt:lpwstr>
  </property>
  <property fmtid="{D5CDD505-2E9C-101B-9397-08002B2CF9AE}" pid="8" name="Grade absolute references">
    <vt:lpwstr>selected</vt:lpwstr>
  </property>
  <property fmtid="{D5CDD505-2E9C-101B-9397-08002B2CF9AE}" pid="9" name="Keep original assumptions">
    <vt:lpwstr>selected</vt:lpwstr>
  </property>
  <property fmtid="{D5CDD505-2E9C-101B-9397-08002B2CF9AE}" pid="10" name="Create pivot table prompts">
    <vt:lpwstr>selected</vt:lpwstr>
  </property>
  <property fmtid="{D5CDD505-2E9C-101B-9397-08002B2CF9AE}" pid="11" name="Ignore number formatting">
    <vt:lpwstr>selected</vt:lpwstr>
  </property>
  <property fmtid="{D5CDD505-2E9C-101B-9397-08002B2CF9AE}" pid="12" name="Keep original borders/shading">
    <vt:lpwstr>selected</vt:lpwstr>
  </property>
  <property fmtid="{D5CDD505-2E9C-101B-9397-08002B2CF9AE}" pid="13" name="Create table sort &amp; filter prompts">
    <vt:lpwstr>selected</vt:lpwstr>
  </property>
  <property fmtid="{D5CDD505-2E9C-101B-9397-08002B2CF9AE}" pid="14" name="Clear answers">
    <vt:lpwstr>selected</vt:lpwstr>
  </property>
  <property fmtid="{D5CDD505-2E9C-101B-9397-08002B2CF9AE}" pid="15" name="Hide CODED file">
    <vt:lpwstr>selected</vt:lpwstr>
  </property>
  <property fmtid="{D5CDD505-2E9C-101B-9397-08002B2CF9AE}" pid="16" name="5">
    <vt:lpwstr>selected</vt:lpwstr>
  </property>
  <property fmtid="{D5CDD505-2E9C-101B-9397-08002B2CF9AE}" pid="17" name="1E-05">
    <vt:lpwstr>selected</vt:lpwstr>
  </property>
  <property fmtid="{D5CDD505-2E9C-101B-9397-08002B2CF9AE}" pid="18" name="200">
    <vt:lpwstr>selected</vt:lpwstr>
  </property>
  <property fmtid="{D5CDD505-2E9C-101B-9397-08002B2CF9AE}" pid="19" name="One generic file for all">
    <vt:lpwstr>selected</vt:lpwstr>
  </property>
  <property fmtid="{D5CDD505-2E9C-101B-9397-08002B2CF9AE}" pid="20" name="Keep original formulas">
    <vt:lpwstr>selected</vt:lpwstr>
  </property>
  <property fmtid="{D5CDD505-2E9C-101B-9397-08002B2CF9AE}" pid="21" name="Keep original values">
    <vt:lpwstr>selected</vt:lpwstr>
  </property>
  <property fmtid="{D5CDD505-2E9C-101B-9397-08002B2CF9AE}" pid="22" name="Full assignment">
    <vt:lpwstr>selected</vt:lpwstr>
  </property>
  <property fmtid="{D5CDD505-2E9C-101B-9397-08002B2CF9AE}" pid="23" name="Keep original tab order">
    <vt:lpwstr>selected</vt:lpwstr>
  </property>
  <property fmtid="{D5CDD505-2E9C-101B-9397-08002B2CF9AE}" pid="24" name="Keep original tab names">
    <vt:lpwstr>selected</vt:lpwstr>
  </property>
  <property fmtid="{D5CDD505-2E9C-101B-9397-08002B2CF9AE}" pid="25" name="Prohibit external references">
    <vt:lpwstr>selected</vt:lpwstr>
  </property>
  <property fmtid="{D5CDD505-2E9C-101B-9397-08002B2CF9AE}" pid="26" name="Low value">
    <vt:i4>1</vt:i4>
  </property>
  <property fmtid="{D5CDD505-2E9C-101B-9397-08002B2CF9AE}" pid="27" name="High value">
    <vt:i4>2</vt:i4>
  </property>
  <property fmtid="{D5CDD505-2E9C-101B-9397-08002B2CF9AE}" pid="28" name="Formulas">
    <vt:i4>1</vt:i4>
  </property>
  <property fmtid="{D5CDD505-2E9C-101B-9397-08002B2CF9AE}" pid="29" name="Answer blocks">
    <vt:i4>5</vt:i4>
  </property>
  <property fmtid="{D5CDD505-2E9C-101B-9397-08002B2CF9AE}" pid="30" name="Pivot tables">
    <vt:i4>1</vt:i4>
  </property>
</Properties>
</file>