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Scoreboard Excel\Econ JETSET\"/>
    </mc:Choice>
  </mc:AlternateContent>
  <xr:revisionPtr revIDLastSave="0" documentId="13_ncr:1_{AF17512B-8D45-443A-97F5-7BAE519C67F7}" xr6:coauthVersionLast="47" xr6:coauthVersionMax="47" xr10:uidLastSave="{00000000-0000-0000-0000-000000000000}"/>
  <bookViews>
    <workbookView xWindow="-120" yWindow="-120" windowWidth="24240" windowHeight="13020" tabRatio="883" activeTab="3" xr2:uid="{C574805D-DF3B-498B-AC1E-DFE11F0DFC25}"/>
  </bookViews>
  <sheets>
    <sheet name="GDP" sheetId="5" r:id="rId1"/>
    <sheet name=" GDP" sheetId="2" r:id="rId2"/>
    <sheet name="GDP " sheetId="3" r:id="rId3"/>
    <sheet name=" GDP " sheetId="4" r:id="rId4"/>
    <sheet name="CPI" sheetId="1" r:id="rId5"/>
    <sheet name="CPI " sheetId="6" r:id="rId6"/>
    <sheet name=" CPI" sheetId="7" r:id="rId7"/>
    <sheet name=" CPI " sheetId="8" r:id="rId8"/>
    <sheet name="URATE" sheetId="9" r:id="rId9"/>
    <sheet name="URATE " sheetId="10" r:id="rId10"/>
    <sheet name=" URATE" sheetId="11" r:id="rId11"/>
    <sheet name=" URATE " sheetId="12" r:id="rId12"/>
    <sheet name="Normal" sheetId="13" r:id="rId13"/>
    <sheet name="Normal " sheetId="14" r:id="rId14"/>
    <sheet name=" Normal" sheetId="15" r:id="rId15"/>
    <sheet name="Exponential" sheetId="16" r:id="rId16"/>
    <sheet name=" Exponential" sheetId="17" r:id="rId17"/>
    <sheet name="Exponential " sheetId="18" r:id="rId18"/>
    <sheet name="Hyp" sheetId="19" r:id="rId19"/>
    <sheet name=" Hyp" sheetId="20" r:id="rId20"/>
    <sheet name="Hyp " sheetId="21" r:id="rId21"/>
    <sheet name=" Hyp " sheetId="22" r:id="rId22"/>
    <sheet name="  Hyp " sheetId="23" r:id="rId23"/>
    <sheet name="  Hyp  " sheetId="24" r:id="rId2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0" i="3" l="1"/>
  <c r="G19" i="3"/>
  <c r="G18" i="3"/>
  <c r="D20" i="3"/>
  <c r="D19" i="3"/>
  <c r="D18" i="3"/>
  <c r="G20" i="2"/>
  <c r="G19" i="2"/>
  <c r="G18" i="2"/>
  <c r="D20" i="2"/>
  <c r="D19" i="2"/>
  <c r="D18" i="2"/>
  <c r="G20" i="5"/>
  <c r="G19" i="5"/>
  <c r="G18" i="5"/>
  <c r="D19" i="5"/>
  <c r="D20" i="5"/>
  <c r="D18" i="5"/>
  <c r="M20" i="24"/>
  <c r="M12" i="24"/>
  <c r="M13" i="24" s="1"/>
  <c r="M14" i="24" s="1"/>
  <c r="M15" i="24" s="1"/>
  <c r="M10" i="24"/>
  <c r="M9" i="24"/>
  <c r="M20" i="23"/>
  <c r="M12" i="23"/>
  <c r="M13" i="23" s="1"/>
  <c r="M10" i="23"/>
  <c r="M14" i="23" s="1"/>
  <c r="M15" i="23" s="1"/>
  <c r="M9" i="23"/>
  <c r="M20" i="22"/>
  <c r="M12" i="22"/>
  <c r="M13" i="22" s="1"/>
  <c r="M10" i="22"/>
  <c r="M9" i="22"/>
  <c r="M20" i="21"/>
  <c r="M13" i="21"/>
  <c r="M12" i="21"/>
  <c r="M10" i="21"/>
  <c r="M14" i="21" s="1"/>
  <c r="M15" i="21" s="1"/>
  <c r="M9" i="21"/>
  <c r="M20" i="20"/>
  <c r="M12" i="20"/>
  <c r="M13" i="20" s="1"/>
  <c r="M14" i="20" s="1"/>
  <c r="M15" i="20" s="1"/>
  <c r="M10" i="20"/>
  <c r="M9" i="20"/>
  <c r="M20" i="19"/>
  <c r="M12" i="19"/>
  <c r="M13" i="19" s="1"/>
  <c r="M14" i="19" s="1"/>
  <c r="M15" i="19" s="1"/>
  <c r="M10" i="19"/>
  <c r="M9" i="19"/>
  <c r="M14" i="22" l="1"/>
  <c r="M15" i="22" s="1"/>
  <c r="I8" i="18" l="1"/>
  <c r="L17" i="18" s="1"/>
  <c r="L14" i="17"/>
  <c r="L11" i="17"/>
  <c r="I8" i="17"/>
  <c r="L17" i="17" s="1"/>
  <c r="I8" i="16"/>
  <c r="L17" i="16" s="1"/>
  <c r="N19" i="15"/>
  <c r="N16" i="15"/>
  <c r="N13" i="15"/>
  <c r="N19" i="14"/>
  <c r="N16" i="14"/>
  <c r="N13" i="14"/>
  <c r="N19" i="13"/>
  <c r="N16" i="13"/>
  <c r="N13" i="13"/>
  <c r="L11" i="16" l="1"/>
  <c r="L11" i="18"/>
  <c r="L14" i="16"/>
  <c r="L14" i="18"/>
  <c r="F12" i="12"/>
  <c r="B11" i="12"/>
  <c r="D8" i="12"/>
  <c r="D10" i="12" s="1"/>
  <c r="B8" i="12"/>
  <c r="B14" i="12" s="1"/>
  <c r="F14" i="12" s="1"/>
  <c r="F7" i="12"/>
  <c r="B14" i="11"/>
  <c r="F14" i="11" s="1"/>
  <c r="F12" i="11"/>
  <c r="B11" i="11"/>
  <c r="D8" i="11"/>
  <c r="D10" i="11" s="1"/>
  <c r="B8" i="11"/>
  <c r="B13" i="11" s="1"/>
  <c r="F7" i="11"/>
  <c r="F12" i="10"/>
  <c r="B11" i="10"/>
  <c r="D8" i="10"/>
  <c r="D10" i="10" s="1"/>
  <c r="B8" i="10"/>
  <c r="B13" i="10" s="1"/>
  <c r="F7" i="10"/>
  <c r="F8" i="9"/>
  <c r="F9" i="9"/>
  <c r="F10" i="9"/>
  <c r="F11" i="9"/>
  <c r="F12" i="9"/>
  <c r="F13" i="9"/>
  <c r="F14" i="9"/>
  <c r="F7" i="9"/>
  <c r="D13" i="9"/>
  <c r="D11" i="9"/>
  <c r="D10" i="9"/>
  <c r="D9" i="9"/>
  <c r="D8" i="9"/>
  <c r="B13" i="9"/>
  <c r="B11" i="9"/>
  <c r="B9" i="9"/>
  <c r="B14" i="9"/>
  <c r="B8" i="9"/>
  <c r="B21" i="8"/>
  <c r="B20" i="8"/>
  <c r="B19" i="8"/>
  <c r="B18" i="8"/>
  <c r="B21" i="7"/>
  <c r="B20" i="7"/>
  <c r="B19" i="7"/>
  <c r="B18" i="7"/>
  <c r="B21" i="6"/>
  <c r="B20" i="6"/>
  <c r="B19" i="6"/>
  <c r="B18" i="6"/>
  <c r="B21" i="1"/>
  <c r="B20" i="1"/>
  <c r="B19" i="1"/>
  <c r="B18" i="1"/>
  <c r="B13" i="12" l="1"/>
  <c r="B9" i="12"/>
  <c r="B14" i="10"/>
  <c r="F14" i="10" s="1"/>
  <c r="F10" i="12"/>
  <c r="D11" i="12"/>
  <c r="F11" i="12" s="1"/>
  <c r="F8" i="12"/>
  <c r="D13" i="12"/>
  <c r="F13" i="12" s="1"/>
  <c r="D9" i="12"/>
  <c r="F9" i="12" s="1"/>
  <c r="D11" i="11"/>
  <c r="F11" i="11" s="1"/>
  <c r="F10" i="11"/>
  <c r="F8" i="11"/>
  <c r="B9" i="11"/>
  <c r="D9" i="11"/>
  <c r="D13" i="11"/>
  <c r="F13" i="11" s="1"/>
  <c r="F10" i="10"/>
  <c r="D11" i="10"/>
  <c r="F11" i="10" s="1"/>
  <c r="B9" i="10"/>
  <c r="F8" i="10"/>
  <c r="D9" i="10"/>
  <c r="D13" i="10"/>
  <c r="F13" i="10" s="1"/>
  <c r="F9" i="11" l="1"/>
  <c r="F9" i="10"/>
  <c r="E20" i="4" l="1"/>
  <c r="B20" i="4"/>
  <c r="E19" i="4"/>
  <c r="B19" i="4"/>
  <c r="D19" i="4" s="1"/>
  <c r="E18" i="4"/>
  <c r="G18" i="4" s="1"/>
  <c r="B18" i="4"/>
  <c r="E17" i="4"/>
  <c r="B17" i="4"/>
  <c r="E20" i="3"/>
  <c r="B20" i="3"/>
  <c r="E19" i="3"/>
  <c r="B19" i="3"/>
  <c r="E18" i="3"/>
  <c r="B18" i="3"/>
  <c r="E17" i="3"/>
  <c r="B17" i="3"/>
  <c r="E20" i="2"/>
  <c r="B20" i="2"/>
  <c r="E19" i="2"/>
  <c r="B19" i="2"/>
  <c r="E18" i="2"/>
  <c r="B18" i="2"/>
  <c r="E17" i="2"/>
  <c r="B17" i="2"/>
  <c r="E20" i="5"/>
  <c r="E19" i="5"/>
  <c r="E18" i="5"/>
  <c r="E17" i="5"/>
  <c r="B20" i="5"/>
  <c r="B19" i="5"/>
  <c r="B17" i="5"/>
  <c r="D18" i="8"/>
  <c r="D18" i="7"/>
  <c r="D21" i="6"/>
  <c r="D19" i="6"/>
  <c r="E19" i="6" s="1"/>
  <c r="D18" i="6"/>
  <c r="D18" i="1"/>
  <c r="D21" i="7"/>
  <c r="B18" i="5"/>
  <c r="D18" i="4" l="1"/>
  <c r="G19" i="4"/>
  <c r="D20" i="4"/>
  <c r="G20" i="4"/>
  <c r="D21" i="8"/>
  <c r="D20" i="6"/>
  <c r="E20" i="6" s="1"/>
  <c r="B25" i="5"/>
  <c r="D19" i="8"/>
  <c r="D20" i="8"/>
  <c r="D19" i="7"/>
  <c r="E19" i="7" s="1"/>
  <c r="D20" i="7"/>
  <c r="E21" i="7" s="1"/>
  <c r="D19" i="1"/>
  <c r="E19" i="1" s="1"/>
  <c r="D20" i="1"/>
  <c r="B25" i="4"/>
  <c r="B25" i="3"/>
  <c r="B25" i="2"/>
  <c r="D21" i="1"/>
  <c r="E21" i="8" l="1"/>
  <c r="E20" i="1"/>
  <c r="E21" i="6"/>
  <c r="E20" i="8"/>
  <c r="E19" i="8"/>
  <c r="E20" i="7"/>
  <c r="E21" i="1"/>
  <c r="B26" i="5"/>
  <c r="C26" i="5" s="1"/>
  <c r="B26" i="4"/>
  <c r="C26" i="4" s="1"/>
  <c r="B26" i="3"/>
  <c r="C26" i="3" s="1"/>
  <c r="B28" i="2"/>
  <c r="B26" i="2"/>
  <c r="C26" i="2" s="1"/>
  <c r="B27" i="2"/>
  <c r="B27" i="5" l="1"/>
  <c r="C27" i="5" s="1"/>
  <c r="B27" i="4"/>
  <c r="C27" i="4" s="1"/>
  <c r="B28" i="3"/>
  <c r="B27" i="3"/>
  <c r="C27" i="3" s="1"/>
  <c r="C27" i="2"/>
  <c r="C28" i="2"/>
  <c r="B28" i="5" l="1"/>
  <c r="C28" i="5" s="1"/>
  <c r="B28" i="4"/>
  <c r="C28" i="4" s="1"/>
  <c r="C28" i="3"/>
</calcChain>
</file>

<file path=xl/sharedStrings.xml><?xml version="1.0" encoding="utf-8"?>
<sst xmlns="http://schemas.openxmlformats.org/spreadsheetml/2006/main" count="720" uniqueCount="151">
  <si>
    <t>Chersonese is a region known for its coastal waters and dynamic weather patterns. The economy is heavily focused on catching fish and foraging edible plants. Consider the following production data below:</t>
  </si>
  <si>
    <t>Product</t>
  </si>
  <si>
    <t>Quantity</t>
  </si>
  <si>
    <t>Price</t>
  </si>
  <si>
    <t>Berries (in lbs)</t>
  </si>
  <si>
    <t>Turnips (in lbs)</t>
  </si>
  <si>
    <t>Hyena pelts</t>
  </si>
  <si>
    <t>Salmon (in lbs)</t>
  </si>
  <si>
    <t>Mantis Shrimp (in lbs)</t>
  </si>
  <si>
    <t>Year 1</t>
  </si>
  <si>
    <t>Year 2</t>
  </si>
  <si>
    <t>Year 3</t>
  </si>
  <si>
    <t>Year 4</t>
  </si>
  <si>
    <t>Nominal GDP</t>
  </si>
  <si>
    <t>Real GDP</t>
  </si>
  <si>
    <t xml:space="preserve">Growth </t>
  </si>
  <si>
    <t>Growth</t>
  </si>
  <si>
    <t>-</t>
  </si>
  <si>
    <t>Deflator</t>
  </si>
  <si>
    <t xml:space="preserve">Inflation </t>
  </si>
  <si>
    <t>Calculate Nominal and Real GDP, the growth rates for both, using Year 1 as the Base Year</t>
  </si>
  <si>
    <t>Use the above data to calculate the GDP Deflator and the Inflation Rate</t>
  </si>
  <si>
    <t>Venison (in lbs)</t>
  </si>
  <si>
    <t>Antlers</t>
  </si>
  <si>
    <t>Petrified Wood (in lbs)</t>
  </si>
  <si>
    <t>Mushrooms (in lbs)</t>
  </si>
  <si>
    <t xml:space="preserve">Golems </t>
  </si>
  <si>
    <t>Emeralds</t>
  </si>
  <si>
    <t>Rubies</t>
  </si>
  <si>
    <t>Sapphires</t>
  </si>
  <si>
    <t>Cactus fruit</t>
  </si>
  <si>
    <t>Honeycomb</t>
  </si>
  <si>
    <t>Abrassar is a region known for its hot desert and bright flowers. The economy is heavily focused on mining precious stones. Consider the following production data below:</t>
  </si>
  <si>
    <t>The Hollowed Marsh is a region known for its humid climate and large reptiles. The economy is heavily focused on mining metals and growing produce. Consider the following production data below:</t>
  </si>
  <si>
    <t>Iron (in lbs)</t>
  </si>
  <si>
    <t>Paladium (in lbs)</t>
  </si>
  <si>
    <t>Melons</t>
  </si>
  <si>
    <t>Giant Lizard Scales</t>
  </si>
  <si>
    <t>Basket</t>
  </si>
  <si>
    <t>Basket Cost</t>
  </si>
  <si>
    <t>Using Year 1 as the base year, calculate the basket cost, the CPI, and the inflation rate for each year</t>
  </si>
  <si>
    <t>CPI</t>
  </si>
  <si>
    <t>Inflation Rate</t>
  </si>
  <si>
    <t>Chersonese is a region known for its coastal waters and dynamic weather patterns. The economy is heavily focused on catching fish and foraging edible plants. The following table identifies the typical basket of goods a citizen purchases each year, and prices for four years</t>
  </si>
  <si>
    <t>Abrassar is a region known for its hot desert and bright flowers. The economy is heavily focused on mining precious stones. The following table identifies the typical basket of goods a citizen purchases each year, and prices for four years</t>
  </si>
  <si>
    <t>The Hollowed Marsh is a region known for its humid climate and large reptiles. The economy is heavily focused on mining metals and growing produce. The following table identifies the typical basket of goods a citizen purchases each year, and prices for four years</t>
  </si>
  <si>
    <t>**hint** try using the function =sumproduct</t>
  </si>
  <si>
    <t>Chersonese is a region known for its coastal waters and dynamic weather patterns. The economy is heavily focused on catching fish and foraging edible plants. The following table identifies the current labor report. Fill in the missing values. (numbers are in thousands)</t>
  </si>
  <si>
    <t>Abrassar is a region known for its hot desert and bright flowers. The economy is heavily focused on mining precious stones. The following table identifies the current labor report. Fill in the missing values. (numbers are in thousands)</t>
  </si>
  <si>
    <t>The Hollowed Marsh is a region known for its humid climate and large reptiles. The economy is heavily focused on mining metals and growing produce. The following table identifies the current labor report. Fill in the missing values. (numbers are in thousands)</t>
  </si>
  <si>
    <t>Enmerkar is a region known for its dense forest and old factories. The economy is heavily focused on hunting and manufacturing. The following table identifies the current labor report. Fill in the missing values. (numbers are in thousands)</t>
  </si>
  <si>
    <t>Enmerkar is a region known for its dense forest and old factories. The economy is heavily focused on hunting and manufacturing. The following table identifies the typical basket of goods a citizen purchases each year, and prices for four years</t>
  </si>
  <si>
    <t>Enmerkar is a region known for its dense forest and old factories. The economy is heavily focused on hunting and manufacturing. Consider the following production data below:</t>
  </si>
  <si>
    <t>Civilian Population</t>
  </si>
  <si>
    <t>Labor Force</t>
  </si>
  <si>
    <t>Labor Force Participation Rate</t>
  </si>
  <si>
    <t>Employed</t>
  </si>
  <si>
    <t>Employment Population Ratio</t>
  </si>
  <si>
    <t>Unemployed</t>
  </si>
  <si>
    <t>Unemployment Rate</t>
  </si>
  <si>
    <t>Not in the Labor Force</t>
  </si>
  <si>
    <t>Difference</t>
  </si>
  <si>
    <t>You are a consultant for your friend, Essi, a musician and poet. She is considering moving to the city of Novigrad based on the success of her friend, Julian (stage name Dandelion). Essi provides you the following information:</t>
  </si>
  <si>
    <t>"Dandelion says he averages $190 a month and something he calls a standard deviation is $18. I’m not too sure what that meant, but he said its normal.”</t>
  </si>
  <si>
    <t>Fill in the following details about this distribution and answer the following questions</t>
  </si>
  <si>
    <t>Distribution information</t>
  </si>
  <si>
    <t>Mu</t>
  </si>
  <si>
    <t>Sigma</t>
  </si>
  <si>
    <t>"What is the probability that I can afford to rent the fancy rooms at the inn. They cost $235 per month.”</t>
  </si>
  <si>
    <t>"The cheapest rooms cost $150 per month. What is the probability I don’t make enough and end up homeless?”</t>
  </si>
  <si>
    <t>"I would just be happy to earn between $200 and $225 per month. What are the chances of that?”</t>
  </si>
  <si>
    <t>"Dandelion says he averages $180 a month and something he calls a standard deviation is $21. I’m not too sure what that meant, but he said its normal.”</t>
  </si>
  <si>
    <t>"Dandelion says he averages $195 a month and something he calls a standard deviation is $19. I’m not too sure what that meant, but he said its normal.”</t>
  </si>
  <si>
    <t>You assist Essi with her move to Novigrad and you both go see Dandelion perform</t>
  </si>
  <si>
    <t>Turns out he's more a comedian than a musician, judging by the amount of tomatoes that are thrown at him</t>
  </si>
  <si>
    <t>Suppose the tomatoes thrown follows the exponential distribution with an average rate of one tomato every 5 minutes</t>
  </si>
  <si>
    <t>Identify the Distribution Details</t>
  </si>
  <si>
    <t>What is Mu, the average number of minutes for a tomato to be thrown?</t>
  </si>
  <si>
    <t>What is Lambda, the average number of tomatoes thrown per minute?</t>
  </si>
  <si>
    <t>What is the probability that the next tomato thrown will be within the next 3 minutes?</t>
  </si>
  <si>
    <t>What is the probability that the next tomato thrown will be between the next 10 and 15 minutes?</t>
  </si>
  <si>
    <t>What is the probability that the next tomato thrown will be after the next 12 minutes?</t>
  </si>
  <si>
    <t>Suppose the tomatoes thrown follows the exponential distribution with an average rate of one tomato every 4 minutes</t>
  </si>
  <si>
    <t>Suppose the tomatoes thrown follows the exponential distribution with an average rate of one tomato every 8 minutes</t>
  </si>
  <si>
    <t>Recently, Ron Weasley has been complaining that his deliveries of candy from Honeyduke's Sweet Shop have been getting smaller. He claims that the weekly delivery had started at 20 lbs of sweets per week.</t>
  </si>
  <si>
    <t>Test Details</t>
  </si>
  <si>
    <t>Step 1</t>
  </si>
  <si>
    <t>Select the test details</t>
  </si>
  <si>
    <t>Test for the mean : population standard deviation  known</t>
  </si>
  <si>
    <t>Step 2</t>
  </si>
  <si>
    <t>Identify the type of test</t>
  </si>
  <si>
    <t>One Tail - Lower Tail Test</t>
  </si>
  <si>
    <t>Step 3</t>
  </si>
  <si>
    <t>Define Ho Value</t>
  </si>
  <si>
    <t>Hermione has decided to gather some data over the course of many deliveries. She also notes that Honeydukes advertises a population standard deviation for deliveries of 1.6 pounds. The data Hermione gathered is listed below.</t>
  </si>
  <si>
    <t>Step 4</t>
  </si>
  <si>
    <t>Input alpha</t>
  </si>
  <si>
    <t>Test Calculations</t>
  </si>
  <si>
    <t>Step 5</t>
  </si>
  <si>
    <t>Critical Value (use formula, use only + for two-tail test)</t>
  </si>
  <si>
    <t>Honeyduke's Delivery Weights (in pounds)</t>
  </si>
  <si>
    <t>Step 6</t>
  </si>
  <si>
    <t>X-bar</t>
  </si>
  <si>
    <t>Step 7</t>
  </si>
  <si>
    <t>sigma</t>
  </si>
  <si>
    <t>Step 8</t>
  </si>
  <si>
    <t>n</t>
  </si>
  <si>
    <t>Step 9</t>
  </si>
  <si>
    <t>Standard Error</t>
  </si>
  <si>
    <t>Step 10</t>
  </si>
  <si>
    <t>Test Statistic</t>
  </si>
  <si>
    <t>Step 11</t>
  </si>
  <si>
    <t>P-Value</t>
  </si>
  <si>
    <t>Test Conclusion</t>
  </si>
  <si>
    <t>Step 12</t>
  </si>
  <si>
    <t>Ho Decision</t>
  </si>
  <si>
    <t>Reject the Null</t>
  </si>
  <si>
    <t>Use alpha of .01 to test Ron Weasley's claim</t>
  </si>
  <si>
    <t>Step 13</t>
  </si>
  <si>
    <t>Conclusion (choose from below)</t>
  </si>
  <si>
    <t xml:space="preserve">A. </t>
  </si>
  <si>
    <t>Answer Block</t>
  </si>
  <si>
    <t>Step 13 Choices</t>
  </si>
  <si>
    <t>We can conclude that Ron's deliveries are getting smaller</t>
  </si>
  <si>
    <t>B.</t>
  </si>
  <si>
    <t>We cannot conclude that Ron's deliveries are getting smaller</t>
  </si>
  <si>
    <t>C.</t>
  </si>
  <si>
    <t>We can conclude that the weight of Ron's  deliveries has changed</t>
  </si>
  <si>
    <t>D.</t>
  </si>
  <si>
    <t>We  conclude that the weight of Ron's  deliveries has not changed</t>
  </si>
  <si>
    <t>E.</t>
  </si>
  <si>
    <t>We can conclude that Ron's deliveries are getting larger</t>
  </si>
  <si>
    <t>F.</t>
  </si>
  <si>
    <t>We cannot conclude that Ron's deliveries are getting larger</t>
  </si>
  <si>
    <t>Fail to Reject the Null</t>
  </si>
  <si>
    <t>Test for the mean : population standard deviation  unknown</t>
  </si>
  <si>
    <t>Test for the proportion</t>
  </si>
  <si>
    <t>One Tail - Upper Tail Test</t>
  </si>
  <si>
    <t>Two-Tailed Test</t>
  </si>
  <si>
    <t>Recently, Ron Weasley has been complaining that his deliveries of candy from Honeyduke's Sweet Shop have been getting smaller. He claims that the weekly delivery had started at 21 lbs of sweets per week.</t>
  </si>
  <si>
    <t>Hermione has decided to gather some data over the course of many deliveries. She also notes that Honeydukes advertises a population standard deviation for deliveries of 2.1 pounds. The data Hermione gathered is listed below.</t>
  </si>
  <si>
    <t>Use alpha of .05 to test Ron Weasley's claim</t>
  </si>
  <si>
    <t>Recently, Ron Weasley has been happy that his deliveries of candy from Honeyduke's Sweet Shop has been very consistent. He claims that the weekly delivery is as advertised, at 19 lbs of sweets per week.</t>
  </si>
  <si>
    <t>Hermione has decided to gather some data over the course of many deliveries. She also notes that Honeydukes advertises a population standard deviation for deliveries of 1.2 pounds. The data Hermione gathered is listed below.</t>
  </si>
  <si>
    <t>Recently, Ron Weasley has been happy that his deliveries of candy from Honeyduke's Sweet Shop has been very consistent. He claims that the weekly delivery is as advertised, at 19.25 lbs of sweets per week.</t>
  </si>
  <si>
    <t>Use alpha of .10 to test Ron Weasley's claim</t>
  </si>
  <si>
    <t>Recently, Ron Weasley has been very happy that his deliveries of candy from Honeyduke's Sweet Shop has been increasing in weight. He claims that the weekly delivery is supposed to be 18 pounds of sweets per week.</t>
  </si>
  <si>
    <t>Hermione has decided to gather some data over the course of many deliveries. She also notes that Honeydukes advertises a population standard deviation for deliveries of 2.7 pounds. The data Hermione gathered is listed below.</t>
  </si>
  <si>
    <t>Recently, Ron Weasley has been very happy that his deliveries of candy from Honeyduke's Sweet Shop has been increasing in weight. He claims that the weekly delivery is supposed to be 18.5 pounds of sweets per week.</t>
  </si>
  <si>
    <t>Hermione has decided to gather some data over the course of many deliveries. She also notes that Honeydukes advertises a population standard deviation for deliveries of 2.25 pounds. The data Hermione gathered is listed below.</t>
  </si>
  <si>
    <t>Use alpha of .02 to test Ron Weasley's claim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</si>
</sst>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000"/>
    <numFmt numFmtId="166" formatCode="0.000"/>
  </numFmts>
  <fonts count="8"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8"/>
      <name val="Calibri"/>
      <family val="2"/>
      <scheme val="minor"/>
    </font>
    <font>
      <sz val="11"/>
      <name val="Calibri"/>
      <family val="2"/>
      <scheme val="minor"/>
    </font>
    <font>
      <b/>
      <sz val="11"/>
      <name val="Calibri"/>
      <family val="2"/>
      <scheme val="minor"/>
    </font>
  </fonts>
  <fills count="12">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7030A0"/>
        <bgColor indexed="64"/>
      </patternFill>
    </fill>
    <fill>
      <patternFill patternType="solid">
        <fgColor theme="9" tint="0.59999389629810485"/>
        <bgColor indexed="64"/>
      </patternFill>
    </fill>
    <fill>
      <patternFill patternType="solid">
        <fgColor theme="1"/>
        <bgColor indexed="64"/>
      </patternFill>
    </fill>
    <fill>
      <patternFill patternType="solid">
        <fgColor rgb="FF00B0F0"/>
        <bgColor indexed="64"/>
      </patternFill>
    </fill>
    <fill>
      <patternFill patternType="solid">
        <fgColor theme="7" tint="0.59999389629810485"/>
        <bgColor indexed="64"/>
      </patternFill>
    </fill>
    <fill>
      <patternFill patternType="solid">
        <fgColor theme="5" tint="0.39997558519241921"/>
        <bgColor indexed="64"/>
      </patternFill>
    </fill>
  </fills>
  <borders count="23">
    <border>
      <left/>
      <right/>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32">
    <xf numFmtId="0" fontId="0" fillId="0" borderId="0" xfId="0"/>
    <xf numFmtId="0" fontId="0" fillId="0" borderId="0" xfId="0" applyAlignment="1">
      <alignment horizontal="center"/>
    </xf>
    <xf numFmtId="0" fontId="0" fillId="0" borderId="0" xfId="0" applyAlignment="1">
      <alignment horizontal="center"/>
    </xf>
    <xf numFmtId="0" fontId="0" fillId="0" borderId="0" xfId="0" applyAlignment="1"/>
    <xf numFmtId="10" fontId="0" fillId="0" borderId="0" xfId="1" applyNumberFormat="1" applyFont="1" applyAlignment="1">
      <alignment horizontal="center"/>
    </xf>
    <xf numFmtId="0" fontId="0" fillId="0" borderId="0" xfId="0" applyAlignment="1">
      <alignment wrapText="1"/>
    </xf>
    <xf numFmtId="0" fontId="0" fillId="0" borderId="0" xfId="0" applyAlignment="1">
      <alignment vertical="center" wrapText="1"/>
    </xf>
    <xf numFmtId="0" fontId="0" fillId="2" borderId="0" xfId="0" applyFill="1"/>
    <xf numFmtId="0" fontId="0" fillId="2" borderId="6" xfId="0" applyFill="1" applyBorder="1" applyAlignment="1">
      <alignment horizont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0" xfId="0" applyFill="1" applyAlignment="1">
      <alignment horizontal="center"/>
    </xf>
    <xf numFmtId="0" fontId="0" fillId="2" borderId="1" xfId="0" applyFill="1" applyBorder="1" applyAlignment="1">
      <alignment horizontal="center"/>
    </xf>
    <xf numFmtId="0" fontId="0" fillId="2" borderId="0" xfId="0" applyFill="1" applyBorder="1" applyAlignment="1">
      <alignment horizontal="center"/>
    </xf>
    <xf numFmtId="0" fontId="0" fillId="2" borderId="4" xfId="0" applyFill="1" applyBorder="1" applyAlignment="1">
      <alignment horizontal="center"/>
    </xf>
    <xf numFmtId="0" fontId="0" fillId="2" borderId="7" xfId="0" applyFill="1" applyBorder="1" applyAlignment="1">
      <alignment horizontal="center"/>
    </xf>
    <xf numFmtId="0" fontId="0" fillId="2" borderId="2" xfId="0" applyFill="1" applyBorder="1" applyAlignment="1">
      <alignment horizontal="center"/>
    </xf>
    <xf numFmtId="10" fontId="0" fillId="2" borderId="2" xfId="1" applyNumberFormat="1" applyFont="1" applyFill="1" applyBorder="1" applyAlignment="1">
      <alignment horizontal="center"/>
    </xf>
    <xf numFmtId="10" fontId="0" fillId="2" borderId="0" xfId="1" applyNumberFormat="1" applyFont="1" applyFill="1" applyAlignment="1">
      <alignment horizontal="center"/>
    </xf>
    <xf numFmtId="0" fontId="0" fillId="4" borderId="0" xfId="0" applyFill="1"/>
    <xf numFmtId="0" fontId="0" fillId="4" borderId="4" xfId="0" applyFill="1" applyBorder="1" applyAlignment="1">
      <alignment horizontal="center"/>
    </xf>
    <xf numFmtId="0" fontId="0" fillId="4" borderId="0" xfId="0" applyFill="1" applyAlignment="1">
      <alignment horizontal="center"/>
    </xf>
    <xf numFmtId="0" fontId="0" fillId="4" borderId="3" xfId="0" applyFill="1" applyBorder="1" applyAlignment="1">
      <alignment horizontal="center"/>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6" xfId="0" applyFill="1" applyBorder="1" applyAlignment="1">
      <alignment horizontal="center"/>
    </xf>
    <xf numFmtId="0" fontId="0" fillId="4" borderId="4" xfId="0" applyFill="1" applyBorder="1" applyAlignment="1">
      <alignment horizontal="center" vertical="center"/>
    </xf>
    <xf numFmtId="0" fontId="0" fillId="4" borderId="6" xfId="0" applyFill="1" applyBorder="1" applyAlignment="1">
      <alignment horizontal="center" vertical="center"/>
    </xf>
    <xf numFmtId="0" fontId="0" fillId="4" borderId="2" xfId="0" applyFill="1" applyBorder="1" applyAlignment="1">
      <alignment horizontal="center"/>
    </xf>
    <xf numFmtId="2" fontId="0" fillId="4" borderId="3" xfId="0" applyNumberFormat="1" applyFill="1" applyBorder="1" applyAlignment="1">
      <alignment horizontal="center"/>
    </xf>
    <xf numFmtId="0" fontId="0" fillId="0" borderId="0" xfId="0" applyFill="1" applyAlignment="1">
      <alignment horizontal="center" wrapText="1"/>
    </xf>
    <xf numFmtId="0" fontId="0" fillId="0" borderId="0" xfId="0" applyFill="1" applyAlignment="1">
      <alignment wrapText="1"/>
    </xf>
    <xf numFmtId="0" fontId="0" fillId="0" borderId="0" xfId="0" applyFill="1"/>
    <xf numFmtId="0" fontId="0" fillId="4" borderId="0" xfId="0" applyFont="1" applyFill="1"/>
    <xf numFmtId="0" fontId="0" fillId="4" borderId="4" xfId="0" applyFont="1" applyFill="1" applyBorder="1" applyAlignment="1">
      <alignment horizontal="center"/>
    </xf>
    <xf numFmtId="0" fontId="0" fillId="0" borderId="0" xfId="0" applyFont="1"/>
    <xf numFmtId="0" fontId="0" fillId="4" borderId="0" xfId="0" applyFill="1" applyAlignment="1">
      <alignment horizontal="right"/>
    </xf>
    <xf numFmtId="0" fontId="0" fillId="4" borderId="0" xfId="0" applyFill="1" applyBorder="1" applyAlignment="1">
      <alignment horizontal="right"/>
    </xf>
    <xf numFmtId="0" fontId="0" fillId="4" borderId="7" xfId="0" applyFill="1" applyBorder="1"/>
    <xf numFmtId="164" fontId="0" fillId="6" borderId="3" xfId="0" applyNumberFormat="1" applyFill="1" applyBorder="1" applyAlignment="1">
      <alignment horizontal="center"/>
    </xf>
    <xf numFmtId="164" fontId="0" fillId="6" borderId="2" xfId="0" applyNumberFormat="1" applyFill="1" applyBorder="1" applyAlignment="1">
      <alignment horizontal="center"/>
    </xf>
    <xf numFmtId="0" fontId="0" fillId="0" borderId="0" xfId="0" applyAlignment="1">
      <alignment vertical="center"/>
    </xf>
    <xf numFmtId="0" fontId="0" fillId="9" borderId="0" xfId="0" applyFill="1" applyAlignment="1">
      <alignment horizontal="center"/>
    </xf>
    <xf numFmtId="165" fontId="0" fillId="0" borderId="0" xfId="0" applyNumberFormat="1"/>
    <xf numFmtId="0" fontId="3" fillId="0" borderId="0" xfId="0" applyFont="1"/>
    <xf numFmtId="0" fontId="0" fillId="9" borderId="0" xfId="0" applyFill="1"/>
    <xf numFmtId="0" fontId="6" fillId="0" borderId="13" xfId="0" applyFont="1" applyBorder="1" applyAlignment="1">
      <alignment horizontal="center"/>
    </xf>
    <xf numFmtId="0" fontId="6" fillId="0" borderId="0" xfId="0" applyFont="1" applyAlignment="1">
      <alignment horizontal="center"/>
    </xf>
    <xf numFmtId="0" fontId="6" fillId="0" borderId="0" xfId="0" applyFont="1"/>
    <xf numFmtId="0" fontId="6" fillId="0" borderId="14" xfId="0" applyFont="1" applyBorder="1"/>
    <xf numFmtId="166" fontId="6" fillId="0" borderId="13" xfId="0" applyNumberFormat="1" applyFont="1" applyBorder="1" applyAlignment="1">
      <alignment horizontal="center"/>
    </xf>
    <xf numFmtId="2" fontId="6" fillId="0" borderId="13" xfId="0" applyNumberFormat="1" applyFont="1" applyBorder="1" applyAlignment="1">
      <alignment horizontal="center"/>
    </xf>
    <xf numFmtId="2" fontId="0" fillId="0" borderId="15" xfId="0" applyNumberFormat="1" applyBorder="1" applyAlignment="1">
      <alignment horizontal="center"/>
    </xf>
    <xf numFmtId="2" fontId="0" fillId="0" borderId="0" xfId="0" applyNumberFormat="1" applyAlignment="1">
      <alignment horizontal="center"/>
    </xf>
    <xf numFmtId="2" fontId="0" fillId="0" borderId="14" xfId="0" applyNumberFormat="1" applyBorder="1" applyAlignment="1">
      <alignment horizontal="center"/>
    </xf>
    <xf numFmtId="2" fontId="6" fillId="9" borderId="13" xfId="0" applyNumberFormat="1" applyFont="1" applyFill="1" applyBorder="1" applyAlignment="1">
      <alignment horizontal="center"/>
    </xf>
    <xf numFmtId="1" fontId="6" fillId="0" borderId="13" xfId="0" applyNumberFormat="1" applyFont="1" applyBorder="1" applyAlignment="1">
      <alignment horizontal="center"/>
    </xf>
    <xf numFmtId="165" fontId="6" fillId="0" borderId="13" xfId="0" applyNumberFormat="1" applyFont="1" applyBorder="1" applyAlignment="1">
      <alignment horizontal="center"/>
    </xf>
    <xf numFmtId="2" fontId="0" fillId="0" borderId="19" xfId="0" applyNumberFormat="1" applyBorder="1" applyAlignment="1">
      <alignment horizontal="center"/>
    </xf>
    <xf numFmtId="2" fontId="0" fillId="0" borderId="20" xfId="0" applyNumberFormat="1" applyBorder="1" applyAlignment="1">
      <alignment horizontal="center"/>
    </xf>
    <xf numFmtId="2" fontId="0" fillId="0" borderId="21" xfId="0" applyNumberFormat="1" applyBorder="1" applyAlignment="1">
      <alignment horizontal="center"/>
    </xf>
    <xf numFmtId="0" fontId="6" fillId="0" borderId="15" xfId="0" applyFont="1" applyBorder="1" applyAlignment="1">
      <alignment horizontal="center"/>
    </xf>
    <xf numFmtId="0" fontId="7" fillId="0" borderId="22" xfId="0" applyFont="1" applyBorder="1" applyAlignment="1">
      <alignment horizontal="center"/>
    </xf>
    <xf numFmtId="0" fontId="6" fillId="0" borderId="19" xfId="0" applyFont="1" applyBorder="1" applyAlignment="1">
      <alignment horizontal="center"/>
    </xf>
    <xf numFmtId="0" fontId="6" fillId="0" borderId="20" xfId="0" applyFont="1" applyBorder="1"/>
    <xf numFmtId="0" fontId="6" fillId="0" borderId="21" xfId="0" applyFont="1" applyBorder="1"/>
    <xf numFmtId="0" fontId="4" fillId="0" borderId="0" xfId="0" applyFont="1" applyAlignment="1">
      <alignment horizontal="center"/>
    </xf>
    <xf numFmtId="0" fontId="4" fillId="0" borderId="0" xfId="0" applyFont="1"/>
    <xf numFmtId="0" fontId="6" fillId="0" borderId="13" xfId="0" applyFont="1" applyBorder="1" applyAlignment="1">
      <alignment horizontal="center" wrapText="1"/>
    </xf>
    <xf numFmtId="2" fontId="0" fillId="0" borderId="10" xfId="0" applyNumberFormat="1" applyBorder="1" applyAlignment="1">
      <alignment horizontal="center"/>
    </xf>
    <xf numFmtId="2" fontId="0" fillId="0" borderId="11" xfId="0" applyNumberFormat="1" applyBorder="1" applyAlignment="1">
      <alignment horizontal="center"/>
    </xf>
    <xf numFmtId="2" fontId="0" fillId="0" borderId="12" xfId="0" applyNumberFormat="1" applyBorder="1" applyAlignment="1">
      <alignment horizontal="center"/>
    </xf>
    <xf numFmtId="2" fontId="0" fillId="9" borderId="0" xfId="0" applyNumberFormat="1" applyFill="1" applyAlignment="1">
      <alignment horizontal="center"/>
    </xf>
    <xf numFmtId="164" fontId="0" fillId="2" borderId="0" xfId="0" applyNumberFormat="1" applyFill="1" applyAlignment="1">
      <alignment horizontal="center"/>
    </xf>
    <xf numFmtId="0" fontId="0" fillId="2" borderId="0" xfId="0" applyFill="1" applyAlignment="1">
      <alignment horizontal="center"/>
    </xf>
    <xf numFmtId="164" fontId="0" fillId="2" borderId="1" xfId="0" applyNumberFormat="1" applyFill="1" applyBorder="1" applyAlignment="1">
      <alignment horizontal="center"/>
    </xf>
    <xf numFmtId="0" fontId="0" fillId="2" borderId="3" xfId="0" applyFill="1" applyBorder="1" applyAlignment="1">
      <alignment horizontal="center"/>
    </xf>
    <xf numFmtId="0" fontId="0" fillId="3" borderId="0" xfId="0" applyFill="1" applyAlignment="1">
      <alignment horizontal="center"/>
    </xf>
    <xf numFmtId="0" fontId="0" fillId="2" borderId="7" xfId="0" applyFill="1" applyBorder="1" applyAlignment="1">
      <alignment horizontal="center"/>
    </xf>
    <xf numFmtId="0" fontId="0" fillId="2" borderId="5" xfId="0" applyFill="1" applyBorder="1" applyAlignment="1">
      <alignment horizontal="center"/>
    </xf>
    <xf numFmtId="0" fontId="0" fillId="2" borderId="6" xfId="0" applyFill="1" applyBorder="1" applyAlignment="1">
      <alignment horizontal="center"/>
    </xf>
    <xf numFmtId="0" fontId="0" fillId="3" borderId="0" xfId="0" applyFill="1" applyAlignment="1">
      <alignment horizontal="center" wrapText="1"/>
    </xf>
    <xf numFmtId="0" fontId="0" fillId="3" borderId="0" xfId="0" applyFill="1" applyAlignment="1">
      <alignment horizontal="center" vertical="center" wrapText="1"/>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0" fillId="2" borderId="0" xfId="0" applyFill="1" applyBorder="1" applyAlignment="1">
      <alignment horizontal="center" vertical="center"/>
    </xf>
    <xf numFmtId="10" fontId="0" fillId="4" borderId="1" xfId="1" applyNumberFormat="1" applyFont="1" applyFill="1" applyBorder="1" applyAlignment="1">
      <alignment horizontal="center"/>
    </xf>
    <xf numFmtId="10" fontId="0" fillId="4" borderId="3" xfId="1" applyNumberFormat="1" applyFont="1" applyFill="1" applyBorder="1" applyAlignment="1">
      <alignment horizontal="center"/>
    </xf>
    <xf numFmtId="0" fontId="0" fillId="5" borderId="0" xfId="0" applyFill="1" applyAlignment="1">
      <alignment horizontal="center" wrapText="1"/>
    </xf>
    <xf numFmtId="0" fontId="0" fillId="5" borderId="0" xfId="0" applyFill="1" applyAlignment="1">
      <alignment horizontal="center" vertical="center" wrapText="1"/>
    </xf>
    <xf numFmtId="0" fontId="0" fillId="4" borderId="8" xfId="0" applyFill="1" applyBorder="1" applyAlignment="1">
      <alignment horizontal="center"/>
    </xf>
    <xf numFmtId="0" fontId="0" fillId="4" borderId="9" xfId="0" applyFill="1" applyBorder="1" applyAlignment="1">
      <alignment horizontal="center"/>
    </xf>
    <xf numFmtId="164" fontId="0" fillId="4" borderId="0" xfId="0" applyNumberFormat="1" applyFill="1" applyBorder="1" applyAlignment="1">
      <alignment horizontal="center"/>
    </xf>
    <xf numFmtId="0" fontId="0" fillId="4" borderId="3" xfId="0" applyFill="1" applyBorder="1" applyAlignment="1">
      <alignment horizontal="center"/>
    </xf>
    <xf numFmtId="0" fontId="0" fillId="4" borderId="7" xfId="0" applyFill="1" applyBorder="1" applyAlignment="1">
      <alignment horizontal="center"/>
    </xf>
    <xf numFmtId="0" fontId="0" fillId="4" borderId="6" xfId="0" applyFill="1" applyBorder="1" applyAlignment="1">
      <alignment horizontal="center"/>
    </xf>
    <xf numFmtId="0" fontId="0" fillId="4" borderId="7" xfId="0" applyFont="1" applyFill="1" applyBorder="1" applyAlignment="1">
      <alignment horizontal="center"/>
    </xf>
    <xf numFmtId="0" fontId="0" fillId="4" borderId="6" xfId="0" applyFont="1" applyFill="1" applyBorder="1" applyAlignment="1">
      <alignment horizontal="center"/>
    </xf>
    <xf numFmtId="10" fontId="0" fillId="4" borderId="1" xfId="1" applyNumberFormat="1" applyFont="1" applyFill="1" applyBorder="1" applyAlignment="1">
      <alignment horizontal="center" vertical="center"/>
    </xf>
    <xf numFmtId="10" fontId="0" fillId="4" borderId="3" xfId="1" applyNumberFormat="1" applyFont="1" applyFill="1" applyBorder="1" applyAlignment="1">
      <alignment horizontal="center" vertical="center"/>
    </xf>
    <xf numFmtId="0" fontId="0" fillId="4" borderId="5" xfId="0"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6" borderId="1" xfId="0" applyFill="1" applyBorder="1" applyAlignment="1">
      <alignment horizontal="center" vertical="center"/>
    </xf>
    <xf numFmtId="0" fontId="0" fillId="6" borderId="3" xfId="0" applyFill="1" applyBorder="1" applyAlignment="1">
      <alignment horizontal="center" vertical="center"/>
    </xf>
    <xf numFmtId="0" fontId="0" fillId="4" borderId="1" xfId="0" applyFill="1" applyBorder="1" applyAlignment="1">
      <alignment horizontal="center" vertical="center"/>
    </xf>
    <xf numFmtId="0" fontId="0" fillId="4" borderId="3" xfId="0" applyFill="1" applyBorder="1" applyAlignment="1">
      <alignment horizontal="center" vertical="center"/>
    </xf>
    <xf numFmtId="0" fontId="0" fillId="4" borderId="0" xfId="0" applyFill="1" applyBorder="1" applyAlignment="1">
      <alignment horizontal="center" vertical="center"/>
    </xf>
    <xf numFmtId="10" fontId="0" fillId="4" borderId="0" xfId="1" applyNumberFormat="1" applyFont="1" applyFill="1" applyBorder="1" applyAlignment="1">
      <alignment horizontal="center" vertical="center"/>
    </xf>
    <xf numFmtId="0" fontId="2" fillId="8" borderId="0" xfId="0" applyFont="1" applyFill="1" applyAlignment="1">
      <alignment horizontal="center"/>
    </xf>
    <xf numFmtId="0" fontId="0" fillId="7" borderId="0" xfId="0" applyFill="1" applyAlignment="1">
      <alignment horizontal="left" wrapText="1"/>
    </xf>
    <xf numFmtId="0" fontId="0" fillId="7" borderId="0" xfId="0" applyFill="1" applyAlignment="1">
      <alignment horizontal="center"/>
    </xf>
    <xf numFmtId="0" fontId="4" fillId="8" borderId="0" xfId="0" applyFont="1" applyFill="1" applyAlignment="1">
      <alignment horizontal="center"/>
    </xf>
    <xf numFmtId="0" fontId="0" fillId="10" borderId="0" xfId="0" applyFill="1" applyAlignment="1">
      <alignment horizontal="center"/>
    </xf>
    <xf numFmtId="0" fontId="0" fillId="10" borderId="0" xfId="0" applyFill="1" applyAlignment="1">
      <alignment horizontal="left"/>
    </xf>
    <xf numFmtId="0" fontId="0" fillId="0" borderId="0" xfId="0" applyAlignment="1">
      <alignment horizontal="left"/>
    </xf>
    <xf numFmtId="0" fontId="2" fillId="8" borderId="15" xfId="0" applyFont="1" applyFill="1" applyBorder="1" applyAlignment="1">
      <alignment horizontal="center"/>
    </xf>
    <xf numFmtId="0" fontId="2" fillId="8" borderId="14" xfId="0" applyFont="1" applyFill="1" applyBorder="1" applyAlignment="1">
      <alignment horizontal="center"/>
    </xf>
    <xf numFmtId="0" fontId="0" fillId="11" borderId="0" xfId="0" applyFill="1" applyAlignment="1">
      <alignment horizontal="center" wrapText="1"/>
    </xf>
    <xf numFmtId="0" fontId="2" fillId="8" borderId="10" xfId="0" applyFont="1" applyFill="1" applyBorder="1" applyAlignment="1">
      <alignment horizontal="center"/>
    </xf>
    <xf numFmtId="0" fontId="2" fillId="8" borderId="11" xfId="0" applyFont="1" applyFill="1" applyBorder="1" applyAlignment="1">
      <alignment horizontal="center"/>
    </xf>
    <xf numFmtId="0" fontId="2" fillId="8" borderId="12" xfId="0" applyFont="1" applyFill="1" applyBorder="1" applyAlignment="1">
      <alignment horizontal="center"/>
    </xf>
    <xf numFmtId="0" fontId="0" fillId="11" borderId="0" xfId="0" applyFill="1" applyAlignment="1">
      <alignment horizontal="center" vertical="center" wrapText="1"/>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6" fillId="0" borderId="13" xfId="0" applyFont="1" applyBorder="1" applyAlignment="1">
      <alignment horizontal="left"/>
    </xf>
    <xf numFmtId="0" fontId="0" fillId="11" borderId="0" xfId="0" applyFill="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7B87E-CEBF-4914-A563-19D3051A995D}">
  <sheetPr>
    <tabColor theme="9" tint="-0.249977111117893"/>
  </sheetPr>
  <dimension ref="A1:J28"/>
  <sheetViews>
    <sheetView topLeftCell="A10" zoomScale="145" zoomScaleNormal="145" workbookViewId="0">
      <selection activeCell="D18" sqref="D18"/>
    </sheetView>
  </sheetViews>
  <sheetFormatPr defaultRowHeight="15" x14ac:dyDescent="0.25"/>
  <cols>
    <col min="1" max="1" width="25.140625" customWidth="1"/>
  </cols>
  <sheetData>
    <row r="1" spans="1:10" x14ac:dyDescent="0.25">
      <c r="A1" s="83" t="s">
        <v>0</v>
      </c>
      <c r="B1" s="83"/>
      <c r="C1" s="83"/>
      <c r="D1" s="83"/>
      <c r="E1" s="83"/>
      <c r="F1" s="83"/>
      <c r="G1" s="83"/>
      <c r="H1" s="83"/>
      <c r="I1" s="83"/>
    </row>
    <row r="2" spans="1:10" x14ac:dyDescent="0.25">
      <c r="A2" s="83"/>
      <c r="B2" s="83"/>
      <c r="C2" s="83"/>
      <c r="D2" s="83"/>
      <c r="E2" s="83"/>
      <c r="F2" s="83"/>
      <c r="G2" s="83"/>
      <c r="H2" s="83"/>
      <c r="I2" s="83"/>
    </row>
    <row r="3" spans="1:10" x14ac:dyDescent="0.25">
      <c r="A3" s="83"/>
      <c r="B3" s="83"/>
      <c r="C3" s="83"/>
      <c r="D3" s="83"/>
      <c r="E3" s="83"/>
      <c r="F3" s="83"/>
      <c r="G3" s="83"/>
      <c r="H3" s="83"/>
      <c r="I3" s="83"/>
    </row>
    <row r="5" spans="1:10" x14ac:dyDescent="0.25">
      <c r="A5" s="7"/>
      <c r="B5" s="84" t="s">
        <v>9</v>
      </c>
      <c r="C5" s="85"/>
      <c r="D5" s="86" t="s">
        <v>10</v>
      </c>
      <c r="E5" s="85"/>
      <c r="F5" s="86" t="s">
        <v>11</v>
      </c>
      <c r="G5" s="85"/>
      <c r="H5" s="86" t="s">
        <v>12</v>
      </c>
      <c r="I5" s="85"/>
    </row>
    <row r="6" spans="1:10" x14ac:dyDescent="0.25">
      <c r="A6" s="8" t="s">
        <v>1</v>
      </c>
      <c r="B6" s="9" t="s">
        <v>2</v>
      </c>
      <c r="C6" s="10" t="s">
        <v>3</v>
      </c>
      <c r="D6" s="11" t="s">
        <v>2</v>
      </c>
      <c r="E6" s="10" t="s">
        <v>3</v>
      </c>
      <c r="F6" s="11" t="s">
        <v>2</v>
      </c>
      <c r="G6" s="10" t="s">
        <v>3</v>
      </c>
      <c r="H6" s="11" t="s">
        <v>2</v>
      </c>
      <c r="I6" s="10" t="s">
        <v>3</v>
      </c>
    </row>
    <row r="7" spans="1:10" x14ac:dyDescent="0.25">
      <c r="A7" s="12" t="s">
        <v>5</v>
      </c>
      <c r="B7" s="13">
        <v>610</v>
      </c>
      <c r="C7" s="40">
        <v>1.95</v>
      </c>
      <c r="D7" s="14">
        <v>598</v>
      </c>
      <c r="E7" s="40">
        <v>2.16</v>
      </c>
      <c r="F7" s="14">
        <v>612</v>
      </c>
      <c r="G7" s="40">
        <v>2.1168</v>
      </c>
      <c r="H7" s="14">
        <v>588</v>
      </c>
      <c r="I7" s="40">
        <v>1.9474560000000001</v>
      </c>
    </row>
    <row r="8" spans="1:10" x14ac:dyDescent="0.25">
      <c r="A8" s="12" t="s">
        <v>4</v>
      </c>
      <c r="B8" s="13">
        <v>1200</v>
      </c>
      <c r="C8" s="40">
        <v>1.1200000000000001</v>
      </c>
      <c r="D8" s="14">
        <v>1185</v>
      </c>
      <c r="E8" s="40">
        <v>0.98</v>
      </c>
      <c r="F8" s="14">
        <v>1197</v>
      </c>
      <c r="G8" s="40">
        <v>0.90160000000000007</v>
      </c>
      <c r="H8" s="14">
        <v>1220</v>
      </c>
      <c r="I8" s="40">
        <v>1.0097920000000002</v>
      </c>
    </row>
    <row r="9" spans="1:10" x14ac:dyDescent="0.25">
      <c r="A9" s="12" t="s">
        <v>7</v>
      </c>
      <c r="B9" s="13">
        <v>425</v>
      </c>
      <c r="C9" s="40">
        <v>8.0299999999999994</v>
      </c>
      <c r="D9" s="14">
        <v>413</v>
      </c>
      <c r="E9" s="40">
        <v>7.36</v>
      </c>
      <c r="F9" s="14">
        <v>414</v>
      </c>
      <c r="G9" s="40">
        <v>8.2432000000000016</v>
      </c>
      <c r="H9" s="14">
        <v>401</v>
      </c>
      <c r="I9" s="40">
        <v>8.490496000000002</v>
      </c>
    </row>
    <row r="10" spans="1:10" x14ac:dyDescent="0.25">
      <c r="A10" s="12" t="s">
        <v>8</v>
      </c>
      <c r="B10" s="13">
        <v>175</v>
      </c>
      <c r="C10" s="40">
        <v>11.89</v>
      </c>
      <c r="D10" s="14">
        <v>164</v>
      </c>
      <c r="E10" s="40">
        <v>13.440000000000001</v>
      </c>
      <c r="F10" s="14">
        <v>159</v>
      </c>
      <c r="G10" s="40">
        <v>13.843200000000001</v>
      </c>
      <c r="H10" s="14">
        <v>157</v>
      </c>
      <c r="I10" s="40">
        <v>14.950656000000002</v>
      </c>
    </row>
    <row r="11" spans="1:10" x14ac:dyDescent="0.25">
      <c r="A11" s="12" t="s">
        <v>6</v>
      </c>
      <c r="B11" s="13">
        <v>95</v>
      </c>
      <c r="C11" s="40">
        <v>3.98</v>
      </c>
      <c r="D11" s="14">
        <v>91</v>
      </c>
      <c r="E11" s="40">
        <v>4.12</v>
      </c>
      <c r="F11" s="14">
        <v>87</v>
      </c>
      <c r="G11" s="40">
        <v>4.4496000000000002</v>
      </c>
      <c r="H11" s="14">
        <v>86</v>
      </c>
      <c r="I11" s="40">
        <v>4.360608</v>
      </c>
    </row>
    <row r="13" spans="1:10" ht="15" customHeight="1" x14ac:dyDescent="0.25">
      <c r="A13" s="82" t="s">
        <v>20</v>
      </c>
      <c r="B13" s="82"/>
      <c r="C13" s="82"/>
      <c r="D13" s="82"/>
      <c r="E13" s="82"/>
      <c r="F13" s="82"/>
      <c r="G13" s="82"/>
      <c r="H13" s="5"/>
      <c r="I13" s="5"/>
      <c r="J13" s="5"/>
    </row>
    <row r="14" spans="1:10" x14ac:dyDescent="0.25">
      <c r="A14" s="82" t="s">
        <v>46</v>
      </c>
      <c r="B14" s="82"/>
      <c r="C14" s="82"/>
      <c r="D14" s="82"/>
      <c r="E14" s="82"/>
      <c r="F14" s="82"/>
      <c r="G14" s="82"/>
      <c r="H14" s="5"/>
      <c r="I14" s="5"/>
      <c r="J14" s="5"/>
    </row>
    <row r="15" spans="1:10" s="33" customFormat="1" x14ac:dyDescent="0.25">
      <c r="A15" s="31"/>
      <c r="B15" s="31"/>
      <c r="C15" s="31"/>
      <c r="D15" s="31"/>
      <c r="E15" s="31"/>
      <c r="F15" s="31"/>
      <c r="G15" s="31"/>
      <c r="H15" s="32"/>
      <c r="I15" s="32"/>
      <c r="J15" s="32"/>
    </row>
    <row r="16" spans="1:10" x14ac:dyDescent="0.25">
      <c r="A16" s="7"/>
      <c r="B16" s="79" t="s">
        <v>13</v>
      </c>
      <c r="C16" s="79"/>
      <c r="D16" s="15" t="s">
        <v>15</v>
      </c>
      <c r="E16" s="80" t="s">
        <v>14</v>
      </c>
      <c r="F16" s="81"/>
      <c r="G16" s="16" t="s">
        <v>16</v>
      </c>
    </row>
    <row r="17" spans="1:10" x14ac:dyDescent="0.25">
      <c r="A17" s="12" t="s">
        <v>9</v>
      </c>
      <c r="B17" s="74">
        <f>SUMPRODUCT(B7:B11,C7:C11)</f>
        <v>8405.1</v>
      </c>
      <c r="C17" s="75"/>
      <c r="D17" s="17" t="s">
        <v>17</v>
      </c>
      <c r="E17" s="76">
        <f>SUMPRODUCT(B7:B11,C7:C11)</f>
        <v>8405.1</v>
      </c>
      <c r="F17" s="77"/>
      <c r="G17" s="12" t="s">
        <v>17</v>
      </c>
    </row>
    <row r="18" spans="1:10" x14ac:dyDescent="0.25">
      <c r="A18" s="12" t="s">
        <v>10</v>
      </c>
      <c r="B18" s="74">
        <f>SUMPRODUCT(D7:D11,E7:E11)</f>
        <v>8071.74</v>
      </c>
      <c r="C18" s="75"/>
      <c r="D18" s="18">
        <f>(B18/B17)-1</f>
        <v>-3.9661634007923774E-2</v>
      </c>
      <c r="E18" s="76">
        <f>SUMPRODUCT(C7:C11,D7:D11)</f>
        <v>8121.8300000000008</v>
      </c>
      <c r="F18" s="77"/>
      <c r="G18" s="18">
        <f>(E18/E17)-1</f>
        <v>-3.370215702371171E-2</v>
      </c>
      <c r="J18" s="4"/>
    </row>
    <row r="19" spans="1:10" x14ac:dyDescent="0.25">
      <c r="A19" s="12" t="s">
        <v>11</v>
      </c>
      <c r="B19" s="74">
        <f>SUMPRODUCT(F7:F11,G7:G11)</f>
        <v>8375.5655999999999</v>
      </c>
      <c r="C19" s="75"/>
      <c r="D19" s="18">
        <f t="shared" ref="D19:D20" si="0">(B19/B18)-1</f>
        <v>3.7640657404723221E-2</v>
      </c>
      <c r="E19" s="76">
        <f>SUMPRODUCT(F7:F11,C7:C11)</f>
        <v>8095.23</v>
      </c>
      <c r="F19" s="77"/>
      <c r="G19" s="18">
        <f t="shared" ref="G19:G20" si="1">(E19/E18)-1</f>
        <v>-3.2751239560544487E-3</v>
      </c>
      <c r="J19" s="4"/>
    </row>
    <row r="20" spans="1:10" x14ac:dyDescent="0.25">
      <c r="A20" s="12" t="s">
        <v>12</v>
      </c>
      <c r="B20" s="74">
        <f>SUMPRODUCT(H7:H11,I7:I11)</f>
        <v>8504.0045440000013</v>
      </c>
      <c r="C20" s="75"/>
      <c r="D20" s="18">
        <f t="shared" si="0"/>
        <v>1.5334957677365813E-2</v>
      </c>
      <c r="E20" s="76">
        <f>SUMPRODUCT(H7:H11,C7:C11)</f>
        <v>7942.04</v>
      </c>
      <c r="F20" s="77"/>
      <c r="G20" s="18">
        <f t="shared" si="1"/>
        <v>-1.8923489511724734E-2</v>
      </c>
      <c r="J20" s="4"/>
    </row>
    <row r="22" spans="1:10" x14ac:dyDescent="0.25">
      <c r="A22" s="78" t="s">
        <v>21</v>
      </c>
      <c r="B22" s="78"/>
      <c r="C22" s="78"/>
      <c r="D22" s="78"/>
      <c r="E22" s="78"/>
      <c r="F22" s="3"/>
      <c r="G22" s="3"/>
    </row>
    <row r="23" spans="1:10" x14ac:dyDescent="0.25">
      <c r="A23" s="1"/>
    </row>
    <row r="24" spans="1:10" x14ac:dyDescent="0.25">
      <c r="A24" s="12"/>
      <c r="B24" s="12" t="s">
        <v>18</v>
      </c>
      <c r="C24" s="12" t="s">
        <v>19</v>
      </c>
    </row>
    <row r="25" spans="1:10" x14ac:dyDescent="0.25">
      <c r="A25" s="12" t="s">
        <v>9</v>
      </c>
      <c r="B25" s="12">
        <f>100* B17/E17</f>
        <v>100</v>
      </c>
      <c r="C25" s="12" t="s">
        <v>17</v>
      </c>
    </row>
    <row r="26" spans="1:10" x14ac:dyDescent="0.25">
      <c r="A26" s="12" t="s">
        <v>10</v>
      </c>
      <c r="B26" s="12">
        <f>100* B18/E18</f>
        <v>99.383267071583617</v>
      </c>
      <c r="C26" s="19">
        <f>(B26/B25)-1</f>
        <v>-6.1673292841638583E-3</v>
      </c>
    </row>
    <row r="27" spans="1:10" x14ac:dyDescent="0.25">
      <c r="A27" s="12" t="s">
        <v>11</v>
      </c>
      <c r="B27" s="12">
        <f>100* B19/E19</f>
        <v>103.46297263944322</v>
      </c>
      <c r="C27" s="19">
        <f t="shared" ref="C27:C28" si="2">(B27/B26)-1</f>
        <v>4.1050225939152085E-2</v>
      </c>
    </row>
    <row r="28" spans="1:10" x14ac:dyDescent="0.25">
      <c r="A28" s="12" t="s">
        <v>12</v>
      </c>
      <c r="B28" s="12">
        <f>100* B20/E20</f>
        <v>107.07582112404371</v>
      </c>
      <c r="C28" s="19">
        <f t="shared" si="2"/>
        <v>3.4919241081452945E-2</v>
      </c>
    </row>
  </sheetData>
  <mergeCells count="18">
    <mergeCell ref="A13:G13"/>
    <mergeCell ref="A14:G14"/>
    <mergeCell ref="A1:I3"/>
    <mergeCell ref="B5:C5"/>
    <mergeCell ref="D5:E5"/>
    <mergeCell ref="F5:G5"/>
    <mergeCell ref="H5:I5"/>
    <mergeCell ref="B16:C16"/>
    <mergeCell ref="E16:F16"/>
    <mergeCell ref="B17:C17"/>
    <mergeCell ref="E17:F17"/>
    <mergeCell ref="B18:C18"/>
    <mergeCell ref="E18:F18"/>
    <mergeCell ref="B19:C19"/>
    <mergeCell ref="E19:F19"/>
    <mergeCell ref="B20:C20"/>
    <mergeCell ref="E20:F20"/>
    <mergeCell ref="A22:E2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DF1CA-CCBD-4233-9C0B-5A28626A236D}">
  <sheetPr>
    <tabColor theme="5" tint="-0.249977111117893"/>
  </sheetPr>
  <dimension ref="A1:I14"/>
  <sheetViews>
    <sheetView zoomScale="145" zoomScaleNormal="145" workbookViewId="0">
      <selection activeCell="D20" sqref="D20"/>
    </sheetView>
  </sheetViews>
  <sheetFormatPr defaultRowHeight="15" x14ac:dyDescent="0.25"/>
  <cols>
    <col min="1" max="1" width="28" bestFit="1" customWidth="1"/>
  </cols>
  <sheetData>
    <row r="1" spans="1:9" ht="15" customHeight="1" x14ac:dyDescent="0.25">
      <c r="A1" s="90" t="s">
        <v>50</v>
      </c>
      <c r="B1" s="90"/>
      <c r="C1" s="90"/>
      <c r="D1" s="90"/>
      <c r="E1" s="90"/>
      <c r="F1" s="90"/>
      <c r="G1" s="90"/>
      <c r="H1" s="90"/>
      <c r="I1" s="6"/>
    </row>
    <row r="2" spans="1:9" x14ac:dyDescent="0.25">
      <c r="A2" s="90"/>
      <c r="B2" s="90"/>
      <c r="C2" s="90"/>
      <c r="D2" s="90"/>
      <c r="E2" s="90"/>
      <c r="F2" s="90"/>
      <c r="G2" s="90"/>
      <c r="H2" s="90"/>
      <c r="I2" s="6"/>
    </row>
    <row r="3" spans="1:9" x14ac:dyDescent="0.25">
      <c r="A3" s="90"/>
      <c r="B3" s="90"/>
      <c r="C3" s="90"/>
      <c r="D3" s="90"/>
      <c r="E3" s="90"/>
      <c r="F3" s="90"/>
      <c r="G3" s="90"/>
      <c r="H3" s="90"/>
      <c r="I3" s="6"/>
    </row>
    <row r="4" spans="1:9" x14ac:dyDescent="0.25">
      <c r="A4" s="90"/>
      <c r="B4" s="90"/>
      <c r="C4" s="90"/>
      <c r="D4" s="90"/>
      <c r="E4" s="90"/>
      <c r="F4" s="90"/>
      <c r="G4" s="90"/>
      <c r="H4" s="90"/>
    </row>
    <row r="6" spans="1:9" x14ac:dyDescent="0.25">
      <c r="A6" s="39"/>
      <c r="B6" s="101" t="s">
        <v>9</v>
      </c>
      <c r="C6" s="102"/>
      <c r="D6" s="101" t="s">
        <v>10</v>
      </c>
      <c r="E6" s="102"/>
      <c r="F6" s="101" t="s">
        <v>61</v>
      </c>
      <c r="G6" s="103"/>
    </row>
    <row r="7" spans="1:9" x14ac:dyDescent="0.25">
      <c r="A7" s="37" t="s">
        <v>53</v>
      </c>
      <c r="B7" s="104">
        <v>212.4</v>
      </c>
      <c r="C7" s="105"/>
      <c r="D7" s="104">
        <v>214.5</v>
      </c>
      <c r="E7" s="105"/>
      <c r="F7" s="106">
        <f>D7-B7</f>
        <v>2.0999999999999943</v>
      </c>
      <c r="G7" s="108"/>
    </row>
    <row r="8" spans="1:9" x14ac:dyDescent="0.25">
      <c r="A8" s="37" t="s">
        <v>54</v>
      </c>
      <c r="B8" s="106">
        <f>B10+B12</f>
        <v>152.70000000000002</v>
      </c>
      <c r="C8" s="107"/>
      <c r="D8" s="106">
        <f>D7-D14</f>
        <v>150.80000000000001</v>
      </c>
      <c r="E8" s="107"/>
      <c r="F8" s="106">
        <f t="shared" ref="F8:F14" si="0">D8-B8</f>
        <v>-1.9000000000000057</v>
      </c>
      <c r="G8" s="108"/>
    </row>
    <row r="9" spans="1:9" x14ac:dyDescent="0.25">
      <c r="A9" s="37" t="s">
        <v>55</v>
      </c>
      <c r="B9" s="99">
        <f>B8/B7</f>
        <v>0.71892655367231639</v>
      </c>
      <c r="C9" s="100"/>
      <c r="D9" s="99">
        <f>D8/D7</f>
        <v>0.70303030303030312</v>
      </c>
      <c r="E9" s="100"/>
      <c r="F9" s="99">
        <f t="shared" si="0"/>
        <v>-1.5896250642013277E-2</v>
      </c>
      <c r="G9" s="109"/>
    </row>
    <row r="10" spans="1:9" x14ac:dyDescent="0.25">
      <c r="A10" s="37" t="s">
        <v>56</v>
      </c>
      <c r="B10" s="104">
        <v>147.80000000000001</v>
      </c>
      <c r="C10" s="105"/>
      <c r="D10" s="106">
        <f>D8-D12</f>
        <v>145.70000000000002</v>
      </c>
      <c r="E10" s="107"/>
      <c r="F10" s="106">
        <f t="shared" si="0"/>
        <v>-2.0999999999999943</v>
      </c>
      <c r="G10" s="108"/>
    </row>
    <row r="11" spans="1:9" x14ac:dyDescent="0.25">
      <c r="A11" s="37" t="s">
        <v>57</v>
      </c>
      <c r="B11" s="99">
        <f>B10/B7</f>
        <v>0.69585687382297556</v>
      </c>
      <c r="C11" s="100"/>
      <c r="D11" s="99">
        <f>D10/D7</f>
        <v>0.67925407925407932</v>
      </c>
      <c r="E11" s="100"/>
      <c r="F11" s="99">
        <f t="shared" si="0"/>
        <v>-1.660279456889624E-2</v>
      </c>
      <c r="G11" s="109"/>
    </row>
    <row r="12" spans="1:9" x14ac:dyDescent="0.25">
      <c r="A12" s="37" t="s">
        <v>58</v>
      </c>
      <c r="B12" s="104">
        <v>4.9000000000000004</v>
      </c>
      <c r="C12" s="105"/>
      <c r="D12" s="104">
        <v>5.0999999999999996</v>
      </c>
      <c r="E12" s="105"/>
      <c r="F12" s="106">
        <f t="shared" si="0"/>
        <v>0.19999999999999929</v>
      </c>
      <c r="G12" s="108"/>
    </row>
    <row r="13" spans="1:9" x14ac:dyDescent="0.25">
      <c r="A13" s="38" t="s">
        <v>59</v>
      </c>
      <c r="B13" s="99">
        <f>B12/B8</f>
        <v>3.2089063523248196E-2</v>
      </c>
      <c r="C13" s="100"/>
      <c r="D13" s="99">
        <f>D12/D8</f>
        <v>3.3819628647214849E-2</v>
      </c>
      <c r="E13" s="100"/>
      <c r="F13" s="99">
        <f t="shared" si="0"/>
        <v>1.7305651239666528E-3</v>
      </c>
      <c r="G13" s="109"/>
    </row>
    <row r="14" spans="1:9" x14ac:dyDescent="0.25">
      <c r="A14" s="38" t="s">
        <v>60</v>
      </c>
      <c r="B14" s="106">
        <f>B7-B8</f>
        <v>59.699999999999989</v>
      </c>
      <c r="C14" s="107"/>
      <c r="D14" s="104">
        <v>63.7</v>
      </c>
      <c r="E14" s="105"/>
      <c r="F14" s="106">
        <f t="shared" si="0"/>
        <v>4.0000000000000142</v>
      </c>
      <c r="G14" s="108"/>
    </row>
  </sheetData>
  <mergeCells count="28">
    <mergeCell ref="B14:C14"/>
    <mergeCell ref="D14:E14"/>
    <mergeCell ref="F14:G14"/>
    <mergeCell ref="B12:C12"/>
    <mergeCell ref="D12:E12"/>
    <mergeCell ref="F12:G12"/>
    <mergeCell ref="B13:C13"/>
    <mergeCell ref="D13:E13"/>
    <mergeCell ref="F13:G13"/>
    <mergeCell ref="B10:C10"/>
    <mergeCell ref="D10:E10"/>
    <mergeCell ref="F10:G10"/>
    <mergeCell ref="B11:C11"/>
    <mergeCell ref="D11:E11"/>
    <mergeCell ref="F11:G11"/>
    <mergeCell ref="B8:C8"/>
    <mergeCell ref="D8:E8"/>
    <mergeCell ref="F8:G8"/>
    <mergeCell ref="B9:C9"/>
    <mergeCell ref="D9:E9"/>
    <mergeCell ref="F9:G9"/>
    <mergeCell ref="A1:H4"/>
    <mergeCell ref="B6:C6"/>
    <mergeCell ref="D6:E6"/>
    <mergeCell ref="F6:G6"/>
    <mergeCell ref="B7:C7"/>
    <mergeCell ref="D7:E7"/>
    <mergeCell ref="F7:G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D1C90-E3D2-45E9-95D1-9B5B3140B98C}">
  <sheetPr>
    <tabColor theme="5" tint="-0.249977111117893"/>
  </sheetPr>
  <dimension ref="A1:I14"/>
  <sheetViews>
    <sheetView zoomScale="145" zoomScaleNormal="145" workbookViewId="0">
      <selection activeCell="D7" sqref="D7:E7"/>
    </sheetView>
  </sheetViews>
  <sheetFormatPr defaultRowHeight="15" x14ac:dyDescent="0.25"/>
  <cols>
    <col min="1" max="1" width="28" bestFit="1" customWidth="1"/>
  </cols>
  <sheetData>
    <row r="1" spans="1:9" ht="15" customHeight="1" x14ac:dyDescent="0.25">
      <c r="A1" s="90" t="s">
        <v>48</v>
      </c>
      <c r="B1" s="90"/>
      <c r="C1" s="90"/>
      <c r="D1" s="90"/>
      <c r="E1" s="90"/>
      <c r="F1" s="90"/>
      <c r="G1" s="90"/>
      <c r="H1" s="90"/>
      <c r="I1" s="6"/>
    </row>
    <row r="2" spans="1:9" x14ac:dyDescent="0.25">
      <c r="A2" s="90"/>
      <c r="B2" s="90"/>
      <c r="C2" s="90"/>
      <c r="D2" s="90"/>
      <c r="E2" s="90"/>
      <c r="F2" s="90"/>
      <c r="G2" s="90"/>
      <c r="H2" s="90"/>
      <c r="I2" s="6"/>
    </row>
    <row r="3" spans="1:9" x14ac:dyDescent="0.25">
      <c r="A3" s="90"/>
      <c r="B3" s="90"/>
      <c r="C3" s="90"/>
      <c r="D3" s="90"/>
      <c r="E3" s="90"/>
      <c r="F3" s="90"/>
      <c r="G3" s="90"/>
      <c r="H3" s="90"/>
      <c r="I3" s="6"/>
    </row>
    <row r="4" spans="1:9" x14ac:dyDescent="0.25">
      <c r="A4" s="90"/>
      <c r="B4" s="90"/>
      <c r="C4" s="90"/>
      <c r="D4" s="90"/>
      <c r="E4" s="90"/>
      <c r="F4" s="90"/>
      <c r="G4" s="90"/>
      <c r="H4" s="90"/>
    </row>
    <row r="6" spans="1:9" x14ac:dyDescent="0.25">
      <c r="A6" s="39"/>
      <c r="B6" s="101" t="s">
        <v>9</v>
      </c>
      <c r="C6" s="102"/>
      <c r="D6" s="101" t="s">
        <v>10</v>
      </c>
      <c r="E6" s="102"/>
      <c r="F6" s="101" t="s">
        <v>61</v>
      </c>
      <c r="G6" s="103"/>
    </row>
    <row r="7" spans="1:9" x14ac:dyDescent="0.25">
      <c r="A7" s="37" t="s">
        <v>53</v>
      </c>
      <c r="B7" s="104">
        <v>179.3</v>
      </c>
      <c r="C7" s="105"/>
      <c r="D7" s="104">
        <v>173.9</v>
      </c>
      <c r="E7" s="105"/>
      <c r="F7" s="106">
        <f>D7-B7</f>
        <v>-5.4000000000000057</v>
      </c>
      <c r="G7" s="108"/>
    </row>
    <row r="8" spans="1:9" x14ac:dyDescent="0.25">
      <c r="A8" s="37" t="s">
        <v>54</v>
      </c>
      <c r="B8" s="106">
        <f>B10+B12</f>
        <v>163.20000000000002</v>
      </c>
      <c r="C8" s="107"/>
      <c r="D8" s="106">
        <f>D7-D14</f>
        <v>155.1</v>
      </c>
      <c r="E8" s="107"/>
      <c r="F8" s="106">
        <f t="shared" ref="F8:F14" si="0">D8-B8</f>
        <v>-8.1000000000000227</v>
      </c>
      <c r="G8" s="108"/>
    </row>
    <row r="9" spans="1:9" x14ac:dyDescent="0.25">
      <c r="A9" s="37" t="s">
        <v>55</v>
      </c>
      <c r="B9" s="99">
        <f>B8/B7</f>
        <v>0.91020635805911887</v>
      </c>
      <c r="C9" s="100"/>
      <c r="D9" s="99">
        <f>D8/D7</f>
        <v>0.89189189189189177</v>
      </c>
      <c r="E9" s="100"/>
      <c r="F9" s="99">
        <f t="shared" si="0"/>
        <v>-1.8314466167227095E-2</v>
      </c>
      <c r="G9" s="109"/>
    </row>
    <row r="10" spans="1:9" x14ac:dyDescent="0.25">
      <c r="A10" s="37" t="s">
        <v>56</v>
      </c>
      <c r="B10" s="104">
        <v>155.30000000000001</v>
      </c>
      <c r="C10" s="105"/>
      <c r="D10" s="106">
        <f>D8-D12</f>
        <v>146.4</v>
      </c>
      <c r="E10" s="107"/>
      <c r="F10" s="106">
        <f t="shared" si="0"/>
        <v>-8.9000000000000057</v>
      </c>
      <c r="G10" s="108"/>
    </row>
    <row r="11" spans="1:9" x14ac:dyDescent="0.25">
      <c r="A11" s="37" t="s">
        <v>57</v>
      </c>
      <c r="B11" s="99">
        <f>B10/B7</f>
        <v>0.86614612381483547</v>
      </c>
      <c r="C11" s="100"/>
      <c r="D11" s="99">
        <f>D10/D7</f>
        <v>0.84186313973548021</v>
      </c>
      <c r="E11" s="100"/>
      <c r="F11" s="99">
        <f t="shared" si="0"/>
        <v>-2.4282984079355252E-2</v>
      </c>
      <c r="G11" s="109"/>
    </row>
    <row r="12" spans="1:9" x14ac:dyDescent="0.25">
      <c r="A12" s="37" t="s">
        <v>58</v>
      </c>
      <c r="B12" s="104">
        <v>7.9</v>
      </c>
      <c r="C12" s="105"/>
      <c r="D12" s="104">
        <v>8.6999999999999993</v>
      </c>
      <c r="E12" s="105"/>
      <c r="F12" s="106">
        <f t="shared" si="0"/>
        <v>0.79999999999999893</v>
      </c>
      <c r="G12" s="108"/>
    </row>
    <row r="13" spans="1:9" x14ac:dyDescent="0.25">
      <c r="A13" s="38" t="s">
        <v>59</v>
      </c>
      <c r="B13" s="99">
        <f>B12/B8</f>
        <v>4.8406862745098034E-2</v>
      </c>
      <c r="C13" s="100"/>
      <c r="D13" s="99">
        <f>D12/D8</f>
        <v>5.6092843326885876E-2</v>
      </c>
      <c r="E13" s="100"/>
      <c r="F13" s="99">
        <f t="shared" si="0"/>
        <v>7.6859805817878421E-3</v>
      </c>
      <c r="G13" s="109"/>
    </row>
    <row r="14" spans="1:9" x14ac:dyDescent="0.25">
      <c r="A14" s="38" t="s">
        <v>60</v>
      </c>
      <c r="B14" s="106">
        <f>B7-B8</f>
        <v>16.099999999999994</v>
      </c>
      <c r="C14" s="107"/>
      <c r="D14" s="104">
        <v>18.8</v>
      </c>
      <c r="E14" s="105"/>
      <c r="F14" s="106">
        <f t="shared" si="0"/>
        <v>2.7000000000000064</v>
      </c>
      <c r="G14" s="108"/>
    </row>
  </sheetData>
  <mergeCells count="28">
    <mergeCell ref="B14:C14"/>
    <mergeCell ref="D14:E14"/>
    <mergeCell ref="F14:G14"/>
    <mergeCell ref="B12:C12"/>
    <mergeCell ref="D12:E12"/>
    <mergeCell ref="F12:G12"/>
    <mergeCell ref="B13:C13"/>
    <mergeCell ref="D13:E13"/>
    <mergeCell ref="F13:G13"/>
    <mergeCell ref="B10:C10"/>
    <mergeCell ref="D10:E10"/>
    <mergeCell ref="F10:G10"/>
    <mergeCell ref="B11:C11"/>
    <mergeCell ref="D11:E11"/>
    <mergeCell ref="F11:G11"/>
    <mergeCell ref="B8:C8"/>
    <mergeCell ref="D8:E8"/>
    <mergeCell ref="F8:G8"/>
    <mergeCell ref="B9:C9"/>
    <mergeCell ref="D9:E9"/>
    <mergeCell ref="F9:G9"/>
    <mergeCell ref="A1:H4"/>
    <mergeCell ref="B6:C6"/>
    <mergeCell ref="D6:E6"/>
    <mergeCell ref="F6:G6"/>
    <mergeCell ref="B7:C7"/>
    <mergeCell ref="D7:E7"/>
    <mergeCell ref="F7:G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7F71F-A25B-4295-86B6-7D9892D6AF0A}">
  <sheetPr>
    <tabColor theme="5" tint="-0.249977111117893"/>
  </sheetPr>
  <dimension ref="A1:I14"/>
  <sheetViews>
    <sheetView zoomScale="145" zoomScaleNormal="145" workbookViewId="0">
      <selection activeCell="D7" sqref="D7:E7"/>
    </sheetView>
  </sheetViews>
  <sheetFormatPr defaultRowHeight="15" x14ac:dyDescent="0.25"/>
  <cols>
    <col min="1" max="1" width="28" bestFit="1" customWidth="1"/>
  </cols>
  <sheetData>
    <row r="1" spans="1:9" ht="15" customHeight="1" x14ac:dyDescent="0.25">
      <c r="A1" s="90" t="s">
        <v>49</v>
      </c>
      <c r="B1" s="90"/>
      <c r="C1" s="90"/>
      <c r="D1" s="90"/>
      <c r="E1" s="90"/>
      <c r="F1" s="90"/>
      <c r="G1" s="90"/>
      <c r="H1" s="90"/>
      <c r="I1" s="6"/>
    </row>
    <row r="2" spans="1:9" x14ac:dyDescent="0.25">
      <c r="A2" s="90"/>
      <c r="B2" s="90"/>
      <c r="C2" s="90"/>
      <c r="D2" s="90"/>
      <c r="E2" s="90"/>
      <c r="F2" s="90"/>
      <c r="G2" s="90"/>
      <c r="H2" s="90"/>
      <c r="I2" s="6"/>
    </row>
    <row r="3" spans="1:9" x14ac:dyDescent="0.25">
      <c r="A3" s="90"/>
      <c r="B3" s="90"/>
      <c r="C3" s="90"/>
      <c r="D3" s="90"/>
      <c r="E3" s="90"/>
      <c r="F3" s="90"/>
      <c r="G3" s="90"/>
      <c r="H3" s="90"/>
      <c r="I3" s="6"/>
    </row>
    <row r="4" spans="1:9" x14ac:dyDescent="0.25">
      <c r="A4" s="90"/>
      <c r="B4" s="90"/>
      <c r="C4" s="90"/>
      <c r="D4" s="90"/>
      <c r="E4" s="90"/>
      <c r="F4" s="90"/>
      <c r="G4" s="90"/>
      <c r="H4" s="90"/>
    </row>
    <row r="6" spans="1:9" x14ac:dyDescent="0.25">
      <c r="A6" s="39"/>
      <c r="B6" s="101" t="s">
        <v>9</v>
      </c>
      <c r="C6" s="102"/>
      <c r="D6" s="101" t="s">
        <v>10</v>
      </c>
      <c r="E6" s="102"/>
      <c r="F6" s="101" t="s">
        <v>61</v>
      </c>
      <c r="G6" s="103"/>
    </row>
    <row r="7" spans="1:9" x14ac:dyDescent="0.25">
      <c r="A7" s="37" t="s">
        <v>53</v>
      </c>
      <c r="B7" s="104">
        <v>313.5</v>
      </c>
      <c r="C7" s="105"/>
      <c r="D7" s="104">
        <v>317.5</v>
      </c>
      <c r="E7" s="105"/>
      <c r="F7" s="106">
        <f>D7-B7</f>
        <v>4</v>
      </c>
      <c r="G7" s="108"/>
    </row>
    <row r="8" spans="1:9" x14ac:dyDescent="0.25">
      <c r="A8" s="37" t="s">
        <v>54</v>
      </c>
      <c r="B8" s="106">
        <f>B10+B12</f>
        <v>195.4</v>
      </c>
      <c r="C8" s="107"/>
      <c r="D8" s="106">
        <f>D7-D14</f>
        <v>202</v>
      </c>
      <c r="E8" s="107"/>
      <c r="F8" s="106">
        <f t="shared" ref="F8:F14" si="0">D8-B8</f>
        <v>6.5999999999999943</v>
      </c>
      <c r="G8" s="108"/>
    </row>
    <row r="9" spans="1:9" x14ac:dyDescent="0.25">
      <c r="A9" s="37" t="s">
        <v>55</v>
      </c>
      <c r="B9" s="99">
        <f>B8/B7</f>
        <v>0.62328548644338122</v>
      </c>
      <c r="C9" s="100"/>
      <c r="D9" s="99">
        <f>D8/D7</f>
        <v>0.63622047244094493</v>
      </c>
      <c r="E9" s="100"/>
      <c r="F9" s="99">
        <f t="shared" si="0"/>
        <v>1.2934985997563708E-2</v>
      </c>
      <c r="G9" s="109"/>
    </row>
    <row r="10" spans="1:9" x14ac:dyDescent="0.25">
      <c r="A10" s="37" t="s">
        <v>56</v>
      </c>
      <c r="B10" s="104">
        <v>187.5</v>
      </c>
      <c r="C10" s="105"/>
      <c r="D10" s="106">
        <f>D8-D12</f>
        <v>193.7</v>
      </c>
      <c r="E10" s="107"/>
      <c r="F10" s="106">
        <f t="shared" si="0"/>
        <v>6.1999999999999886</v>
      </c>
      <c r="G10" s="108"/>
    </row>
    <row r="11" spans="1:9" x14ac:dyDescent="0.25">
      <c r="A11" s="37" t="s">
        <v>57</v>
      </c>
      <c r="B11" s="99">
        <f>B10/B7</f>
        <v>0.59808612440191389</v>
      </c>
      <c r="C11" s="100"/>
      <c r="D11" s="99">
        <f>D10/D7</f>
        <v>0.61007874015748031</v>
      </c>
      <c r="E11" s="100"/>
      <c r="F11" s="99">
        <f t="shared" si="0"/>
        <v>1.1992615755566427E-2</v>
      </c>
      <c r="G11" s="109"/>
    </row>
    <row r="12" spans="1:9" x14ac:dyDescent="0.25">
      <c r="A12" s="37" t="s">
        <v>58</v>
      </c>
      <c r="B12" s="104">
        <v>7.9</v>
      </c>
      <c r="C12" s="105"/>
      <c r="D12" s="104">
        <v>8.3000000000000007</v>
      </c>
      <c r="E12" s="105"/>
      <c r="F12" s="106">
        <f t="shared" si="0"/>
        <v>0.40000000000000036</v>
      </c>
      <c r="G12" s="108"/>
    </row>
    <row r="13" spans="1:9" x14ac:dyDescent="0.25">
      <c r="A13" s="38" t="s">
        <v>59</v>
      </c>
      <c r="B13" s="99">
        <f>B12/B8</f>
        <v>4.0429887410440124E-2</v>
      </c>
      <c r="C13" s="100"/>
      <c r="D13" s="99">
        <f>D12/D8</f>
        <v>4.1089108910891091E-2</v>
      </c>
      <c r="E13" s="100"/>
      <c r="F13" s="99">
        <f t="shared" si="0"/>
        <v>6.5922150045096689E-4</v>
      </c>
      <c r="G13" s="109"/>
    </row>
    <row r="14" spans="1:9" x14ac:dyDescent="0.25">
      <c r="A14" s="38" t="s">
        <v>60</v>
      </c>
      <c r="B14" s="106">
        <f>B7-B8</f>
        <v>118.1</v>
      </c>
      <c r="C14" s="107"/>
      <c r="D14" s="104">
        <v>115.5</v>
      </c>
      <c r="E14" s="105"/>
      <c r="F14" s="106">
        <f t="shared" si="0"/>
        <v>-2.5999999999999943</v>
      </c>
      <c r="G14" s="108"/>
    </row>
  </sheetData>
  <mergeCells count="28">
    <mergeCell ref="B14:C14"/>
    <mergeCell ref="D14:E14"/>
    <mergeCell ref="F14:G14"/>
    <mergeCell ref="B12:C12"/>
    <mergeCell ref="D12:E12"/>
    <mergeCell ref="F12:G12"/>
    <mergeCell ref="B13:C13"/>
    <mergeCell ref="D13:E13"/>
    <mergeCell ref="F13:G13"/>
    <mergeCell ref="B10:C10"/>
    <mergeCell ref="D10:E10"/>
    <mergeCell ref="F10:G10"/>
    <mergeCell ref="B11:C11"/>
    <mergeCell ref="D11:E11"/>
    <mergeCell ref="F11:G11"/>
    <mergeCell ref="B8:C8"/>
    <mergeCell ref="D8:E8"/>
    <mergeCell ref="F8:G8"/>
    <mergeCell ref="B9:C9"/>
    <mergeCell ref="D9:E9"/>
    <mergeCell ref="F9:G9"/>
    <mergeCell ref="A1:H4"/>
    <mergeCell ref="B6:C6"/>
    <mergeCell ref="D6:E6"/>
    <mergeCell ref="F6:G6"/>
    <mergeCell ref="B7:C7"/>
    <mergeCell ref="D7:E7"/>
    <mergeCell ref="F7:G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480DE-687F-4476-B3ED-0721F43B1705}">
  <sheetPr>
    <tabColor theme="9" tint="0.59999389629810485"/>
  </sheetPr>
  <dimension ref="B2:P19"/>
  <sheetViews>
    <sheetView workbookViewId="0">
      <selection activeCell="L27" sqref="L27"/>
    </sheetView>
  </sheetViews>
  <sheetFormatPr defaultRowHeight="15" x14ac:dyDescent="0.25"/>
  <cols>
    <col min="2" max="2" width="13.28515625" customWidth="1"/>
    <col min="3" max="3" width="12.42578125" customWidth="1"/>
  </cols>
  <sheetData>
    <row r="2" spans="2:16" x14ac:dyDescent="0.25">
      <c r="B2" s="111" t="s">
        <v>62</v>
      </c>
      <c r="C2" s="111"/>
      <c r="D2" s="111"/>
      <c r="E2" s="111"/>
      <c r="F2" s="111"/>
      <c r="G2" s="111"/>
      <c r="H2" s="111"/>
      <c r="I2" s="111"/>
      <c r="J2" s="111"/>
      <c r="K2" s="111"/>
      <c r="L2" s="111"/>
      <c r="M2" s="111"/>
      <c r="N2" s="111"/>
      <c r="O2" s="111"/>
      <c r="P2" s="111"/>
    </row>
    <row r="3" spans="2:16" x14ac:dyDescent="0.25">
      <c r="B3" s="111"/>
      <c r="C3" s="111"/>
      <c r="D3" s="111"/>
      <c r="E3" s="111"/>
      <c r="F3" s="111"/>
      <c r="G3" s="111"/>
      <c r="H3" s="111"/>
      <c r="I3" s="111"/>
      <c r="J3" s="111"/>
      <c r="K3" s="111"/>
      <c r="L3" s="111"/>
      <c r="M3" s="111"/>
      <c r="N3" s="111"/>
      <c r="O3" s="111"/>
      <c r="P3" s="111"/>
    </row>
    <row r="5" spans="2:16" x14ac:dyDescent="0.25">
      <c r="B5" s="112" t="s">
        <v>63</v>
      </c>
      <c r="C5" s="112"/>
      <c r="D5" s="112"/>
      <c r="E5" s="112"/>
      <c r="F5" s="112"/>
      <c r="G5" s="112"/>
      <c r="H5" s="112"/>
      <c r="I5" s="112"/>
      <c r="J5" s="112"/>
      <c r="K5" s="112"/>
      <c r="L5" s="112"/>
      <c r="M5" s="112"/>
      <c r="N5" s="112"/>
      <c r="O5" s="112"/>
      <c r="P5" s="112"/>
    </row>
    <row r="6" spans="2:16" x14ac:dyDescent="0.25">
      <c r="B6" s="42"/>
    </row>
    <row r="7" spans="2:16" x14ac:dyDescent="0.25">
      <c r="B7" s="112" t="s">
        <v>64</v>
      </c>
      <c r="C7" s="112"/>
      <c r="D7" s="112"/>
      <c r="E7" s="112"/>
      <c r="F7" s="112"/>
      <c r="G7" s="112"/>
      <c r="H7" s="112"/>
      <c r="I7" s="112"/>
      <c r="J7" s="112"/>
    </row>
    <row r="9" spans="2:16" x14ac:dyDescent="0.25">
      <c r="B9" s="113" t="s">
        <v>65</v>
      </c>
      <c r="C9" s="113"/>
    </row>
    <row r="10" spans="2:16" x14ac:dyDescent="0.25">
      <c r="B10" s="2" t="s">
        <v>66</v>
      </c>
      <c r="C10" s="43">
        <v>190</v>
      </c>
    </row>
    <row r="11" spans="2:16" x14ac:dyDescent="0.25">
      <c r="B11" s="2" t="s">
        <v>67</v>
      </c>
      <c r="C11" s="43">
        <v>18</v>
      </c>
    </row>
    <row r="13" spans="2:16" x14ac:dyDescent="0.25">
      <c r="B13" s="110" t="s">
        <v>68</v>
      </c>
      <c r="C13" s="110"/>
      <c r="D13" s="110"/>
      <c r="E13" s="110"/>
      <c r="F13" s="110"/>
      <c r="G13" s="110"/>
      <c r="H13" s="110"/>
      <c r="I13" s="110"/>
      <c r="J13" s="110"/>
      <c r="K13" s="110"/>
      <c r="N13" s="44">
        <f>1-_xlfn.NORM.DIST(235,C10,C11,TRUE)</f>
        <v>6.2096653257761592E-3</v>
      </c>
    </row>
    <row r="14" spans="2:16" x14ac:dyDescent="0.25">
      <c r="B14" s="45"/>
      <c r="C14" s="45"/>
      <c r="D14" s="45"/>
      <c r="E14" s="45"/>
      <c r="F14" s="45"/>
      <c r="G14" s="45"/>
      <c r="H14" s="45"/>
      <c r="I14" s="45"/>
      <c r="J14" s="45"/>
      <c r="K14" s="45"/>
      <c r="N14" s="44"/>
    </row>
    <row r="15" spans="2:16" x14ac:dyDescent="0.25">
      <c r="B15" s="45"/>
      <c r="C15" s="45"/>
      <c r="D15" s="45"/>
      <c r="E15" s="45"/>
      <c r="F15" s="45"/>
      <c r="G15" s="45"/>
      <c r="H15" s="45"/>
      <c r="I15" s="45"/>
      <c r="J15" s="45"/>
      <c r="K15" s="45"/>
      <c r="N15" s="44"/>
    </row>
    <row r="16" spans="2:16" x14ac:dyDescent="0.25">
      <c r="B16" s="110" t="s">
        <v>69</v>
      </c>
      <c r="C16" s="110"/>
      <c r="D16" s="110"/>
      <c r="E16" s="110"/>
      <c r="F16" s="110"/>
      <c r="G16" s="110"/>
      <c r="H16" s="110"/>
      <c r="I16" s="110"/>
      <c r="J16" s="110"/>
      <c r="K16" s="110"/>
      <c r="N16" s="44">
        <f>_xlfn.NORM.DIST(150,C10,C11,TRUE)</f>
        <v>1.3134145691021117E-2</v>
      </c>
    </row>
    <row r="17" spans="2:14" x14ac:dyDescent="0.25">
      <c r="B17" s="45"/>
      <c r="C17" s="45"/>
      <c r="D17" s="45"/>
      <c r="E17" s="45"/>
      <c r="F17" s="45"/>
      <c r="G17" s="45"/>
      <c r="H17" s="45"/>
      <c r="I17" s="45"/>
      <c r="J17" s="45"/>
      <c r="K17" s="45"/>
      <c r="N17" s="44"/>
    </row>
    <row r="18" spans="2:14" x14ac:dyDescent="0.25">
      <c r="B18" s="45"/>
      <c r="C18" s="45"/>
      <c r="D18" s="45"/>
      <c r="E18" s="45"/>
      <c r="F18" s="45"/>
      <c r="G18" s="45"/>
      <c r="H18" s="45"/>
      <c r="I18" s="45"/>
      <c r="J18" s="45"/>
      <c r="K18" s="45"/>
      <c r="N18" s="44"/>
    </row>
    <row r="19" spans="2:14" x14ac:dyDescent="0.25">
      <c r="B19" s="110" t="s">
        <v>70</v>
      </c>
      <c r="C19" s="110"/>
      <c r="D19" s="110"/>
      <c r="E19" s="110"/>
      <c r="F19" s="110"/>
      <c r="G19" s="110"/>
      <c r="H19" s="110"/>
      <c r="I19" s="110"/>
      <c r="J19" s="110"/>
      <c r="K19" s="110"/>
      <c r="N19" s="44">
        <f>_xlfn.NORM.DIST(225,C10,C11,TRUE)-_xlfn.NORM.DIST(200,C10,C11,TRUE)</f>
        <v>0.26333642139612889</v>
      </c>
    </row>
  </sheetData>
  <mergeCells count="7">
    <mergeCell ref="B19:K19"/>
    <mergeCell ref="B2:P3"/>
    <mergeCell ref="B5:P5"/>
    <mergeCell ref="B7:J7"/>
    <mergeCell ref="B9:C9"/>
    <mergeCell ref="B13:K13"/>
    <mergeCell ref="B16:K16"/>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8875D-25B0-41A6-81E2-D993CF72523D}">
  <sheetPr>
    <tabColor theme="9" tint="0.59999389629810485"/>
  </sheetPr>
  <dimension ref="B2:P19"/>
  <sheetViews>
    <sheetView workbookViewId="0">
      <selection activeCell="C10" sqref="C10"/>
    </sheetView>
  </sheetViews>
  <sheetFormatPr defaultRowHeight="15" x14ac:dyDescent="0.25"/>
  <cols>
    <col min="2" max="2" width="13.28515625" customWidth="1"/>
    <col min="3" max="3" width="12.42578125" customWidth="1"/>
  </cols>
  <sheetData>
    <row r="2" spans="2:16" x14ac:dyDescent="0.25">
      <c r="B2" s="111" t="s">
        <v>62</v>
      </c>
      <c r="C2" s="111"/>
      <c r="D2" s="111"/>
      <c r="E2" s="111"/>
      <c r="F2" s="111"/>
      <c r="G2" s="111"/>
      <c r="H2" s="111"/>
      <c r="I2" s="111"/>
      <c r="J2" s="111"/>
      <c r="K2" s="111"/>
      <c r="L2" s="111"/>
      <c r="M2" s="111"/>
      <c r="N2" s="111"/>
      <c r="O2" s="111"/>
      <c r="P2" s="111"/>
    </row>
    <row r="3" spans="2:16" x14ac:dyDescent="0.25">
      <c r="B3" s="111"/>
      <c r="C3" s="111"/>
      <c r="D3" s="111"/>
      <c r="E3" s="111"/>
      <c r="F3" s="111"/>
      <c r="G3" s="111"/>
      <c r="H3" s="111"/>
      <c r="I3" s="111"/>
      <c r="J3" s="111"/>
      <c r="K3" s="111"/>
      <c r="L3" s="111"/>
      <c r="M3" s="111"/>
      <c r="N3" s="111"/>
      <c r="O3" s="111"/>
      <c r="P3" s="111"/>
    </row>
    <row r="5" spans="2:16" x14ac:dyDescent="0.25">
      <c r="B5" s="112" t="s">
        <v>71</v>
      </c>
      <c r="C5" s="112"/>
      <c r="D5" s="112"/>
      <c r="E5" s="112"/>
      <c r="F5" s="112"/>
      <c r="G5" s="112"/>
      <c r="H5" s="112"/>
      <c r="I5" s="112"/>
      <c r="J5" s="112"/>
      <c r="K5" s="112"/>
      <c r="L5" s="112"/>
      <c r="M5" s="112"/>
      <c r="N5" s="112"/>
      <c r="O5" s="112"/>
      <c r="P5" s="112"/>
    </row>
    <row r="6" spans="2:16" x14ac:dyDescent="0.25">
      <c r="B6" s="42"/>
    </row>
    <row r="7" spans="2:16" x14ac:dyDescent="0.25">
      <c r="B7" s="112" t="s">
        <v>64</v>
      </c>
      <c r="C7" s="112"/>
      <c r="D7" s="112"/>
      <c r="E7" s="112"/>
      <c r="F7" s="112"/>
      <c r="G7" s="112"/>
      <c r="H7" s="112"/>
      <c r="I7" s="112"/>
      <c r="J7" s="112"/>
    </row>
    <row r="9" spans="2:16" x14ac:dyDescent="0.25">
      <c r="B9" s="113" t="s">
        <v>65</v>
      </c>
      <c r="C9" s="113"/>
    </row>
    <row r="10" spans="2:16" x14ac:dyDescent="0.25">
      <c r="B10" s="2" t="s">
        <v>66</v>
      </c>
      <c r="C10" s="43">
        <v>180</v>
      </c>
    </row>
    <row r="11" spans="2:16" x14ac:dyDescent="0.25">
      <c r="B11" s="2" t="s">
        <v>67</v>
      </c>
      <c r="C11" s="43">
        <v>21</v>
      </c>
    </row>
    <row r="13" spans="2:16" x14ac:dyDescent="0.25">
      <c r="B13" s="110" t="s">
        <v>68</v>
      </c>
      <c r="C13" s="110"/>
      <c r="D13" s="110"/>
      <c r="E13" s="110"/>
      <c r="F13" s="110"/>
      <c r="G13" s="110"/>
      <c r="H13" s="110"/>
      <c r="I13" s="110"/>
      <c r="J13" s="110"/>
      <c r="K13" s="110"/>
      <c r="N13" s="44">
        <f>1-_xlfn.NORM.DIST(235,C10,C11,TRUE)</f>
        <v>4.4087818928869593E-3</v>
      </c>
    </row>
    <row r="14" spans="2:16" x14ac:dyDescent="0.25">
      <c r="B14" s="45"/>
      <c r="C14" s="45"/>
      <c r="D14" s="45"/>
      <c r="E14" s="45"/>
      <c r="F14" s="45"/>
      <c r="G14" s="45"/>
      <c r="H14" s="45"/>
      <c r="I14" s="45"/>
      <c r="J14" s="45"/>
      <c r="K14" s="45"/>
      <c r="N14" s="44"/>
    </row>
    <row r="15" spans="2:16" x14ac:dyDescent="0.25">
      <c r="B15" s="45"/>
      <c r="C15" s="45"/>
      <c r="D15" s="45"/>
      <c r="E15" s="45"/>
      <c r="F15" s="45"/>
      <c r="G15" s="45"/>
      <c r="H15" s="45"/>
      <c r="I15" s="45"/>
      <c r="J15" s="45"/>
      <c r="K15" s="45"/>
      <c r="N15" s="44"/>
    </row>
    <row r="16" spans="2:16" x14ac:dyDescent="0.25">
      <c r="B16" s="110" t="s">
        <v>69</v>
      </c>
      <c r="C16" s="110"/>
      <c r="D16" s="110"/>
      <c r="E16" s="110"/>
      <c r="F16" s="110"/>
      <c r="G16" s="110"/>
      <c r="H16" s="110"/>
      <c r="I16" s="110"/>
      <c r="J16" s="110"/>
      <c r="K16" s="110"/>
      <c r="N16" s="44">
        <f>_xlfn.NORM.DIST(150,C10,C11,TRUE)</f>
        <v>7.6563725509834743E-2</v>
      </c>
    </row>
    <row r="17" spans="2:14" x14ac:dyDescent="0.25">
      <c r="B17" s="45"/>
      <c r="C17" s="45"/>
      <c r="D17" s="45"/>
      <c r="E17" s="45"/>
      <c r="F17" s="45"/>
      <c r="G17" s="45"/>
      <c r="H17" s="45"/>
      <c r="I17" s="45"/>
      <c r="J17" s="45"/>
      <c r="K17" s="45"/>
      <c r="N17" s="44"/>
    </row>
    <row r="18" spans="2:14" x14ac:dyDescent="0.25">
      <c r="B18" s="45"/>
      <c r="C18" s="45"/>
      <c r="D18" s="45"/>
      <c r="E18" s="45"/>
      <c r="F18" s="45"/>
      <c r="G18" s="45"/>
      <c r="H18" s="45"/>
      <c r="I18" s="45"/>
      <c r="J18" s="45"/>
      <c r="K18" s="45"/>
      <c r="N18" s="44"/>
    </row>
    <row r="19" spans="2:14" x14ac:dyDescent="0.25">
      <c r="B19" s="110" t="s">
        <v>70</v>
      </c>
      <c r="C19" s="110"/>
      <c r="D19" s="110"/>
      <c r="E19" s="110"/>
      <c r="F19" s="110"/>
      <c r="G19" s="110"/>
      <c r="H19" s="110"/>
      <c r="I19" s="110"/>
      <c r="J19" s="110"/>
      <c r="K19" s="110"/>
      <c r="N19" s="44">
        <f>_xlfn.NORM.DIST(225,C10,C11,TRUE)-_xlfn.NORM.DIST(200,C10,C11,TRUE)</f>
        <v>0.15438962236023679</v>
      </c>
    </row>
  </sheetData>
  <mergeCells count="7">
    <mergeCell ref="B19:K19"/>
    <mergeCell ref="B2:P3"/>
    <mergeCell ref="B5:P5"/>
    <mergeCell ref="B7:J7"/>
    <mergeCell ref="B9:C9"/>
    <mergeCell ref="B13:K13"/>
    <mergeCell ref="B16:K16"/>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4FA40-B8C8-4837-8B4A-9BDB3070CD3D}">
  <sheetPr>
    <tabColor theme="9" tint="0.59999389629810485"/>
  </sheetPr>
  <dimension ref="B2:P19"/>
  <sheetViews>
    <sheetView workbookViewId="0">
      <selection activeCell="C10" sqref="C10"/>
    </sheetView>
  </sheetViews>
  <sheetFormatPr defaultRowHeight="15" x14ac:dyDescent="0.25"/>
  <cols>
    <col min="2" max="2" width="13.28515625" customWidth="1"/>
    <col min="3" max="3" width="12.42578125" customWidth="1"/>
  </cols>
  <sheetData>
    <row r="2" spans="2:16" x14ac:dyDescent="0.25">
      <c r="B2" s="111" t="s">
        <v>62</v>
      </c>
      <c r="C2" s="111"/>
      <c r="D2" s="111"/>
      <c r="E2" s="111"/>
      <c r="F2" s="111"/>
      <c r="G2" s="111"/>
      <c r="H2" s="111"/>
      <c r="I2" s="111"/>
      <c r="J2" s="111"/>
      <c r="K2" s="111"/>
      <c r="L2" s="111"/>
      <c r="M2" s="111"/>
      <c r="N2" s="111"/>
      <c r="O2" s="111"/>
      <c r="P2" s="111"/>
    </row>
    <row r="3" spans="2:16" x14ac:dyDescent="0.25">
      <c r="B3" s="111"/>
      <c r="C3" s="111"/>
      <c r="D3" s="111"/>
      <c r="E3" s="111"/>
      <c r="F3" s="111"/>
      <c r="G3" s="111"/>
      <c r="H3" s="111"/>
      <c r="I3" s="111"/>
      <c r="J3" s="111"/>
      <c r="K3" s="111"/>
      <c r="L3" s="111"/>
      <c r="M3" s="111"/>
      <c r="N3" s="111"/>
      <c r="O3" s="111"/>
      <c r="P3" s="111"/>
    </row>
    <row r="5" spans="2:16" x14ac:dyDescent="0.25">
      <c r="B5" s="112" t="s">
        <v>72</v>
      </c>
      <c r="C5" s="112"/>
      <c r="D5" s="112"/>
      <c r="E5" s="112"/>
      <c r="F5" s="112"/>
      <c r="G5" s="112"/>
      <c r="H5" s="112"/>
      <c r="I5" s="112"/>
      <c r="J5" s="112"/>
      <c r="K5" s="112"/>
      <c r="L5" s="112"/>
      <c r="M5" s="112"/>
      <c r="N5" s="112"/>
      <c r="O5" s="112"/>
      <c r="P5" s="112"/>
    </row>
    <row r="6" spans="2:16" x14ac:dyDescent="0.25">
      <c r="B6" s="42"/>
    </row>
    <row r="7" spans="2:16" x14ac:dyDescent="0.25">
      <c r="B7" s="112" t="s">
        <v>64</v>
      </c>
      <c r="C7" s="112"/>
      <c r="D7" s="112"/>
      <c r="E7" s="112"/>
      <c r="F7" s="112"/>
      <c r="G7" s="112"/>
      <c r="H7" s="112"/>
      <c r="I7" s="112"/>
      <c r="J7" s="112"/>
    </row>
    <row r="9" spans="2:16" x14ac:dyDescent="0.25">
      <c r="B9" s="113" t="s">
        <v>65</v>
      </c>
      <c r="C9" s="113"/>
    </row>
    <row r="10" spans="2:16" x14ac:dyDescent="0.25">
      <c r="B10" s="2" t="s">
        <v>66</v>
      </c>
      <c r="C10" s="43">
        <v>195</v>
      </c>
    </row>
    <row r="11" spans="2:16" x14ac:dyDescent="0.25">
      <c r="B11" s="2" t="s">
        <v>67</v>
      </c>
      <c r="C11" s="43">
        <v>19</v>
      </c>
    </row>
    <row r="13" spans="2:16" x14ac:dyDescent="0.25">
      <c r="B13" s="110" t="s">
        <v>68</v>
      </c>
      <c r="C13" s="110"/>
      <c r="D13" s="110"/>
      <c r="E13" s="110"/>
      <c r="F13" s="110"/>
      <c r="G13" s="110"/>
      <c r="H13" s="110"/>
      <c r="I13" s="110"/>
      <c r="J13" s="110"/>
      <c r="K13" s="110"/>
      <c r="N13" s="44">
        <f>1-_xlfn.NORM.DIST(235,C10,C11,TRUE)</f>
        <v>1.7634203613372312E-2</v>
      </c>
    </row>
    <row r="14" spans="2:16" x14ac:dyDescent="0.25">
      <c r="B14" s="45"/>
      <c r="C14" s="45"/>
      <c r="D14" s="45"/>
      <c r="E14" s="45"/>
      <c r="F14" s="45"/>
      <c r="G14" s="45"/>
      <c r="H14" s="45"/>
      <c r="I14" s="45"/>
      <c r="J14" s="45"/>
      <c r="K14" s="45"/>
      <c r="N14" s="44"/>
    </row>
    <row r="15" spans="2:16" x14ac:dyDescent="0.25">
      <c r="B15" s="45"/>
      <c r="C15" s="45"/>
      <c r="D15" s="45"/>
      <c r="E15" s="45"/>
      <c r="F15" s="45"/>
      <c r="G15" s="45"/>
      <c r="H15" s="45"/>
      <c r="I15" s="45"/>
      <c r="J15" s="45"/>
      <c r="K15" s="45"/>
      <c r="N15" s="44"/>
    </row>
    <row r="16" spans="2:16" x14ac:dyDescent="0.25">
      <c r="B16" s="110" t="s">
        <v>69</v>
      </c>
      <c r="C16" s="110"/>
      <c r="D16" s="110"/>
      <c r="E16" s="110"/>
      <c r="F16" s="110"/>
      <c r="G16" s="110"/>
      <c r="H16" s="110"/>
      <c r="I16" s="110"/>
      <c r="J16" s="110"/>
      <c r="K16" s="110"/>
      <c r="N16" s="44">
        <f>_xlfn.NORM.DIST(150,C10,C11,TRUE)</f>
        <v>8.9320962560721362E-3</v>
      </c>
    </row>
    <row r="17" spans="2:14" x14ac:dyDescent="0.25">
      <c r="B17" s="45"/>
      <c r="C17" s="45"/>
      <c r="D17" s="45"/>
      <c r="E17" s="45"/>
      <c r="F17" s="45"/>
      <c r="G17" s="45"/>
      <c r="H17" s="45"/>
      <c r="I17" s="45"/>
      <c r="J17" s="45"/>
      <c r="K17" s="45"/>
      <c r="N17" s="44"/>
    </row>
    <row r="18" spans="2:14" x14ac:dyDescent="0.25">
      <c r="B18" s="45"/>
      <c r="C18" s="45"/>
      <c r="D18" s="45"/>
      <c r="E18" s="45"/>
      <c r="F18" s="45"/>
      <c r="G18" s="45"/>
      <c r="H18" s="45"/>
      <c r="I18" s="45"/>
      <c r="J18" s="45"/>
      <c r="K18" s="45"/>
      <c r="N18" s="44"/>
    </row>
    <row r="19" spans="2:14" x14ac:dyDescent="0.25">
      <c r="B19" s="110" t="s">
        <v>70</v>
      </c>
      <c r="C19" s="110"/>
      <c r="D19" s="110"/>
      <c r="E19" s="110"/>
      <c r="F19" s="110"/>
      <c r="G19" s="110"/>
      <c r="H19" s="110"/>
      <c r="I19" s="110"/>
      <c r="J19" s="110"/>
      <c r="K19" s="110"/>
      <c r="N19" s="44">
        <f>_xlfn.NORM.DIST(225,C10,C11,TRUE)-_xlfn.NORM.DIST(200,C10,C11,TRUE)</f>
        <v>0.33904037633119977</v>
      </c>
    </row>
  </sheetData>
  <mergeCells count="7">
    <mergeCell ref="B19:K19"/>
    <mergeCell ref="B2:P3"/>
    <mergeCell ref="B5:P5"/>
    <mergeCell ref="B7:J7"/>
    <mergeCell ref="B9:C9"/>
    <mergeCell ref="B13:K13"/>
    <mergeCell ref="B16:K16"/>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0D234-0469-4E69-B751-AA83716C0ED4}">
  <sheetPr>
    <tabColor theme="7" tint="0.39997558519241921"/>
  </sheetPr>
  <dimension ref="B2:M18"/>
  <sheetViews>
    <sheetView workbookViewId="0">
      <selection activeCell="O18" sqref="O18"/>
    </sheetView>
  </sheetViews>
  <sheetFormatPr defaultRowHeight="15" x14ac:dyDescent="0.25"/>
  <cols>
    <col min="2" max="2" width="12" bestFit="1" customWidth="1"/>
    <col min="10" max="10" width="11" customWidth="1"/>
  </cols>
  <sheetData>
    <row r="2" spans="2:13" x14ac:dyDescent="0.25">
      <c r="B2" s="115" t="s">
        <v>73</v>
      </c>
      <c r="C2" s="115"/>
      <c r="D2" s="115"/>
      <c r="E2" s="115"/>
      <c r="F2" s="115"/>
      <c r="G2" s="115"/>
      <c r="H2" s="115"/>
      <c r="I2" s="115"/>
      <c r="J2" s="115"/>
      <c r="K2" s="115"/>
      <c r="L2" s="115"/>
      <c r="M2" s="115"/>
    </row>
    <row r="3" spans="2:13" x14ac:dyDescent="0.25">
      <c r="B3" s="115" t="s">
        <v>74</v>
      </c>
      <c r="C3" s="115"/>
      <c r="D3" s="115"/>
      <c r="E3" s="115"/>
      <c r="F3" s="115"/>
      <c r="G3" s="115"/>
      <c r="H3" s="115"/>
      <c r="I3" s="115"/>
      <c r="J3" s="115"/>
      <c r="K3" s="115"/>
      <c r="L3" s="115"/>
      <c r="M3" s="115"/>
    </row>
    <row r="4" spans="2:13" x14ac:dyDescent="0.25">
      <c r="B4" s="115" t="s">
        <v>75</v>
      </c>
      <c r="C4" s="115"/>
      <c r="D4" s="115"/>
      <c r="E4" s="115"/>
      <c r="F4" s="115"/>
      <c r="G4" s="115"/>
      <c r="H4" s="115"/>
      <c r="I4" s="115"/>
      <c r="J4" s="115"/>
      <c r="K4" s="115"/>
      <c r="L4" s="115"/>
      <c r="M4" s="115"/>
    </row>
    <row r="6" spans="2:13" x14ac:dyDescent="0.25">
      <c r="B6" s="110" t="s">
        <v>76</v>
      </c>
      <c r="C6" s="110"/>
      <c r="D6" s="110"/>
      <c r="E6" s="110"/>
      <c r="F6" s="110"/>
      <c r="G6" s="110"/>
      <c r="H6" s="110"/>
      <c r="I6" s="110"/>
    </row>
    <row r="7" spans="2:13" x14ac:dyDescent="0.25">
      <c r="B7" s="116" t="s">
        <v>77</v>
      </c>
      <c r="C7" s="116"/>
      <c r="D7" s="116"/>
      <c r="E7" s="116"/>
      <c r="F7" s="116"/>
      <c r="G7" s="116"/>
      <c r="H7" s="116"/>
      <c r="I7" s="46">
        <v>5</v>
      </c>
    </row>
    <row r="8" spans="2:13" x14ac:dyDescent="0.25">
      <c r="B8" s="116" t="s">
        <v>78</v>
      </c>
      <c r="C8" s="116"/>
      <c r="D8" s="116"/>
      <c r="E8" s="116"/>
      <c r="F8" s="116"/>
      <c r="G8" s="116"/>
      <c r="H8" s="116"/>
      <c r="I8">
        <f>1/I7</f>
        <v>0.2</v>
      </c>
    </row>
    <row r="11" spans="2:13" x14ac:dyDescent="0.25">
      <c r="B11" s="114" t="s">
        <v>79</v>
      </c>
      <c r="C11" s="114"/>
      <c r="D11" s="114"/>
      <c r="E11" s="114"/>
      <c r="F11" s="114"/>
      <c r="G11" s="114"/>
      <c r="H11" s="114"/>
      <c r="I11" s="114"/>
      <c r="J11" s="114"/>
      <c r="L11" s="44">
        <f>_xlfn.EXPON.DIST(3,I8,TRUE)</f>
        <v>0.45118836390597356</v>
      </c>
    </row>
    <row r="12" spans="2:13" x14ac:dyDescent="0.25">
      <c r="B12" s="44"/>
      <c r="L12" s="44"/>
    </row>
    <row r="13" spans="2:13" x14ac:dyDescent="0.25">
      <c r="L13" s="44"/>
    </row>
    <row r="14" spans="2:13" x14ac:dyDescent="0.25">
      <c r="B14" s="114" t="s">
        <v>80</v>
      </c>
      <c r="C14" s="114"/>
      <c r="D14" s="114"/>
      <c r="E14" s="114"/>
      <c r="F14" s="114"/>
      <c r="G14" s="114"/>
      <c r="H14" s="114"/>
      <c r="I14" s="114"/>
      <c r="J14" s="114"/>
      <c r="L14" s="44">
        <f>_xlfn.EXPON.DIST(15,I8,TRUE)-_xlfn.EXPON.DIST(10,I8,TRUE)</f>
        <v>8.5548214868748751E-2</v>
      </c>
    </row>
    <row r="15" spans="2:13" x14ac:dyDescent="0.25">
      <c r="B15" s="44"/>
      <c r="L15" s="44"/>
    </row>
    <row r="16" spans="2:13" x14ac:dyDescent="0.25">
      <c r="L16" s="44"/>
    </row>
    <row r="17" spans="2:12" x14ac:dyDescent="0.25">
      <c r="B17" s="114" t="s">
        <v>81</v>
      </c>
      <c r="C17" s="114"/>
      <c r="D17" s="114"/>
      <c r="E17" s="114"/>
      <c r="F17" s="114"/>
      <c r="G17" s="114"/>
      <c r="H17" s="114"/>
      <c r="I17" s="114"/>
      <c r="J17" s="114"/>
      <c r="L17" s="44">
        <f>1-_xlfn.EXPON.DIST(12,I8,TRUE)</f>
        <v>9.0717953289412456E-2</v>
      </c>
    </row>
    <row r="18" spans="2:12" x14ac:dyDescent="0.25">
      <c r="B18" s="44"/>
    </row>
  </sheetData>
  <mergeCells count="9">
    <mergeCell ref="B11:J11"/>
    <mergeCell ref="B14:J14"/>
    <mergeCell ref="B17:J17"/>
    <mergeCell ref="B2:M2"/>
    <mergeCell ref="B3:M3"/>
    <mergeCell ref="B4:M4"/>
    <mergeCell ref="B6:I6"/>
    <mergeCell ref="B7:H7"/>
    <mergeCell ref="B8:H8"/>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A7BBF-0162-430C-8C67-3CC9D6A29A1B}">
  <sheetPr>
    <tabColor theme="7" tint="0.39997558519241921"/>
  </sheetPr>
  <dimension ref="B2:M18"/>
  <sheetViews>
    <sheetView workbookViewId="0">
      <selection activeCell="C10" sqref="C10"/>
    </sheetView>
  </sheetViews>
  <sheetFormatPr defaultRowHeight="15" x14ac:dyDescent="0.25"/>
  <cols>
    <col min="2" max="2" width="12" bestFit="1" customWidth="1"/>
    <col min="10" max="10" width="11" customWidth="1"/>
  </cols>
  <sheetData>
    <row r="2" spans="2:13" x14ac:dyDescent="0.25">
      <c r="B2" s="115" t="s">
        <v>73</v>
      </c>
      <c r="C2" s="115"/>
      <c r="D2" s="115"/>
      <c r="E2" s="115"/>
      <c r="F2" s="115"/>
      <c r="G2" s="115"/>
      <c r="H2" s="115"/>
      <c r="I2" s="115"/>
      <c r="J2" s="115"/>
      <c r="K2" s="115"/>
      <c r="L2" s="115"/>
      <c r="M2" s="115"/>
    </row>
    <row r="3" spans="2:13" x14ac:dyDescent="0.25">
      <c r="B3" s="115" t="s">
        <v>74</v>
      </c>
      <c r="C3" s="115"/>
      <c r="D3" s="115"/>
      <c r="E3" s="115"/>
      <c r="F3" s="115"/>
      <c r="G3" s="115"/>
      <c r="H3" s="115"/>
      <c r="I3" s="115"/>
      <c r="J3" s="115"/>
      <c r="K3" s="115"/>
      <c r="L3" s="115"/>
      <c r="M3" s="115"/>
    </row>
    <row r="4" spans="2:13" x14ac:dyDescent="0.25">
      <c r="B4" s="115" t="s">
        <v>82</v>
      </c>
      <c r="C4" s="115"/>
      <c r="D4" s="115"/>
      <c r="E4" s="115"/>
      <c r="F4" s="115"/>
      <c r="G4" s="115"/>
      <c r="H4" s="115"/>
      <c r="I4" s="115"/>
      <c r="J4" s="115"/>
      <c r="K4" s="115"/>
      <c r="L4" s="115"/>
      <c r="M4" s="115"/>
    </row>
    <row r="6" spans="2:13" x14ac:dyDescent="0.25">
      <c r="B6" s="110" t="s">
        <v>76</v>
      </c>
      <c r="C6" s="110"/>
      <c r="D6" s="110"/>
      <c r="E6" s="110"/>
      <c r="F6" s="110"/>
      <c r="G6" s="110"/>
      <c r="H6" s="110"/>
      <c r="I6" s="110"/>
    </row>
    <row r="7" spans="2:13" x14ac:dyDescent="0.25">
      <c r="B7" s="116" t="s">
        <v>77</v>
      </c>
      <c r="C7" s="116"/>
      <c r="D7" s="116"/>
      <c r="E7" s="116"/>
      <c r="F7" s="116"/>
      <c r="G7" s="116"/>
      <c r="H7" s="116"/>
      <c r="I7" s="46">
        <v>4</v>
      </c>
    </row>
    <row r="8" spans="2:13" x14ac:dyDescent="0.25">
      <c r="B8" s="116" t="s">
        <v>78</v>
      </c>
      <c r="C8" s="116"/>
      <c r="D8" s="116"/>
      <c r="E8" s="116"/>
      <c r="F8" s="116"/>
      <c r="G8" s="116"/>
      <c r="H8" s="116"/>
      <c r="I8">
        <f>1/I7</f>
        <v>0.25</v>
      </c>
    </row>
    <row r="11" spans="2:13" x14ac:dyDescent="0.25">
      <c r="B11" s="114" t="s">
        <v>79</v>
      </c>
      <c r="C11" s="114"/>
      <c r="D11" s="114"/>
      <c r="E11" s="114"/>
      <c r="F11" s="114"/>
      <c r="G11" s="114"/>
      <c r="H11" s="114"/>
      <c r="I11" s="114"/>
      <c r="J11" s="114"/>
      <c r="L11" s="44">
        <f>_xlfn.EXPON.DIST(3,I8,TRUE)</f>
        <v>0.52763344725898531</v>
      </c>
    </row>
    <row r="12" spans="2:13" x14ac:dyDescent="0.25">
      <c r="B12" s="44"/>
      <c r="L12" s="44"/>
    </row>
    <row r="13" spans="2:13" x14ac:dyDescent="0.25">
      <c r="L13" s="44"/>
    </row>
    <row r="14" spans="2:13" x14ac:dyDescent="0.25">
      <c r="B14" s="114" t="s">
        <v>80</v>
      </c>
      <c r="C14" s="114"/>
      <c r="D14" s="114"/>
      <c r="E14" s="114"/>
      <c r="F14" s="114"/>
      <c r="G14" s="114"/>
      <c r="H14" s="114"/>
      <c r="I14" s="114"/>
      <c r="J14" s="114"/>
      <c r="L14" s="44">
        <f>_xlfn.EXPON.DIST(15,I8,TRUE)-_xlfn.EXPON.DIST(10,I8,TRUE)</f>
        <v>5.8567252767889766E-2</v>
      </c>
    </row>
    <row r="15" spans="2:13" x14ac:dyDescent="0.25">
      <c r="B15" s="44"/>
      <c r="L15" s="44"/>
    </row>
    <row r="16" spans="2:13" x14ac:dyDescent="0.25">
      <c r="L16" s="44"/>
    </row>
    <row r="17" spans="2:12" x14ac:dyDescent="0.25">
      <c r="B17" s="114" t="s">
        <v>81</v>
      </c>
      <c r="C17" s="114"/>
      <c r="D17" s="114"/>
      <c r="E17" s="114"/>
      <c r="F17" s="114"/>
      <c r="G17" s="114"/>
      <c r="H17" s="114"/>
      <c r="I17" s="114"/>
      <c r="J17" s="114"/>
      <c r="L17" s="44">
        <f>1-_xlfn.EXPON.DIST(12,I8,TRUE)</f>
        <v>4.9787068367863951E-2</v>
      </c>
    </row>
    <row r="18" spans="2:12" x14ac:dyDescent="0.25">
      <c r="B18" s="44"/>
    </row>
  </sheetData>
  <mergeCells count="9">
    <mergeCell ref="B11:J11"/>
    <mergeCell ref="B14:J14"/>
    <mergeCell ref="B17:J17"/>
    <mergeCell ref="B2:M2"/>
    <mergeCell ref="B3:M3"/>
    <mergeCell ref="B4:M4"/>
    <mergeCell ref="B6:I6"/>
    <mergeCell ref="B7:H7"/>
    <mergeCell ref="B8:H8"/>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E71A1-AB6C-409C-936E-2BD2845F2D25}">
  <sheetPr>
    <tabColor theme="7" tint="0.39997558519241921"/>
  </sheetPr>
  <dimension ref="B2:M18"/>
  <sheetViews>
    <sheetView workbookViewId="0">
      <selection activeCell="S26" sqref="S26"/>
    </sheetView>
  </sheetViews>
  <sheetFormatPr defaultRowHeight="15" x14ac:dyDescent="0.25"/>
  <cols>
    <col min="2" max="2" width="12" bestFit="1" customWidth="1"/>
    <col min="10" max="10" width="11" customWidth="1"/>
  </cols>
  <sheetData>
    <row r="2" spans="2:13" x14ac:dyDescent="0.25">
      <c r="B2" s="115" t="s">
        <v>73</v>
      </c>
      <c r="C2" s="115"/>
      <c r="D2" s="115"/>
      <c r="E2" s="115"/>
      <c r="F2" s="115"/>
      <c r="G2" s="115"/>
      <c r="H2" s="115"/>
      <c r="I2" s="115"/>
      <c r="J2" s="115"/>
      <c r="K2" s="115"/>
      <c r="L2" s="115"/>
      <c r="M2" s="115"/>
    </row>
    <row r="3" spans="2:13" x14ac:dyDescent="0.25">
      <c r="B3" s="115" t="s">
        <v>74</v>
      </c>
      <c r="C3" s="115"/>
      <c r="D3" s="115"/>
      <c r="E3" s="115"/>
      <c r="F3" s="115"/>
      <c r="G3" s="115"/>
      <c r="H3" s="115"/>
      <c r="I3" s="115"/>
      <c r="J3" s="115"/>
      <c r="K3" s="115"/>
      <c r="L3" s="115"/>
      <c r="M3" s="115"/>
    </row>
    <row r="4" spans="2:13" x14ac:dyDescent="0.25">
      <c r="B4" s="115" t="s">
        <v>83</v>
      </c>
      <c r="C4" s="115"/>
      <c r="D4" s="115"/>
      <c r="E4" s="115"/>
      <c r="F4" s="115"/>
      <c r="G4" s="115"/>
      <c r="H4" s="115"/>
      <c r="I4" s="115"/>
      <c r="J4" s="115"/>
      <c r="K4" s="115"/>
      <c r="L4" s="115"/>
      <c r="M4" s="115"/>
    </row>
    <row r="6" spans="2:13" x14ac:dyDescent="0.25">
      <c r="B6" s="110" t="s">
        <v>76</v>
      </c>
      <c r="C6" s="110"/>
      <c r="D6" s="110"/>
      <c r="E6" s="110"/>
      <c r="F6" s="110"/>
      <c r="G6" s="110"/>
      <c r="H6" s="110"/>
      <c r="I6" s="110"/>
    </row>
    <row r="7" spans="2:13" x14ac:dyDescent="0.25">
      <c r="B7" s="116" t="s">
        <v>77</v>
      </c>
      <c r="C7" s="116"/>
      <c r="D7" s="116"/>
      <c r="E7" s="116"/>
      <c r="F7" s="116"/>
      <c r="G7" s="116"/>
      <c r="H7" s="116"/>
      <c r="I7" s="46">
        <v>8</v>
      </c>
    </row>
    <row r="8" spans="2:13" x14ac:dyDescent="0.25">
      <c r="B8" s="116" t="s">
        <v>78</v>
      </c>
      <c r="C8" s="116"/>
      <c r="D8" s="116"/>
      <c r="E8" s="116"/>
      <c r="F8" s="116"/>
      <c r="G8" s="116"/>
      <c r="H8" s="116"/>
      <c r="I8">
        <f>1/I7</f>
        <v>0.125</v>
      </c>
    </row>
    <row r="11" spans="2:13" x14ac:dyDescent="0.25">
      <c r="B11" s="114" t="s">
        <v>79</v>
      </c>
      <c r="C11" s="114"/>
      <c r="D11" s="114"/>
      <c r="E11" s="114"/>
      <c r="F11" s="114"/>
      <c r="G11" s="114"/>
      <c r="H11" s="114"/>
      <c r="I11" s="114"/>
      <c r="J11" s="114"/>
      <c r="L11" s="44">
        <f>_xlfn.EXPON.DIST(3,I8,TRUE)</f>
        <v>0.31271072120902782</v>
      </c>
    </row>
    <row r="12" spans="2:13" x14ac:dyDescent="0.25">
      <c r="B12" s="44"/>
      <c r="L12" s="44"/>
    </row>
    <row r="13" spans="2:13" x14ac:dyDescent="0.25">
      <c r="L13" s="44"/>
    </row>
    <row r="14" spans="2:13" x14ac:dyDescent="0.25">
      <c r="B14" s="114" t="s">
        <v>80</v>
      </c>
      <c r="C14" s="114"/>
      <c r="D14" s="114"/>
      <c r="E14" s="114"/>
      <c r="F14" s="114"/>
      <c r="G14" s="114"/>
      <c r="H14" s="114"/>
      <c r="I14" s="114"/>
      <c r="J14" s="114"/>
      <c r="L14" s="44">
        <f>_xlfn.EXPON.DIST(15,I8,TRUE)-_xlfn.EXPON.DIST(10,I8,TRUE)</f>
        <v>0.13314983001526171</v>
      </c>
    </row>
    <row r="15" spans="2:13" x14ac:dyDescent="0.25">
      <c r="B15" s="44"/>
      <c r="L15" s="44"/>
    </row>
    <row r="16" spans="2:13" x14ac:dyDescent="0.25">
      <c r="L16" s="44"/>
    </row>
    <row r="17" spans="2:12" x14ac:dyDescent="0.25">
      <c r="B17" s="114" t="s">
        <v>81</v>
      </c>
      <c r="C17" s="114"/>
      <c r="D17" s="114"/>
      <c r="E17" s="114"/>
      <c r="F17" s="114"/>
      <c r="G17" s="114"/>
      <c r="H17" s="114"/>
      <c r="I17" s="114"/>
      <c r="J17" s="114"/>
      <c r="L17" s="44">
        <f>1-_xlfn.EXPON.DIST(12,I8,TRUE)</f>
        <v>0.22313016014842979</v>
      </c>
    </row>
    <row r="18" spans="2:12" x14ac:dyDescent="0.25">
      <c r="B18" s="44"/>
    </row>
  </sheetData>
  <mergeCells count="9">
    <mergeCell ref="B11:J11"/>
    <mergeCell ref="B14:J14"/>
    <mergeCell ref="B17:J17"/>
    <mergeCell ref="B2:M2"/>
    <mergeCell ref="B3:M3"/>
    <mergeCell ref="B4:M4"/>
    <mergeCell ref="B6:I6"/>
    <mergeCell ref="B7:H7"/>
    <mergeCell ref="B8:H8"/>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3239A-8B8E-4E79-848C-0BD05D48A238}">
  <sheetPr>
    <tabColor theme="3" tint="0.59999389629810485"/>
  </sheetPr>
  <dimension ref="B1:M76"/>
  <sheetViews>
    <sheetView workbookViewId="0">
      <selection activeCell="F26" sqref="F26"/>
    </sheetView>
  </sheetViews>
  <sheetFormatPr defaultRowHeight="15" x14ac:dyDescent="0.25"/>
  <cols>
    <col min="11" max="11" width="14.7109375" style="2" customWidth="1"/>
    <col min="12" max="12" width="55.42578125" bestFit="1" customWidth="1"/>
    <col min="13" max="13" width="53" customWidth="1"/>
  </cols>
  <sheetData>
    <row r="1" spans="2:13" ht="15.75" thickBot="1" x14ac:dyDescent="0.3"/>
    <row r="2" spans="2:13" x14ac:dyDescent="0.25">
      <c r="B2" s="119" t="s">
        <v>84</v>
      </c>
      <c r="C2" s="119"/>
      <c r="D2" s="119"/>
      <c r="E2" s="119"/>
      <c r="F2" s="119"/>
      <c r="G2" s="119"/>
      <c r="H2" s="119"/>
      <c r="I2" s="119"/>
      <c r="K2" s="120" t="s">
        <v>85</v>
      </c>
      <c r="L2" s="121"/>
      <c r="M2" s="122"/>
    </row>
    <row r="3" spans="2:13" x14ac:dyDescent="0.25">
      <c r="B3" s="119"/>
      <c r="C3" s="119"/>
      <c r="D3" s="119"/>
      <c r="E3" s="119"/>
      <c r="F3" s="119"/>
      <c r="G3" s="119"/>
      <c r="H3" s="119"/>
      <c r="I3" s="119"/>
      <c r="K3" s="47" t="s">
        <v>86</v>
      </c>
      <c r="L3" s="47" t="s">
        <v>87</v>
      </c>
      <c r="M3" s="47" t="s">
        <v>88</v>
      </c>
    </row>
    <row r="4" spans="2:13" x14ac:dyDescent="0.25">
      <c r="B4" s="119"/>
      <c r="C4" s="119"/>
      <c r="D4" s="119"/>
      <c r="E4" s="119"/>
      <c r="F4" s="119"/>
      <c r="G4" s="119"/>
      <c r="H4" s="119"/>
      <c r="I4" s="119"/>
      <c r="K4" s="47" t="s">
        <v>89</v>
      </c>
      <c r="L4" s="47" t="s">
        <v>90</v>
      </c>
      <c r="M4" s="47" t="s">
        <v>91</v>
      </c>
    </row>
    <row r="5" spans="2:13" x14ac:dyDescent="0.25">
      <c r="K5" s="47" t="s">
        <v>92</v>
      </c>
      <c r="L5" s="48" t="s">
        <v>93</v>
      </c>
      <c r="M5" s="43">
        <v>20</v>
      </c>
    </row>
    <row r="6" spans="2:13" x14ac:dyDescent="0.25">
      <c r="B6" s="123" t="s">
        <v>94</v>
      </c>
      <c r="C6" s="123"/>
      <c r="D6" s="123"/>
      <c r="E6" s="123"/>
      <c r="F6" s="123"/>
      <c r="G6" s="123"/>
      <c r="H6" s="123"/>
      <c r="I6" s="123"/>
      <c r="K6" s="47" t="s">
        <v>95</v>
      </c>
      <c r="L6" s="48" t="s">
        <v>96</v>
      </c>
      <c r="M6" s="43">
        <v>0.01</v>
      </c>
    </row>
    <row r="7" spans="2:13" x14ac:dyDescent="0.25">
      <c r="B7" s="123"/>
      <c r="C7" s="123"/>
      <c r="D7" s="123"/>
      <c r="E7" s="123"/>
      <c r="F7" s="123"/>
      <c r="G7" s="123"/>
      <c r="H7" s="123"/>
      <c r="I7" s="123"/>
      <c r="K7" s="47"/>
      <c r="L7" s="49"/>
      <c r="M7" s="50"/>
    </row>
    <row r="8" spans="2:13" x14ac:dyDescent="0.25">
      <c r="B8" s="123"/>
      <c r="C8" s="123"/>
      <c r="D8" s="123"/>
      <c r="E8" s="123"/>
      <c r="F8" s="123"/>
      <c r="G8" s="123"/>
      <c r="H8" s="123"/>
      <c r="I8" s="123"/>
      <c r="K8" s="117" t="s">
        <v>97</v>
      </c>
      <c r="L8" s="110"/>
      <c r="M8" s="118"/>
    </row>
    <row r="9" spans="2:13" ht="15.75" thickBot="1" x14ac:dyDescent="0.3">
      <c r="K9" s="47" t="s">
        <v>98</v>
      </c>
      <c r="L9" s="47" t="s">
        <v>99</v>
      </c>
      <c r="M9" s="51">
        <f>_xlfn.NORM.S.INV(M6)</f>
        <v>-2.3263478740408408</v>
      </c>
    </row>
    <row r="10" spans="2:13" ht="15.75" thickBot="1" x14ac:dyDescent="0.3">
      <c r="B10" s="124" t="s">
        <v>100</v>
      </c>
      <c r="C10" s="125"/>
      <c r="D10" s="125"/>
      <c r="E10" s="125"/>
      <c r="F10" s="125"/>
      <c r="G10" s="125"/>
      <c r="H10" s="125"/>
      <c r="I10" s="126"/>
      <c r="K10" s="47" t="s">
        <v>101</v>
      </c>
      <c r="L10" s="47" t="s">
        <v>102</v>
      </c>
      <c r="M10" s="52">
        <f>AVERAGE(B11:I16)</f>
        <v>19.359277169026466</v>
      </c>
    </row>
    <row r="11" spans="2:13" x14ac:dyDescent="0.25">
      <c r="B11" s="53">
        <v>18.197150206762011</v>
      </c>
      <c r="C11" s="54">
        <v>18.969110689248936</v>
      </c>
      <c r="D11" s="54">
        <v>17.693110354160087</v>
      </c>
      <c r="E11" s="54">
        <v>17.289744106382884</v>
      </c>
      <c r="F11" s="54">
        <v>17.621189259541129</v>
      </c>
      <c r="G11" s="54">
        <v>17.664909023929734</v>
      </c>
      <c r="H11" s="54">
        <v>18.986951123964914</v>
      </c>
      <c r="I11" s="55">
        <v>19.986079616508778</v>
      </c>
      <c r="K11" s="47" t="s">
        <v>103</v>
      </c>
      <c r="L11" s="47" t="s">
        <v>104</v>
      </c>
      <c r="M11" s="56">
        <v>1.6</v>
      </c>
    </row>
    <row r="12" spans="2:13" x14ac:dyDescent="0.25">
      <c r="B12" s="53">
        <v>20.585365381534722</v>
      </c>
      <c r="C12" s="54">
        <v>17.954263419588269</v>
      </c>
      <c r="D12" s="54">
        <v>20.668559035917507</v>
      </c>
      <c r="E12" s="54">
        <v>21.071769725594717</v>
      </c>
      <c r="F12" s="54">
        <v>21.040119669181301</v>
      </c>
      <c r="G12" s="54">
        <v>21.18098322888212</v>
      </c>
      <c r="H12" s="54">
        <v>21.731295305079854</v>
      </c>
      <c r="I12" s="55">
        <v>21.722713476651634</v>
      </c>
      <c r="K12" s="47" t="s">
        <v>105</v>
      </c>
      <c r="L12" s="47" t="s">
        <v>106</v>
      </c>
      <c r="M12" s="57">
        <f>COUNT(B11:I16)</f>
        <v>48</v>
      </c>
    </row>
    <row r="13" spans="2:13" x14ac:dyDescent="0.25">
      <c r="B13" s="53">
        <v>17.577213951450485</v>
      </c>
      <c r="C13" s="54">
        <v>20.518121147409168</v>
      </c>
      <c r="D13" s="54">
        <v>19.680621574754621</v>
      </c>
      <c r="E13" s="54">
        <v>21.483956547948367</v>
      </c>
      <c r="F13" s="54">
        <v>21.394003233062747</v>
      </c>
      <c r="G13" s="54">
        <v>18.506685992031308</v>
      </c>
      <c r="H13" s="54">
        <v>17.343293690821731</v>
      </c>
      <c r="I13" s="55">
        <v>20.812780334298292</v>
      </c>
      <c r="K13" s="47" t="s">
        <v>107</v>
      </c>
      <c r="L13" s="47" t="s">
        <v>108</v>
      </c>
      <c r="M13" s="51">
        <f>M11/SQRT(M12)</f>
        <v>0.23094010767585033</v>
      </c>
    </row>
    <row r="14" spans="2:13" x14ac:dyDescent="0.25">
      <c r="B14" s="53">
        <v>17.162315477095134</v>
      </c>
      <c r="C14" s="54">
        <v>17.397938914719465</v>
      </c>
      <c r="D14" s="54">
        <v>17.483115828545344</v>
      </c>
      <c r="E14" s="54">
        <v>19.056999853828682</v>
      </c>
      <c r="F14" s="54">
        <v>17.059525801255862</v>
      </c>
      <c r="G14" s="54">
        <v>18.789096779974372</v>
      </c>
      <c r="H14" s="54">
        <v>19.901462259171918</v>
      </c>
      <c r="I14" s="55">
        <v>19.13301733647992</v>
      </c>
      <c r="K14" s="47" t="s">
        <v>109</v>
      </c>
      <c r="L14" s="47" t="s">
        <v>110</v>
      </c>
      <c r="M14" s="51">
        <f>(M10-M5)/M13</f>
        <v>-2.7744112420388158</v>
      </c>
    </row>
    <row r="15" spans="2:13" x14ac:dyDescent="0.25">
      <c r="B15" s="53">
        <v>18.715397997931152</v>
      </c>
      <c r="C15" s="54">
        <v>20.449943048395244</v>
      </c>
      <c r="D15" s="54">
        <v>19.420857599444801</v>
      </c>
      <c r="E15" s="54">
        <v>17.727619910174862</v>
      </c>
      <c r="F15" s="54">
        <v>18.23529016718555</v>
      </c>
      <c r="G15" s="54">
        <v>19.471663957946351</v>
      </c>
      <c r="H15" s="54">
        <v>21.998882494577177</v>
      </c>
      <c r="I15" s="55">
        <v>20.463664079597226</v>
      </c>
      <c r="K15" s="47" t="s">
        <v>111</v>
      </c>
      <c r="L15" s="47" t="s">
        <v>112</v>
      </c>
      <c r="M15" s="58">
        <f>_xlfn.NORM.S.DIST(M14,TRUE)</f>
        <v>2.7650861071981106E-3</v>
      </c>
    </row>
    <row r="16" spans="2:13" ht="15.75" thickBot="1" x14ac:dyDescent="0.3">
      <c r="B16" s="59">
        <v>17.828871309693266</v>
      </c>
      <c r="C16" s="60">
        <v>20.438158710854388</v>
      </c>
      <c r="D16" s="60">
        <v>17.880778996677471</v>
      </c>
      <c r="E16" s="60">
        <v>21.567609442082343</v>
      </c>
      <c r="F16" s="60">
        <v>20.365573107940222</v>
      </c>
      <c r="G16" s="60">
        <v>20.174351713629871</v>
      </c>
      <c r="H16" s="60">
        <v>18.33680437243877</v>
      </c>
      <c r="I16" s="61">
        <v>20.506374858925714</v>
      </c>
      <c r="K16" s="62"/>
      <c r="L16" s="49"/>
      <c r="M16" s="50"/>
    </row>
    <row r="17" spans="2:13" x14ac:dyDescent="0.25">
      <c r="K17" s="117" t="s">
        <v>113</v>
      </c>
      <c r="L17" s="110"/>
      <c r="M17" s="118"/>
    </row>
    <row r="18" spans="2:13" x14ac:dyDescent="0.25">
      <c r="K18" s="47" t="s">
        <v>114</v>
      </c>
      <c r="L18" s="47" t="s">
        <v>115</v>
      </c>
      <c r="M18" s="47" t="s">
        <v>116</v>
      </c>
    </row>
    <row r="19" spans="2:13" x14ac:dyDescent="0.25">
      <c r="B19" s="128" t="s">
        <v>117</v>
      </c>
      <c r="C19" s="128"/>
      <c r="D19" s="128"/>
      <c r="E19" s="128"/>
      <c r="F19" s="128"/>
      <c r="G19" s="128"/>
      <c r="H19" s="128"/>
      <c r="I19" s="128"/>
      <c r="K19" s="47" t="s">
        <v>118</v>
      </c>
      <c r="L19" s="47" t="s">
        <v>119</v>
      </c>
      <c r="M19" s="47" t="s">
        <v>120</v>
      </c>
    </row>
    <row r="20" spans="2:13" x14ac:dyDescent="0.25">
      <c r="K20" s="62"/>
      <c r="L20" s="63" t="s">
        <v>121</v>
      </c>
      <c r="M20" s="50" t="str">
        <f>_xlfn.CONCAT(M3:M4,M18:M19)</f>
        <v xml:space="preserve">Test for the mean : population standard deviation  knownOne Tail - Lower Tail TestReject the NullA. </v>
      </c>
    </row>
    <row r="21" spans="2:13" ht="15.75" thickBot="1" x14ac:dyDescent="0.3">
      <c r="K21" s="64"/>
      <c r="L21" s="65"/>
      <c r="M21" s="66"/>
    </row>
    <row r="22" spans="2:13" x14ac:dyDescent="0.25">
      <c r="K22" s="120" t="s">
        <v>122</v>
      </c>
      <c r="L22" s="121"/>
      <c r="M22" s="122"/>
    </row>
    <row r="23" spans="2:13" x14ac:dyDescent="0.25">
      <c r="K23" s="47" t="s">
        <v>120</v>
      </c>
      <c r="L23" s="127" t="s">
        <v>123</v>
      </c>
      <c r="M23" s="127"/>
    </row>
    <row r="24" spans="2:13" x14ac:dyDescent="0.25">
      <c r="K24" s="47" t="s">
        <v>124</v>
      </c>
      <c r="L24" s="127" t="s">
        <v>125</v>
      </c>
      <c r="M24" s="127"/>
    </row>
    <row r="25" spans="2:13" x14ac:dyDescent="0.25">
      <c r="K25" s="47" t="s">
        <v>126</v>
      </c>
      <c r="L25" s="127" t="s">
        <v>127</v>
      </c>
      <c r="M25" s="127"/>
    </row>
    <row r="26" spans="2:13" x14ac:dyDescent="0.25">
      <c r="K26" s="47" t="s">
        <v>128</v>
      </c>
      <c r="L26" s="127" t="s">
        <v>129</v>
      </c>
      <c r="M26" s="127"/>
    </row>
    <row r="27" spans="2:13" x14ac:dyDescent="0.25">
      <c r="K27" s="47" t="s">
        <v>130</v>
      </c>
      <c r="L27" s="127" t="s">
        <v>131</v>
      </c>
      <c r="M27" s="127"/>
    </row>
    <row r="28" spans="2:13" x14ac:dyDescent="0.25">
      <c r="K28" s="47" t="s">
        <v>132</v>
      </c>
      <c r="L28" s="127" t="s">
        <v>133</v>
      </c>
      <c r="M28" s="127"/>
    </row>
    <row r="29" spans="2:13" x14ac:dyDescent="0.25">
      <c r="K29" s="48"/>
      <c r="L29" s="49"/>
      <c r="M29" s="49"/>
    </row>
    <row r="30" spans="2:13" x14ac:dyDescent="0.25">
      <c r="K30" s="48"/>
      <c r="L30" s="49"/>
      <c r="M30" s="49"/>
    </row>
    <row r="31" spans="2:13" x14ac:dyDescent="0.25">
      <c r="K31" s="48"/>
      <c r="L31" s="49"/>
      <c r="M31" s="49"/>
    </row>
    <row r="32" spans="2:13" x14ac:dyDescent="0.25">
      <c r="K32" s="48"/>
      <c r="L32" s="49"/>
      <c r="M32" s="49"/>
    </row>
    <row r="33" spans="11:13" x14ac:dyDescent="0.25">
      <c r="K33" s="48"/>
      <c r="L33" s="49"/>
      <c r="M33" s="49"/>
    </row>
    <row r="34" spans="11:13" x14ac:dyDescent="0.25">
      <c r="K34" s="48"/>
      <c r="L34" s="49"/>
      <c r="M34" s="49"/>
    </row>
    <row r="35" spans="11:13" x14ac:dyDescent="0.25">
      <c r="K35" s="48"/>
      <c r="L35" s="49"/>
      <c r="M35" s="49"/>
    </row>
    <row r="36" spans="11:13" x14ac:dyDescent="0.25">
      <c r="K36" s="48"/>
      <c r="L36" s="49"/>
      <c r="M36" s="49"/>
    </row>
    <row r="37" spans="11:13" x14ac:dyDescent="0.25">
      <c r="K37" s="48"/>
      <c r="L37" s="49"/>
      <c r="M37" s="49"/>
    </row>
    <row r="38" spans="11:13" x14ac:dyDescent="0.25">
      <c r="K38" s="48"/>
      <c r="L38" s="49"/>
      <c r="M38" s="49"/>
    </row>
    <row r="39" spans="11:13" x14ac:dyDescent="0.25">
      <c r="K39" s="48"/>
      <c r="L39" s="49"/>
      <c r="M39" s="49"/>
    </row>
    <row r="40" spans="11:13" x14ac:dyDescent="0.25">
      <c r="K40" s="48"/>
      <c r="L40" s="49"/>
      <c r="M40" s="49"/>
    </row>
    <row r="41" spans="11:13" x14ac:dyDescent="0.25">
      <c r="K41" s="48"/>
      <c r="L41" s="49"/>
      <c r="M41" s="49"/>
    </row>
    <row r="42" spans="11:13" x14ac:dyDescent="0.25">
      <c r="K42" s="48"/>
      <c r="L42" s="49"/>
      <c r="M42" s="49"/>
    </row>
    <row r="43" spans="11:13" x14ac:dyDescent="0.25">
      <c r="K43" s="48"/>
      <c r="L43" s="49"/>
      <c r="M43" s="49"/>
    </row>
    <row r="44" spans="11:13" x14ac:dyDescent="0.25">
      <c r="K44" s="48"/>
      <c r="L44" s="49"/>
      <c r="M44" s="49"/>
    </row>
    <row r="45" spans="11:13" x14ac:dyDescent="0.25">
      <c r="K45" s="48"/>
      <c r="L45" s="49"/>
      <c r="M45" s="49"/>
    </row>
    <row r="46" spans="11:13" x14ac:dyDescent="0.25">
      <c r="K46" s="48"/>
      <c r="L46" s="49"/>
      <c r="M46" s="49"/>
    </row>
    <row r="47" spans="11:13" x14ac:dyDescent="0.25">
      <c r="K47" s="48"/>
      <c r="L47" s="49"/>
      <c r="M47" s="49"/>
    </row>
    <row r="48" spans="11:13" x14ac:dyDescent="0.25">
      <c r="K48" s="48"/>
      <c r="L48" s="49"/>
      <c r="M48" s="49"/>
    </row>
    <row r="49" spans="11:13" x14ac:dyDescent="0.25">
      <c r="K49" s="48"/>
      <c r="L49" s="49"/>
      <c r="M49" s="49"/>
    </row>
    <row r="50" spans="11:13" x14ac:dyDescent="0.25">
      <c r="K50" s="48"/>
      <c r="L50" s="49"/>
      <c r="M50" s="49"/>
    </row>
    <row r="51" spans="11:13" x14ac:dyDescent="0.25">
      <c r="K51" s="48"/>
      <c r="L51" s="49"/>
      <c r="M51" s="49"/>
    </row>
    <row r="52" spans="11:13" x14ac:dyDescent="0.25">
      <c r="K52" s="48"/>
      <c r="L52" s="49"/>
      <c r="M52" s="49"/>
    </row>
    <row r="53" spans="11:13" x14ac:dyDescent="0.25">
      <c r="K53" s="48"/>
      <c r="L53" s="49"/>
      <c r="M53" s="49"/>
    </row>
    <row r="54" spans="11:13" x14ac:dyDescent="0.25">
      <c r="K54" s="48"/>
      <c r="L54" s="49"/>
      <c r="M54" s="49"/>
    </row>
    <row r="55" spans="11:13" x14ac:dyDescent="0.25">
      <c r="K55" s="48"/>
      <c r="L55" s="49"/>
      <c r="M55" s="49"/>
    </row>
    <row r="56" spans="11:13" x14ac:dyDescent="0.25">
      <c r="K56" s="48"/>
      <c r="L56" s="49"/>
      <c r="M56" s="49"/>
    </row>
    <row r="57" spans="11:13" x14ac:dyDescent="0.25">
      <c r="K57" s="67"/>
      <c r="L57" s="68"/>
      <c r="M57" s="68"/>
    </row>
    <row r="58" spans="11:13" x14ac:dyDescent="0.25">
      <c r="K58" s="67"/>
      <c r="L58" s="68"/>
      <c r="M58" s="68"/>
    </row>
    <row r="59" spans="11:13" x14ac:dyDescent="0.25">
      <c r="K59" s="67"/>
      <c r="L59" s="68"/>
      <c r="M59" s="68"/>
    </row>
    <row r="60" spans="11:13" x14ac:dyDescent="0.25">
      <c r="K60" s="67"/>
      <c r="L60" s="68" t="s">
        <v>116</v>
      </c>
      <c r="M60" s="68"/>
    </row>
    <row r="61" spans="11:13" x14ac:dyDescent="0.25">
      <c r="K61" s="67"/>
      <c r="L61" s="68" t="s">
        <v>134</v>
      </c>
      <c r="M61" s="68"/>
    </row>
    <row r="62" spans="11:13" x14ac:dyDescent="0.25">
      <c r="K62" s="67"/>
      <c r="L62" s="68"/>
      <c r="M62" s="68"/>
    </row>
    <row r="63" spans="11:13" x14ac:dyDescent="0.25">
      <c r="K63" s="67"/>
      <c r="L63" s="68"/>
      <c r="M63" s="68"/>
    </row>
    <row r="64" spans="11:13" x14ac:dyDescent="0.25">
      <c r="K64" s="67"/>
      <c r="L64" s="68"/>
      <c r="M64" s="68"/>
    </row>
    <row r="65" spans="11:13" x14ac:dyDescent="0.25">
      <c r="K65" s="67"/>
      <c r="L65" s="68"/>
      <c r="M65" s="68"/>
    </row>
    <row r="66" spans="11:13" x14ac:dyDescent="0.25">
      <c r="K66" s="67"/>
      <c r="L66" s="68" t="s">
        <v>88</v>
      </c>
      <c r="M66" s="68"/>
    </row>
    <row r="67" spans="11:13" x14ac:dyDescent="0.25">
      <c r="K67" s="67"/>
      <c r="L67" s="68" t="s">
        <v>135</v>
      </c>
      <c r="M67" s="68"/>
    </row>
    <row r="68" spans="11:13" x14ac:dyDescent="0.25">
      <c r="K68" s="67"/>
      <c r="L68" s="68" t="s">
        <v>136</v>
      </c>
      <c r="M68" s="68"/>
    </row>
    <row r="69" spans="11:13" x14ac:dyDescent="0.25">
      <c r="K69" s="67"/>
      <c r="L69" s="68"/>
      <c r="M69" s="68"/>
    </row>
    <row r="70" spans="11:13" x14ac:dyDescent="0.25">
      <c r="K70" s="67"/>
      <c r="L70" s="68"/>
      <c r="M70" s="68"/>
    </row>
    <row r="71" spans="11:13" x14ac:dyDescent="0.25">
      <c r="K71" s="67"/>
      <c r="L71" s="68" t="s">
        <v>137</v>
      </c>
      <c r="M71" s="68"/>
    </row>
    <row r="72" spans="11:13" x14ac:dyDescent="0.25">
      <c r="K72" s="67"/>
      <c r="L72" s="68" t="s">
        <v>91</v>
      </c>
      <c r="M72" s="68"/>
    </row>
    <row r="73" spans="11:13" x14ac:dyDescent="0.25">
      <c r="K73" s="67"/>
      <c r="L73" s="68" t="s">
        <v>138</v>
      </c>
      <c r="M73" s="68"/>
    </row>
    <row r="74" spans="11:13" x14ac:dyDescent="0.25">
      <c r="K74" s="67"/>
      <c r="L74" s="68"/>
      <c r="M74" s="68"/>
    </row>
    <row r="75" spans="11:13" x14ac:dyDescent="0.25">
      <c r="K75" s="67"/>
      <c r="L75" s="68"/>
      <c r="M75" s="68"/>
    </row>
    <row r="76" spans="11:13" x14ac:dyDescent="0.25">
      <c r="K76" s="67"/>
      <c r="L76" s="68"/>
      <c r="M76" s="68"/>
    </row>
  </sheetData>
  <mergeCells count="14">
    <mergeCell ref="L27:M27"/>
    <mergeCell ref="L28:M28"/>
    <mergeCell ref="B19:I19"/>
    <mergeCell ref="K22:M22"/>
    <mergeCell ref="L23:M23"/>
    <mergeCell ref="L24:M24"/>
    <mergeCell ref="L25:M25"/>
    <mergeCell ref="L26:M26"/>
    <mergeCell ref="K17:M17"/>
    <mergeCell ref="B2:I4"/>
    <mergeCell ref="K2:M2"/>
    <mergeCell ref="B6:I8"/>
    <mergeCell ref="K8:M8"/>
    <mergeCell ref="B10:I10"/>
  </mergeCells>
  <dataValidations count="4">
    <dataValidation type="list" allowBlank="1" showInputMessage="1" showErrorMessage="1" sqref="M3" xr:uid="{C48F6EC0-5FE1-4027-B730-13355BE01AD7}">
      <formula1>$L$66:$L$68</formula1>
    </dataValidation>
    <dataValidation type="list" allowBlank="1" showInputMessage="1" showErrorMessage="1" sqref="M4" xr:uid="{CFF4E36F-2062-48BB-B279-03ECD964C5D4}">
      <formula1>$L$71:$L$73</formula1>
    </dataValidation>
    <dataValidation type="list" allowBlank="1" showInputMessage="1" showErrorMessage="1" sqref="M18" xr:uid="{3F1E5A31-42CC-47F0-A845-DBD9834A32E4}">
      <formula1>$L$60:$L$61</formula1>
    </dataValidation>
    <dataValidation type="list" allowBlank="1" showInputMessage="1" showErrorMessage="1" sqref="M19" xr:uid="{6CA888E1-61E6-4A64-8C7E-E5CA25827F6C}">
      <formula1>$K$23:$K$28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DF674-8E44-4540-8437-63BFB3453D13}">
  <sheetPr>
    <tabColor theme="9" tint="-0.249977111117893"/>
  </sheetPr>
  <dimension ref="A1:J28"/>
  <sheetViews>
    <sheetView topLeftCell="A16" zoomScale="145" zoomScaleNormal="145" workbookViewId="0">
      <selection activeCell="C26" sqref="C26"/>
    </sheetView>
  </sheetViews>
  <sheetFormatPr defaultRowHeight="15" x14ac:dyDescent="0.25"/>
  <cols>
    <col min="1" max="1" width="25.140625" customWidth="1"/>
  </cols>
  <sheetData>
    <row r="1" spans="1:10" x14ac:dyDescent="0.25">
      <c r="A1" s="83" t="s">
        <v>52</v>
      </c>
      <c r="B1" s="83"/>
      <c r="C1" s="83"/>
      <c r="D1" s="83"/>
      <c r="E1" s="83"/>
      <c r="F1" s="83"/>
      <c r="G1" s="83"/>
      <c r="H1" s="83"/>
      <c r="I1" s="83"/>
    </row>
    <row r="2" spans="1:10" x14ac:dyDescent="0.25">
      <c r="A2" s="83"/>
      <c r="B2" s="83"/>
      <c r="C2" s="83"/>
      <c r="D2" s="83"/>
      <c r="E2" s="83"/>
      <c r="F2" s="83"/>
      <c r="G2" s="83"/>
      <c r="H2" s="83"/>
      <c r="I2" s="83"/>
    </row>
    <row r="3" spans="1:10" x14ac:dyDescent="0.25">
      <c r="A3" s="83"/>
      <c r="B3" s="83"/>
      <c r="C3" s="83"/>
      <c r="D3" s="83"/>
      <c r="E3" s="83"/>
      <c r="F3" s="83"/>
      <c r="G3" s="83"/>
      <c r="H3" s="83"/>
      <c r="I3" s="83"/>
    </row>
    <row r="5" spans="1:10" x14ac:dyDescent="0.25">
      <c r="A5" s="7"/>
      <c r="B5" s="84" t="s">
        <v>9</v>
      </c>
      <c r="C5" s="85"/>
      <c r="D5" s="86" t="s">
        <v>10</v>
      </c>
      <c r="E5" s="85"/>
      <c r="F5" s="86" t="s">
        <v>11</v>
      </c>
      <c r="G5" s="85"/>
      <c r="H5" s="86" t="s">
        <v>12</v>
      </c>
      <c r="I5" s="85"/>
    </row>
    <row r="6" spans="1:10" x14ac:dyDescent="0.25">
      <c r="A6" s="8" t="s">
        <v>1</v>
      </c>
      <c r="B6" s="9" t="s">
        <v>2</v>
      </c>
      <c r="C6" s="10" t="s">
        <v>3</v>
      </c>
      <c r="D6" s="11" t="s">
        <v>2</v>
      </c>
      <c r="E6" s="10" t="s">
        <v>3</v>
      </c>
      <c r="F6" s="11" t="s">
        <v>2</v>
      </c>
      <c r="G6" s="10" t="s">
        <v>3</v>
      </c>
      <c r="H6" s="11" t="s">
        <v>2</v>
      </c>
      <c r="I6" s="10" t="s">
        <v>3</v>
      </c>
    </row>
    <row r="7" spans="1:10" x14ac:dyDescent="0.25">
      <c r="A7" s="12" t="s">
        <v>22</v>
      </c>
      <c r="B7" s="13">
        <v>524</v>
      </c>
      <c r="C7" s="40">
        <v>2.0299999999999998</v>
      </c>
      <c r="D7" s="14">
        <v>503</v>
      </c>
      <c r="E7" s="40">
        <v>2.16</v>
      </c>
      <c r="F7" s="14">
        <v>515</v>
      </c>
      <c r="G7" s="40">
        <v>2.1168</v>
      </c>
      <c r="H7" s="14">
        <v>524</v>
      </c>
      <c r="I7" s="40">
        <v>1.9474560000000001</v>
      </c>
    </row>
    <row r="8" spans="1:10" x14ac:dyDescent="0.25">
      <c r="A8" s="12" t="s">
        <v>25</v>
      </c>
      <c r="B8" s="13">
        <v>1111</v>
      </c>
      <c r="C8" s="40">
        <v>1.1100000000000001</v>
      </c>
      <c r="D8" s="14">
        <v>1062</v>
      </c>
      <c r="E8" s="40">
        <v>0.98</v>
      </c>
      <c r="F8" s="14">
        <v>1098</v>
      </c>
      <c r="G8" s="40">
        <v>0.90160000000000007</v>
      </c>
      <c r="H8" s="14">
        <v>1130</v>
      </c>
      <c r="I8" s="40">
        <v>1.0097920000000002</v>
      </c>
    </row>
    <row r="9" spans="1:10" x14ac:dyDescent="0.25">
      <c r="A9" s="12" t="s">
        <v>26</v>
      </c>
      <c r="B9" s="13">
        <v>328</v>
      </c>
      <c r="C9" s="40">
        <v>8.01</v>
      </c>
      <c r="D9" s="14">
        <v>345</v>
      </c>
      <c r="E9" s="40">
        <v>7.36</v>
      </c>
      <c r="F9" s="14">
        <v>342</v>
      </c>
      <c r="G9" s="40">
        <v>8.2432000000000016</v>
      </c>
      <c r="H9" s="14">
        <v>350</v>
      </c>
      <c r="I9" s="40">
        <v>8.490496000000002</v>
      </c>
    </row>
    <row r="10" spans="1:10" x14ac:dyDescent="0.25">
      <c r="A10" s="12" t="s">
        <v>24</v>
      </c>
      <c r="B10" s="13">
        <v>165</v>
      </c>
      <c r="C10" s="40">
        <v>11.95</v>
      </c>
      <c r="D10" s="14">
        <v>175</v>
      </c>
      <c r="E10" s="40">
        <v>13.440000000000001</v>
      </c>
      <c r="F10" s="14">
        <v>175</v>
      </c>
      <c r="G10" s="40">
        <v>13.843200000000001</v>
      </c>
      <c r="H10" s="14">
        <v>190</v>
      </c>
      <c r="I10" s="40">
        <v>14.950656000000002</v>
      </c>
    </row>
    <row r="11" spans="1:10" x14ac:dyDescent="0.25">
      <c r="A11" s="12" t="s">
        <v>23</v>
      </c>
      <c r="B11" s="13">
        <v>99</v>
      </c>
      <c r="C11" s="40">
        <v>4.07</v>
      </c>
      <c r="D11" s="14">
        <v>97</v>
      </c>
      <c r="E11" s="40">
        <v>4.12</v>
      </c>
      <c r="F11" s="14">
        <v>101</v>
      </c>
      <c r="G11" s="40">
        <v>4.4496000000000002</v>
      </c>
      <c r="H11" s="14">
        <v>103</v>
      </c>
      <c r="I11" s="40">
        <v>4.360608</v>
      </c>
    </row>
    <row r="13" spans="1:10" ht="15" customHeight="1" x14ac:dyDescent="0.25">
      <c r="A13" s="82" t="s">
        <v>20</v>
      </c>
      <c r="B13" s="82"/>
      <c r="C13" s="82"/>
      <c r="D13" s="82"/>
      <c r="E13" s="82"/>
      <c r="F13" s="82"/>
      <c r="G13" s="82"/>
      <c r="H13" s="5"/>
      <c r="I13" s="5"/>
      <c r="J13" s="5"/>
    </row>
    <row r="14" spans="1:10" x14ac:dyDescent="0.25">
      <c r="A14" s="82" t="s">
        <v>46</v>
      </c>
      <c r="B14" s="82"/>
      <c r="C14" s="82"/>
      <c r="D14" s="82"/>
      <c r="E14" s="82"/>
      <c r="F14" s="82"/>
      <c r="G14" s="82"/>
      <c r="H14" s="5"/>
      <c r="I14" s="5"/>
      <c r="J14" s="5"/>
    </row>
    <row r="15" spans="1:10" s="33" customFormat="1" x14ac:dyDescent="0.25">
      <c r="A15" s="31"/>
      <c r="B15" s="31"/>
      <c r="C15" s="31"/>
      <c r="D15" s="31"/>
      <c r="E15" s="31"/>
      <c r="F15" s="31"/>
      <c r="G15" s="31"/>
      <c r="H15" s="32"/>
      <c r="I15" s="32"/>
      <c r="J15" s="32"/>
    </row>
    <row r="16" spans="1:10" x14ac:dyDescent="0.25">
      <c r="A16" s="7"/>
      <c r="B16" s="79" t="s">
        <v>13</v>
      </c>
      <c r="C16" s="79"/>
      <c r="D16" s="15" t="s">
        <v>15</v>
      </c>
      <c r="E16" s="80" t="s">
        <v>14</v>
      </c>
      <c r="F16" s="81"/>
      <c r="G16" s="16" t="s">
        <v>16</v>
      </c>
    </row>
    <row r="17" spans="1:10" x14ac:dyDescent="0.25">
      <c r="A17" s="12" t="s">
        <v>9</v>
      </c>
      <c r="B17" s="74">
        <f>SUMPRODUCT(B7:B11,C7:C11)</f>
        <v>7298.8899999999994</v>
      </c>
      <c r="C17" s="75"/>
      <c r="D17" s="17" t="s">
        <v>17</v>
      </c>
      <c r="E17" s="76">
        <f>SUMPRODUCT(B7:B11,C7:C11)</f>
        <v>7298.8899999999994</v>
      </c>
      <c r="F17" s="77"/>
      <c r="G17" s="12" t="s">
        <v>17</v>
      </c>
    </row>
    <row r="18" spans="1:10" x14ac:dyDescent="0.25">
      <c r="A18" s="12" t="s">
        <v>10</v>
      </c>
      <c r="B18" s="74">
        <f>SUMPRODUCT(D7:D11,E7:E11)</f>
        <v>7418.0800000000008</v>
      </c>
      <c r="C18" s="75"/>
      <c r="D18" s="18">
        <f>(B18/B17)-1</f>
        <v>1.6329880296867216E-2</v>
      </c>
      <c r="E18" s="76">
        <f>SUMPRODUCT(C7:C11,D7:D11)</f>
        <v>7449.4</v>
      </c>
      <c r="F18" s="77"/>
      <c r="G18" s="18">
        <f>(E18/E17)-1</f>
        <v>2.0620943732540198E-2</v>
      </c>
      <c r="J18" s="4"/>
    </row>
    <row r="19" spans="1:10" x14ac:dyDescent="0.25">
      <c r="A19" s="12" t="s">
        <v>11</v>
      </c>
      <c r="B19" s="74">
        <f>SUMPRODUCT(F7:F11,G7:G11)</f>
        <v>7771.2528000000011</v>
      </c>
      <c r="C19" s="75"/>
      <c r="D19" s="18">
        <f t="shared" ref="D19:D20" si="0">(B19/B18)-1</f>
        <v>4.7609731898280883E-2</v>
      </c>
      <c r="E19" s="76">
        <f>SUMPRODUCT(F7:F11,C7:C11)</f>
        <v>7505.9699999999993</v>
      </c>
      <c r="F19" s="77"/>
      <c r="G19" s="18">
        <f t="shared" ref="G19:G20" si="1">(E19/E18)-1</f>
        <v>7.5939001798801531E-3</v>
      </c>
      <c r="J19" s="4"/>
    </row>
    <row r="20" spans="1:10" x14ac:dyDescent="0.25">
      <c r="A20" s="12" t="s">
        <v>12</v>
      </c>
      <c r="B20" s="74">
        <f>SUMPRODUCT(H7:H11,I7:I11)</f>
        <v>8422.9727680000015</v>
      </c>
      <c r="C20" s="75"/>
      <c r="D20" s="18">
        <f t="shared" si="0"/>
        <v>8.3862922076090474E-2</v>
      </c>
      <c r="E20" s="76">
        <f>SUMPRODUCT(H7:H11,C7:C11)</f>
        <v>7811.2300000000005</v>
      </c>
      <c r="F20" s="77"/>
      <c r="G20" s="18">
        <f t="shared" si="1"/>
        <v>4.066896084050442E-2</v>
      </c>
      <c r="J20" s="4"/>
    </row>
    <row r="22" spans="1:10" x14ac:dyDescent="0.25">
      <c r="A22" s="78" t="s">
        <v>21</v>
      </c>
      <c r="B22" s="78"/>
      <c r="C22" s="78"/>
      <c r="D22" s="78"/>
      <c r="E22" s="78"/>
      <c r="F22" s="3"/>
      <c r="G22" s="3"/>
    </row>
    <row r="23" spans="1:10" x14ac:dyDescent="0.25">
      <c r="A23" s="1"/>
    </row>
    <row r="24" spans="1:10" x14ac:dyDescent="0.25">
      <c r="A24" s="12"/>
      <c r="B24" s="12" t="s">
        <v>18</v>
      </c>
      <c r="C24" s="12" t="s">
        <v>19</v>
      </c>
    </row>
    <row r="25" spans="1:10" x14ac:dyDescent="0.25">
      <c r="A25" s="12" t="s">
        <v>9</v>
      </c>
      <c r="B25" s="12">
        <f>100* B17/E17</f>
        <v>100.00000000000001</v>
      </c>
      <c r="C25" s="12" t="s">
        <v>17</v>
      </c>
    </row>
    <row r="26" spans="1:10" x14ac:dyDescent="0.25">
      <c r="A26" s="12" t="s">
        <v>10</v>
      </c>
      <c r="B26" s="12">
        <f>100* B18/E18</f>
        <v>99.579563454774899</v>
      </c>
      <c r="C26" s="19">
        <f>(B26/B25)-1</f>
        <v>-4.2043654522511131E-3</v>
      </c>
    </row>
    <row r="27" spans="1:10" x14ac:dyDescent="0.25">
      <c r="A27" s="12" t="s">
        <v>11</v>
      </c>
      <c r="B27" s="12">
        <f>100* B19/E19</f>
        <v>103.53429070459917</v>
      </c>
      <c r="C27" s="19">
        <f t="shared" ref="C27:C28" si="2">(B27/B26)-1</f>
        <v>3.9714245700829487E-2</v>
      </c>
    </row>
    <row r="28" spans="1:10" x14ac:dyDescent="0.25">
      <c r="A28" s="12" t="s">
        <v>12</v>
      </c>
      <c r="B28" s="12">
        <f>100* B20/E20</f>
        <v>107.83158053213131</v>
      </c>
      <c r="C28" s="19">
        <f t="shared" si="2"/>
        <v>4.150595709196514E-2</v>
      </c>
    </row>
  </sheetData>
  <mergeCells count="18">
    <mergeCell ref="A13:G13"/>
    <mergeCell ref="A14:G14"/>
    <mergeCell ref="A1:I3"/>
    <mergeCell ref="B5:C5"/>
    <mergeCell ref="D5:E5"/>
    <mergeCell ref="F5:G5"/>
    <mergeCell ref="H5:I5"/>
    <mergeCell ref="B16:C16"/>
    <mergeCell ref="E16:F16"/>
    <mergeCell ref="B17:C17"/>
    <mergeCell ref="E17:F17"/>
    <mergeCell ref="B18:C18"/>
    <mergeCell ref="E18:F18"/>
    <mergeCell ref="B19:C19"/>
    <mergeCell ref="E19:F19"/>
    <mergeCell ref="B20:C20"/>
    <mergeCell ref="E20:F20"/>
    <mergeCell ref="A22:E22"/>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A4B25-9363-4F45-9ADC-5732C2C2D2C2}">
  <sheetPr>
    <tabColor theme="3" tint="0.59999389629810485"/>
  </sheetPr>
  <dimension ref="B1:M76"/>
  <sheetViews>
    <sheetView workbookViewId="0">
      <selection activeCell="F26" sqref="F26"/>
    </sheetView>
  </sheetViews>
  <sheetFormatPr defaultRowHeight="15" x14ac:dyDescent="0.25"/>
  <cols>
    <col min="1" max="1" width="4.85546875" customWidth="1"/>
    <col min="11" max="11" width="14.7109375" style="2" customWidth="1"/>
    <col min="12" max="12" width="55.42578125" bestFit="1" customWidth="1"/>
    <col min="13" max="13" width="53" customWidth="1"/>
  </cols>
  <sheetData>
    <row r="1" spans="2:13" ht="15.75" thickBot="1" x14ac:dyDescent="0.3"/>
    <row r="2" spans="2:13" x14ac:dyDescent="0.25">
      <c r="B2" s="119" t="s">
        <v>139</v>
      </c>
      <c r="C2" s="119"/>
      <c r="D2" s="119"/>
      <c r="E2" s="119"/>
      <c r="F2" s="119"/>
      <c r="G2" s="119"/>
      <c r="H2" s="119"/>
      <c r="I2" s="119"/>
      <c r="K2" s="120" t="s">
        <v>85</v>
      </c>
      <c r="L2" s="121"/>
      <c r="M2" s="122"/>
    </row>
    <row r="3" spans="2:13" x14ac:dyDescent="0.25">
      <c r="B3" s="119"/>
      <c r="C3" s="119"/>
      <c r="D3" s="119"/>
      <c r="E3" s="119"/>
      <c r="F3" s="119"/>
      <c r="G3" s="119"/>
      <c r="H3" s="119"/>
      <c r="I3" s="119"/>
      <c r="K3" s="47" t="s">
        <v>86</v>
      </c>
      <c r="L3" s="47" t="s">
        <v>87</v>
      </c>
      <c r="M3" s="47" t="s">
        <v>88</v>
      </c>
    </row>
    <row r="4" spans="2:13" x14ac:dyDescent="0.25">
      <c r="B4" s="119"/>
      <c r="C4" s="119"/>
      <c r="D4" s="119"/>
      <c r="E4" s="119"/>
      <c r="F4" s="119"/>
      <c r="G4" s="119"/>
      <c r="H4" s="119"/>
      <c r="I4" s="119"/>
      <c r="K4" s="47" t="s">
        <v>89</v>
      </c>
      <c r="L4" s="47" t="s">
        <v>90</v>
      </c>
      <c r="M4" s="47" t="s">
        <v>91</v>
      </c>
    </row>
    <row r="5" spans="2:13" x14ac:dyDescent="0.25">
      <c r="K5" s="47" t="s">
        <v>92</v>
      </c>
      <c r="L5" s="48" t="s">
        <v>93</v>
      </c>
      <c r="M5" s="43">
        <v>21</v>
      </c>
    </row>
    <row r="6" spans="2:13" x14ac:dyDescent="0.25">
      <c r="B6" s="123" t="s">
        <v>140</v>
      </c>
      <c r="C6" s="123"/>
      <c r="D6" s="123"/>
      <c r="E6" s="123"/>
      <c r="F6" s="123"/>
      <c r="G6" s="123"/>
      <c r="H6" s="123"/>
      <c r="I6" s="123"/>
      <c r="K6" s="47" t="s">
        <v>95</v>
      </c>
      <c r="L6" s="48" t="s">
        <v>96</v>
      </c>
      <c r="M6" s="43">
        <v>0.05</v>
      </c>
    </row>
    <row r="7" spans="2:13" x14ac:dyDescent="0.25">
      <c r="B7" s="123"/>
      <c r="C7" s="123"/>
      <c r="D7" s="123"/>
      <c r="E7" s="123"/>
      <c r="F7" s="123"/>
      <c r="G7" s="123"/>
      <c r="H7" s="123"/>
      <c r="I7" s="123"/>
      <c r="K7" s="47"/>
      <c r="L7" s="49"/>
      <c r="M7" s="50"/>
    </row>
    <row r="8" spans="2:13" x14ac:dyDescent="0.25">
      <c r="B8" s="123"/>
      <c r="C8" s="123"/>
      <c r="D8" s="123"/>
      <c r="E8" s="123"/>
      <c r="F8" s="123"/>
      <c r="G8" s="123"/>
      <c r="H8" s="123"/>
      <c r="I8" s="123"/>
      <c r="K8" s="117" t="s">
        <v>97</v>
      </c>
      <c r="L8" s="110"/>
      <c r="M8" s="118"/>
    </row>
    <row r="9" spans="2:13" ht="19.5" customHeight="1" thickBot="1" x14ac:dyDescent="0.3">
      <c r="K9" s="47" t="s">
        <v>98</v>
      </c>
      <c r="L9" s="69" t="s">
        <v>99</v>
      </c>
      <c r="M9" s="51">
        <f>_xlfn.NORM.S.INV(M6)</f>
        <v>-1.6448536269514726</v>
      </c>
    </row>
    <row r="10" spans="2:13" ht="15.75" thickBot="1" x14ac:dyDescent="0.3">
      <c r="B10" s="129" t="s">
        <v>100</v>
      </c>
      <c r="C10" s="130"/>
      <c r="D10" s="130"/>
      <c r="E10" s="130"/>
      <c r="F10" s="130"/>
      <c r="G10" s="130"/>
      <c r="H10" s="130"/>
      <c r="I10" s="131"/>
      <c r="K10" s="47" t="s">
        <v>101</v>
      </c>
      <c r="L10" s="47" t="s">
        <v>102</v>
      </c>
      <c r="M10" s="52">
        <f>AVERAGE(B11:I15)</f>
        <v>20.881242545134317</v>
      </c>
    </row>
    <row r="11" spans="2:13" x14ac:dyDescent="0.25">
      <c r="B11" s="70">
        <v>21.882344659124584</v>
      </c>
      <c r="C11" s="71">
        <v>21.016083008041456</v>
      </c>
      <c r="D11" s="71">
        <v>21.926196734660351</v>
      </c>
      <c r="E11" s="71">
        <v>19.664656127474576</v>
      </c>
      <c r="F11" s="71">
        <v>20.760823662753072</v>
      </c>
      <c r="G11" s="71">
        <v>20.615369534677932</v>
      </c>
      <c r="H11" s="71">
        <v>22.055671928745188</v>
      </c>
      <c r="I11" s="72">
        <v>20.281027381091882</v>
      </c>
      <c r="K11" s="47" t="s">
        <v>103</v>
      </c>
      <c r="L11" s="47" t="s">
        <v>104</v>
      </c>
      <c r="M11" s="56">
        <v>2.1</v>
      </c>
    </row>
    <row r="12" spans="2:13" x14ac:dyDescent="0.25">
      <c r="B12" s="53">
        <v>20.951231075009044</v>
      </c>
      <c r="C12" s="54">
        <v>20.462312375489454</v>
      </c>
      <c r="D12" s="54">
        <v>19.524769525552227</v>
      </c>
      <c r="E12" s="54">
        <v>22.232063971356933</v>
      </c>
      <c r="F12" s="54">
        <v>20.705425888955396</v>
      </c>
      <c r="G12" s="54">
        <v>20.966123832422578</v>
      </c>
      <c r="H12" s="54">
        <v>19.838836740578657</v>
      </c>
      <c r="I12" s="55">
        <v>19.400201503316207</v>
      </c>
      <c r="K12" s="47" t="s">
        <v>105</v>
      </c>
      <c r="L12" s="47" t="s">
        <v>106</v>
      </c>
      <c r="M12" s="57">
        <f>COUNT(B11:I15)</f>
        <v>40</v>
      </c>
    </row>
    <row r="13" spans="2:13" x14ac:dyDescent="0.25">
      <c r="B13" s="53">
        <v>20.862579757183127</v>
      </c>
      <c r="C13" s="54">
        <v>19.805412790892184</v>
      </c>
      <c r="D13" s="54">
        <v>22.339724038128232</v>
      </c>
      <c r="E13" s="54">
        <v>20.736948294726133</v>
      </c>
      <c r="F13" s="54">
        <v>21.245576615922491</v>
      </c>
      <c r="G13" s="54">
        <v>19.303283378538424</v>
      </c>
      <c r="H13" s="54">
        <v>20.341611898780517</v>
      </c>
      <c r="I13" s="55">
        <v>21.736013849910517</v>
      </c>
      <c r="K13" s="47" t="s">
        <v>107</v>
      </c>
      <c r="L13" s="47" t="s">
        <v>108</v>
      </c>
      <c r="M13" s="51">
        <f>M11/SQRT(M12)</f>
        <v>0.33203915431767983</v>
      </c>
    </row>
    <row r="14" spans="2:13" x14ac:dyDescent="0.25">
      <c r="B14" s="53">
        <v>19.122005411228766</v>
      </c>
      <c r="C14" s="54">
        <v>20.853066063963336</v>
      </c>
      <c r="D14" s="54">
        <v>20.391298836445642</v>
      </c>
      <c r="E14" s="54">
        <v>20.671153365854497</v>
      </c>
      <c r="F14" s="54">
        <v>20.204346274689289</v>
      </c>
      <c r="G14" s="54">
        <v>21.110320311873419</v>
      </c>
      <c r="H14" s="54">
        <v>20.374041713629104</v>
      </c>
      <c r="I14" s="55">
        <v>19.703720269708864</v>
      </c>
      <c r="K14" s="47" t="s">
        <v>109</v>
      </c>
      <c r="L14" s="47" t="s">
        <v>110</v>
      </c>
      <c r="M14" s="51">
        <f>(M10-M5)/M13</f>
        <v>-0.35766099666686196</v>
      </c>
    </row>
    <row r="15" spans="2:13" ht="15.75" thickBot="1" x14ac:dyDescent="0.3">
      <c r="B15" s="59">
        <v>22.621578525399404</v>
      </c>
      <c r="C15" s="60">
        <v>21.217805832472777</v>
      </c>
      <c r="D15" s="60">
        <v>22.564777332499457</v>
      </c>
      <c r="E15" s="60">
        <v>19.618534556904489</v>
      </c>
      <c r="F15" s="60">
        <v>21.38602234417213</v>
      </c>
      <c r="G15" s="60">
        <v>22.971370552186123</v>
      </c>
      <c r="H15" s="60">
        <v>21.165685078106307</v>
      </c>
      <c r="I15" s="61">
        <v>22.619686762907719</v>
      </c>
      <c r="K15" s="47" t="s">
        <v>111</v>
      </c>
      <c r="L15" s="47" t="s">
        <v>112</v>
      </c>
      <c r="M15" s="58">
        <f>_xlfn.NORM.S.DIST(M14,TRUE)</f>
        <v>0.3602985124550997</v>
      </c>
    </row>
    <row r="16" spans="2:13" x14ac:dyDescent="0.25">
      <c r="K16" s="62"/>
      <c r="L16" s="49"/>
      <c r="M16" s="50"/>
    </row>
    <row r="17" spans="2:13" x14ac:dyDescent="0.25">
      <c r="K17" s="117" t="s">
        <v>113</v>
      </c>
      <c r="L17" s="110"/>
      <c r="M17" s="118"/>
    </row>
    <row r="18" spans="2:13" x14ac:dyDescent="0.25">
      <c r="B18" s="128" t="s">
        <v>141</v>
      </c>
      <c r="C18" s="128"/>
      <c r="D18" s="128"/>
      <c r="E18" s="128"/>
      <c r="F18" s="128"/>
      <c r="G18" s="128"/>
      <c r="H18" s="128"/>
      <c r="I18" s="128"/>
      <c r="K18" s="47" t="s">
        <v>114</v>
      </c>
      <c r="L18" s="47" t="s">
        <v>115</v>
      </c>
      <c r="M18" s="47" t="s">
        <v>134</v>
      </c>
    </row>
    <row r="19" spans="2:13" x14ac:dyDescent="0.25">
      <c r="K19" s="47" t="s">
        <v>118</v>
      </c>
      <c r="L19" s="47" t="s">
        <v>119</v>
      </c>
      <c r="M19" s="47" t="s">
        <v>124</v>
      </c>
    </row>
    <row r="20" spans="2:13" x14ac:dyDescent="0.25">
      <c r="K20" s="62"/>
      <c r="L20" s="63" t="s">
        <v>121</v>
      </c>
      <c r="M20" s="50" t="str">
        <f>_xlfn.CONCAT(M3:M4,M18:M19)</f>
        <v>Test for the mean : population standard deviation  knownOne Tail - Lower Tail TestFail to Reject the NullB.</v>
      </c>
    </row>
    <row r="21" spans="2:13" ht="15.75" thickBot="1" x14ac:dyDescent="0.3">
      <c r="K21" s="64"/>
      <c r="L21" s="65"/>
      <c r="M21" s="66"/>
    </row>
    <row r="22" spans="2:13" x14ac:dyDescent="0.25">
      <c r="K22" s="120" t="s">
        <v>122</v>
      </c>
      <c r="L22" s="121"/>
      <c r="M22" s="122"/>
    </row>
    <row r="23" spans="2:13" x14ac:dyDescent="0.25">
      <c r="K23" s="47" t="s">
        <v>120</v>
      </c>
      <c r="L23" s="127" t="s">
        <v>123</v>
      </c>
      <c r="M23" s="127"/>
    </row>
    <row r="24" spans="2:13" x14ac:dyDescent="0.25">
      <c r="K24" s="47" t="s">
        <v>124</v>
      </c>
      <c r="L24" s="127" t="s">
        <v>125</v>
      </c>
      <c r="M24" s="127"/>
    </row>
    <row r="25" spans="2:13" x14ac:dyDescent="0.25">
      <c r="K25" s="47" t="s">
        <v>126</v>
      </c>
      <c r="L25" s="127" t="s">
        <v>127</v>
      </c>
      <c r="M25" s="127"/>
    </row>
    <row r="26" spans="2:13" x14ac:dyDescent="0.25">
      <c r="K26" s="47" t="s">
        <v>128</v>
      </c>
      <c r="L26" s="127" t="s">
        <v>129</v>
      </c>
      <c r="M26" s="127"/>
    </row>
    <row r="27" spans="2:13" x14ac:dyDescent="0.25">
      <c r="K27" s="47" t="s">
        <v>130</v>
      </c>
      <c r="L27" s="127" t="s">
        <v>131</v>
      </c>
      <c r="M27" s="127"/>
    </row>
    <row r="28" spans="2:13" x14ac:dyDescent="0.25">
      <c r="K28" s="47" t="s">
        <v>132</v>
      </c>
      <c r="L28" s="127" t="s">
        <v>133</v>
      </c>
      <c r="M28" s="127"/>
    </row>
    <row r="29" spans="2:13" x14ac:dyDescent="0.25">
      <c r="K29" s="48"/>
      <c r="L29" s="49"/>
      <c r="M29" s="49"/>
    </row>
    <row r="30" spans="2:13" x14ac:dyDescent="0.25">
      <c r="K30" s="48"/>
      <c r="L30" s="49"/>
      <c r="M30" s="49"/>
    </row>
    <row r="31" spans="2:13" x14ac:dyDescent="0.25">
      <c r="K31" s="48"/>
      <c r="L31" s="49"/>
      <c r="M31" s="49"/>
    </row>
    <row r="32" spans="2:13" x14ac:dyDescent="0.25">
      <c r="K32" s="48"/>
      <c r="L32" s="49"/>
      <c r="M32" s="49"/>
    </row>
    <row r="33" spans="11:13" x14ac:dyDescent="0.25">
      <c r="K33" s="48"/>
      <c r="L33" s="49"/>
      <c r="M33" s="49"/>
    </row>
    <row r="34" spans="11:13" x14ac:dyDescent="0.25">
      <c r="K34" s="48"/>
      <c r="L34" s="49"/>
      <c r="M34" s="49"/>
    </row>
    <row r="35" spans="11:13" x14ac:dyDescent="0.25">
      <c r="K35" s="48"/>
      <c r="L35" s="49"/>
      <c r="M35" s="49"/>
    </row>
    <row r="36" spans="11:13" x14ac:dyDescent="0.25">
      <c r="K36" s="48"/>
      <c r="L36" s="49"/>
      <c r="M36" s="49"/>
    </row>
    <row r="37" spans="11:13" x14ac:dyDescent="0.25">
      <c r="K37" s="48"/>
      <c r="L37" s="49"/>
      <c r="M37" s="49"/>
    </row>
    <row r="38" spans="11:13" x14ac:dyDescent="0.25">
      <c r="K38" s="48"/>
      <c r="L38" s="49"/>
      <c r="M38" s="49"/>
    </row>
    <row r="39" spans="11:13" x14ac:dyDescent="0.25">
      <c r="K39" s="48"/>
      <c r="L39" s="49"/>
      <c r="M39" s="49"/>
    </row>
    <row r="40" spans="11:13" x14ac:dyDescent="0.25">
      <c r="K40" s="48"/>
      <c r="L40" s="49"/>
      <c r="M40" s="49"/>
    </row>
    <row r="41" spans="11:13" x14ac:dyDescent="0.25">
      <c r="K41" s="48"/>
      <c r="L41" s="49"/>
      <c r="M41" s="49"/>
    </row>
    <row r="42" spans="11:13" x14ac:dyDescent="0.25">
      <c r="K42" s="48"/>
      <c r="L42" s="49"/>
      <c r="M42" s="49"/>
    </row>
    <row r="43" spans="11:13" x14ac:dyDescent="0.25">
      <c r="K43" s="48"/>
      <c r="L43" s="49"/>
      <c r="M43" s="49"/>
    </row>
    <row r="44" spans="11:13" x14ac:dyDescent="0.25">
      <c r="K44" s="48"/>
      <c r="L44" s="49"/>
      <c r="M44" s="49"/>
    </row>
    <row r="45" spans="11:13" x14ac:dyDescent="0.25">
      <c r="K45" s="48"/>
      <c r="L45" s="49"/>
      <c r="M45" s="49"/>
    </row>
    <row r="46" spans="11:13" x14ac:dyDescent="0.25">
      <c r="K46" s="48"/>
      <c r="L46" s="49"/>
      <c r="M46" s="49"/>
    </row>
    <row r="47" spans="11:13" x14ac:dyDescent="0.25">
      <c r="K47" s="48"/>
      <c r="L47" s="49"/>
      <c r="M47" s="49"/>
    </row>
    <row r="48" spans="11:13" x14ac:dyDescent="0.25">
      <c r="K48" s="48"/>
      <c r="L48" s="49"/>
      <c r="M48" s="49"/>
    </row>
    <row r="49" spans="11:13" x14ac:dyDescent="0.25">
      <c r="K49" s="48"/>
      <c r="L49" s="49"/>
      <c r="M49" s="49"/>
    </row>
    <row r="50" spans="11:13" x14ac:dyDescent="0.25">
      <c r="K50" s="48"/>
      <c r="L50" s="49"/>
      <c r="M50" s="49"/>
    </row>
    <row r="51" spans="11:13" x14ac:dyDescent="0.25">
      <c r="K51" s="48"/>
      <c r="L51" s="49"/>
      <c r="M51" s="49"/>
    </row>
    <row r="52" spans="11:13" x14ac:dyDescent="0.25">
      <c r="K52" s="48"/>
      <c r="L52" s="49"/>
      <c r="M52" s="49"/>
    </row>
    <row r="53" spans="11:13" x14ac:dyDescent="0.25">
      <c r="K53" s="48"/>
      <c r="L53" s="49"/>
      <c r="M53" s="49"/>
    </row>
    <row r="54" spans="11:13" x14ac:dyDescent="0.25">
      <c r="K54" s="48"/>
      <c r="L54" s="49"/>
      <c r="M54" s="49"/>
    </row>
    <row r="55" spans="11:13" x14ac:dyDescent="0.25">
      <c r="K55" s="48"/>
      <c r="L55" s="49"/>
      <c r="M55" s="49"/>
    </row>
    <row r="56" spans="11:13" x14ac:dyDescent="0.25">
      <c r="K56" s="48"/>
      <c r="L56" s="49"/>
      <c r="M56" s="49"/>
    </row>
    <row r="57" spans="11:13" x14ac:dyDescent="0.25">
      <c r="K57" s="67"/>
      <c r="L57" s="68"/>
      <c r="M57" s="68"/>
    </row>
    <row r="58" spans="11:13" x14ac:dyDescent="0.25">
      <c r="K58" s="67"/>
      <c r="L58" s="68"/>
      <c r="M58" s="68"/>
    </row>
    <row r="59" spans="11:13" x14ac:dyDescent="0.25">
      <c r="K59" s="67"/>
      <c r="L59" s="68"/>
      <c r="M59" s="68"/>
    </row>
    <row r="60" spans="11:13" x14ac:dyDescent="0.25">
      <c r="K60" s="67"/>
      <c r="L60" s="68" t="s">
        <v>116</v>
      </c>
      <c r="M60" s="68"/>
    </row>
    <row r="61" spans="11:13" x14ac:dyDescent="0.25">
      <c r="K61" s="67"/>
      <c r="L61" s="68" t="s">
        <v>134</v>
      </c>
      <c r="M61" s="68"/>
    </row>
    <row r="62" spans="11:13" x14ac:dyDescent="0.25">
      <c r="K62" s="67"/>
      <c r="L62" s="68"/>
      <c r="M62" s="68"/>
    </row>
    <row r="63" spans="11:13" x14ac:dyDescent="0.25">
      <c r="K63" s="67"/>
      <c r="L63" s="68"/>
      <c r="M63" s="68"/>
    </row>
    <row r="64" spans="11:13" x14ac:dyDescent="0.25">
      <c r="K64" s="67"/>
      <c r="L64" s="68"/>
      <c r="M64" s="68"/>
    </row>
    <row r="65" spans="11:13" x14ac:dyDescent="0.25">
      <c r="K65" s="67"/>
      <c r="L65" s="68"/>
      <c r="M65" s="68"/>
    </row>
    <row r="66" spans="11:13" x14ac:dyDescent="0.25">
      <c r="K66" s="67"/>
      <c r="L66" s="68" t="s">
        <v>88</v>
      </c>
      <c r="M66" s="68"/>
    </row>
    <row r="67" spans="11:13" x14ac:dyDescent="0.25">
      <c r="K67" s="67"/>
      <c r="L67" s="68" t="s">
        <v>135</v>
      </c>
      <c r="M67" s="68"/>
    </row>
    <row r="68" spans="11:13" x14ac:dyDescent="0.25">
      <c r="K68" s="67"/>
      <c r="L68" s="68" t="s">
        <v>136</v>
      </c>
      <c r="M68" s="68"/>
    </row>
    <row r="69" spans="11:13" x14ac:dyDescent="0.25">
      <c r="K69" s="67"/>
      <c r="L69" s="68"/>
      <c r="M69" s="68"/>
    </row>
    <row r="70" spans="11:13" x14ac:dyDescent="0.25">
      <c r="K70" s="67"/>
      <c r="L70" s="68"/>
      <c r="M70" s="68"/>
    </row>
    <row r="71" spans="11:13" x14ac:dyDescent="0.25">
      <c r="K71" s="67"/>
      <c r="L71" s="68" t="s">
        <v>137</v>
      </c>
      <c r="M71" s="68"/>
    </row>
    <row r="72" spans="11:13" x14ac:dyDescent="0.25">
      <c r="K72" s="67"/>
      <c r="L72" s="68" t="s">
        <v>91</v>
      </c>
      <c r="M72" s="68"/>
    </row>
    <row r="73" spans="11:13" x14ac:dyDescent="0.25">
      <c r="K73" s="67"/>
      <c r="L73" s="68" t="s">
        <v>138</v>
      </c>
      <c r="M73" s="68"/>
    </row>
    <row r="74" spans="11:13" x14ac:dyDescent="0.25">
      <c r="K74" s="67"/>
      <c r="L74" s="68"/>
      <c r="M74" s="68"/>
    </row>
    <row r="75" spans="11:13" x14ac:dyDescent="0.25">
      <c r="K75" s="67"/>
      <c r="L75" s="68"/>
      <c r="M75" s="68"/>
    </row>
    <row r="76" spans="11:13" x14ac:dyDescent="0.25">
      <c r="K76" s="67"/>
      <c r="L76" s="68"/>
      <c r="M76" s="68"/>
    </row>
  </sheetData>
  <mergeCells count="14">
    <mergeCell ref="L27:M27"/>
    <mergeCell ref="L28:M28"/>
    <mergeCell ref="B18:I18"/>
    <mergeCell ref="K22:M22"/>
    <mergeCell ref="L23:M23"/>
    <mergeCell ref="L24:M24"/>
    <mergeCell ref="L25:M25"/>
    <mergeCell ref="L26:M26"/>
    <mergeCell ref="K17:M17"/>
    <mergeCell ref="B2:I4"/>
    <mergeCell ref="K2:M2"/>
    <mergeCell ref="B6:I8"/>
    <mergeCell ref="K8:M8"/>
    <mergeCell ref="B10:I10"/>
  </mergeCells>
  <dataValidations count="4">
    <dataValidation type="list" allowBlank="1" showInputMessage="1" showErrorMessage="1" sqref="M19" xr:uid="{105B0AD3-F76A-4AF4-99E2-F65CAFBB8A85}">
      <formula1>$K$23:$K$28</formula1>
    </dataValidation>
    <dataValidation type="list" allowBlank="1" showInputMessage="1" showErrorMessage="1" sqref="M18" xr:uid="{34F1F018-CF51-4A12-BF7B-6F2402B26FF7}">
      <formula1>$L$60:$L$61</formula1>
    </dataValidation>
    <dataValidation type="list" allowBlank="1" showInputMessage="1" showErrorMessage="1" sqref="M4" xr:uid="{4B9D6406-4A9A-4160-BCC1-8BF40BEF3DBA}">
      <formula1>$L$71:$L$73</formula1>
    </dataValidation>
    <dataValidation type="list" allowBlank="1" showInputMessage="1" showErrorMessage="1" sqref="M3" xr:uid="{6F1771FF-644A-4734-9708-00B357F66008}">
      <formula1>$L$66:$L$68</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591C3-7477-4EA9-A799-AD1ED17A5CA2}">
  <sheetPr>
    <tabColor theme="3" tint="0.59999389629810485"/>
  </sheetPr>
  <dimension ref="B1:M76"/>
  <sheetViews>
    <sheetView workbookViewId="0">
      <selection activeCell="F26" sqref="F26"/>
    </sheetView>
  </sheetViews>
  <sheetFormatPr defaultRowHeight="15" x14ac:dyDescent="0.25"/>
  <cols>
    <col min="1" max="1" width="4.85546875" customWidth="1"/>
    <col min="11" max="11" width="14.7109375" style="2" customWidth="1"/>
    <col min="12" max="12" width="55.42578125" bestFit="1" customWidth="1"/>
    <col min="13" max="13" width="53" customWidth="1"/>
  </cols>
  <sheetData>
    <row r="1" spans="2:13" ht="15.75" thickBot="1" x14ac:dyDescent="0.3"/>
    <row r="2" spans="2:13" x14ac:dyDescent="0.25">
      <c r="B2" s="119" t="s">
        <v>142</v>
      </c>
      <c r="C2" s="119"/>
      <c r="D2" s="119"/>
      <c r="E2" s="119"/>
      <c r="F2" s="119"/>
      <c r="G2" s="119"/>
      <c r="H2" s="119"/>
      <c r="I2" s="119"/>
      <c r="K2" s="120" t="s">
        <v>85</v>
      </c>
      <c r="L2" s="121"/>
      <c r="M2" s="122"/>
    </row>
    <row r="3" spans="2:13" x14ac:dyDescent="0.25">
      <c r="B3" s="119"/>
      <c r="C3" s="119"/>
      <c r="D3" s="119"/>
      <c r="E3" s="119"/>
      <c r="F3" s="119"/>
      <c r="G3" s="119"/>
      <c r="H3" s="119"/>
      <c r="I3" s="119"/>
      <c r="K3" s="47" t="s">
        <v>86</v>
      </c>
      <c r="L3" s="47" t="s">
        <v>87</v>
      </c>
      <c r="M3" s="47" t="s">
        <v>88</v>
      </c>
    </row>
    <row r="4" spans="2:13" x14ac:dyDescent="0.25">
      <c r="B4" s="119"/>
      <c r="C4" s="119"/>
      <c r="D4" s="119"/>
      <c r="E4" s="119"/>
      <c r="F4" s="119"/>
      <c r="G4" s="119"/>
      <c r="H4" s="119"/>
      <c r="I4" s="119"/>
      <c r="K4" s="47" t="s">
        <v>89</v>
      </c>
      <c r="L4" s="47" t="s">
        <v>90</v>
      </c>
      <c r="M4" s="47" t="s">
        <v>138</v>
      </c>
    </row>
    <row r="5" spans="2:13" x14ac:dyDescent="0.25">
      <c r="K5" s="47" t="s">
        <v>92</v>
      </c>
      <c r="L5" s="48" t="s">
        <v>93</v>
      </c>
      <c r="M5" s="43">
        <v>19</v>
      </c>
    </row>
    <row r="6" spans="2:13" x14ac:dyDescent="0.25">
      <c r="B6" s="123" t="s">
        <v>143</v>
      </c>
      <c r="C6" s="123"/>
      <c r="D6" s="123"/>
      <c r="E6" s="123"/>
      <c r="F6" s="123"/>
      <c r="G6" s="123"/>
      <c r="H6" s="123"/>
      <c r="I6" s="123"/>
      <c r="K6" s="47" t="s">
        <v>95</v>
      </c>
      <c r="L6" s="48" t="s">
        <v>96</v>
      </c>
      <c r="M6" s="43">
        <v>0.05</v>
      </c>
    </row>
    <row r="7" spans="2:13" x14ac:dyDescent="0.25">
      <c r="B7" s="123"/>
      <c r="C7" s="123"/>
      <c r="D7" s="123"/>
      <c r="E7" s="123"/>
      <c r="F7" s="123"/>
      <c r="G7" s="123"/>
      <c r="H7" s="123"/>
      <c r="I7" s="123"/>
      <c r="K7" s="47"/>
      <c r="L7" s="49"/>
      <c r="M7" s="50"/>
    </row>
    <row r="8" spans="2:13" x14ac:dyDescent="0.25">
      <c r="B8" s="123"/>
      <c r="C8" s="123"/>
      <c r="D8" s="123"/>
      <c r="E8" s="123"/>
      <c r="F8" s="123"/>
      <c r="G8" s="123"/>
      <c r="H8" s="123"/>
      <c r="I8" s="123"/>
      <c r="K8" s="117" t="s">
        <v>97</v>
      </c>
      <c r="L8" s="110"/>
      <c r="M8" s="118"/>
    </row>
    <row r="9" spans="2:13" ht="15.75" customHeight="1" thickBot="1" x14ac:dyDescent="0.3">
      <c r="K9" s="47" t="s">
        <v>98</v>
      </c>
      <c r="L9" s="47" t="s">
        <v>99</v>
      </c>
      <c r="M9" s="51">
        <f>_xlfn.NORM.S.INV(1-M6/2)</f>
        <v>1.9599639845400536</v>
      </c>
    </row>
    <row r="10" spans="2:13" ht="15.75" thickBot="1" x14ac:dyDescent="0.3">
      <c r="B10" s="129" t="s">
        <v>100</v>
      </c>
      <c r="C10" s="130"/>
      <c r="D10" s="130"/>
      <c r="E10" s="130"/>
      <c r="F10" s="130"/>
      <c r="G10" s="130"/>
      <c r="H10" s="130"/>
      <c r="I10" s="131"/>
      <c r="K10" s="47" t="s">
        <v>101</v>
      </c>
      <c r="L10" s="47" t="s">
        <v>102</v>
      </c>
      <c r="M10" s="52">
        <f>AVERAGE(B11:I16)</f>
        <v>19.40044699028514</v>
      </c>
    </row>
    <row r="11" spans="2:13" x14ac:dyDescent="0.25">
      <c r="B11" s="70">
        <v>18.856609800984817</v>
      </c>
      <c r="C11" s="71">
        <v>20.651532561294296</v>
      </c>
      <c r="D11" s="71">
        <v>20.821820386557281</v>
      </c>
      <c r="E11" s="71">
        <v>20.091254414868136</v>
      </c>
      <c r="F11" s="71">
        <v>20.053656605888726</v>
      </c>
      <c r="G11" s="71">
        <v>18.529475055681754</v>
      </c>
      <c r="H11" s="71">
        <v>20.918698861196543</v>
      </c>
      <c r="I11" s="72">
        <v>18.408340899370259</v>
      </c>
      <c r="K11" s="47" t="s">
        <v>103</v>
      </c>
      <c r="L11" s="47" t="s">
        <v>104</v>
      </c>
      <c r="M11" s="56">
        <v>1.2</v>
      </c>
    </row>
    <row r="12" spans="2:13" x14ac:dyDescent="0.25">
      <c r="B12" s="53">
        <v>19.93655969110619</v>
      </c>
      <c r="C12" s="54">
        <v>20.008147318740594</v>
      </c>
      <c r="D12" s="54">
        <v>19.222673437288982</v>
      </c>
      <c r="E12" s="54">
        <v>18.790503734134923</v>
      </c>
      <c r="F12" s="54">
        <v>20.449789834105893</v>
      </c>
      <c r="G12" s="54">
        <v>20.501919812651099</v>
      </c>
      <c r="H12" s="54">
        <v>20.759146618938701</v>
      </c>
      <c r="I12" s="55">
        <v>20.367953559410072</v>
      </c>
      <c r="K12" s="47" t="s">
        <v>105</v>
      </c>
      <c r="L12" s="47" t="s">
        <v>106</v>
      </c>
      <c r="M12" s="57">
        <f>COUNT(B11:I16)</f>
        <v>48</v>
      </c>
    </row>
    <row r="13" spans="2:13" x14ac:dyDescent="0.25">
      <c r="B13" s="53">
        <v>19.554111750753837</v>
      </c>
      <c r="C13" s="54">
        <v>18.725939877316762</v>
      </c>
      <c r="D13" s="54">
        <v>18.644195366194459</v>
      </c>
      <c r="E13" s="54">
        <v>20.299488276561167</v>
      </c>
      <c r="F13" s="54">
        <v>19.37189562905413</v>
      </c>
      <c r="G13" s="54">
        <v>20.747673116987222</v>
      </c>
      <c r="H13" s="54">
        <v>18.611404611498028</v>
      </c>
      <c r="I13" s="55">
        <v>19.085227298175674</v>
      </c>
      <c r="K13" s="47" t="s">
        <v>107</v>
      </c>
      <c r="L13" s="47" t="s">
        <v>108</v>
      </c>
      <c r="M13" s="51">
        <f>M11/SQRT(M12)</f>
        <v>0.17320508075688773</v>
      </c>
    </row>
    <row r="14" spans="2:13" x14ac:dyDescent="0.25">
      <c r="B14" s="53">
        <v>18.343540342055821</v>
      </c>
      <c r="C14" s="54">
        <v>20.360781074013772</v>
      </c>
      <c r="D14" s="54">
        <v>19.622838730180607</v>
      </c>
      <c r="E14" s="54">
        <v>18.914325799274891</v>
      </c>
      <c r="F14" s="54">
        <v>18.319566028050922</v>
      </c>
      <c r="G14" s="54">
        <v>19.650738374213365</v>
      </c>
      <c r="H14" s="54">
        <v>19.04721245999654</v>
      </c>
      <c r="I14" s="55">
        <v>18.027201330736698</v>
      </c>
      <c r="K14" s="47" t="s">
        <v>109</v>
      </c>
      <c r="L14" s="47" t="s">
        <v>110</v>
      </c>
      <c r="M14" s="51">
        <f>(M10-M5)/M13</f>
        <v>2.3119817763730088</v>
      </c>
    </row>
    <row r="15" spans="2:13" x14ac:dyDescent="0.25">
      <c r="B15" s="53">
        <v>19.352784445108444</v>
      </c>
      <c r="C15" s="54">
        <v>19.49093728038725</v>
      </c>
      <c r="D15" s="54">
        <v>18.285825563900122</v>
      </c>
      <c r="E15" s="54">
        <v>19.745287704203626</v>
      </c>
      <c r="F15" s="54">
        <v>18.101883286092434</v>
      </c>
      <c r="G15" s="54">
        <v>19.776040040607466</v>
      </c>
      <c r="H15" s="54">
        <v>18.443773961554374</v>
      </c>
      <c r="I15" s="55">
        <v>18.17680914143979</v>
      </c>
      <c r="K15" s="47" t="s">
        <v>111</v>
      </c>
      <c r="L15" s="47" t="s">
        <v>112</v>
      </c>
      <c r="M15" s="58">
        <f>2*(1-_xlfn.NORM.S.DIST(M14,TRUE))</f>
        <v>2.0778687598918655E-2</v>
      </c>
    </row>
    <row r="16" spans="2:13" ht="15.75" thickBot="1" x14ac:dyDescent="0.3">
      <c r="B16" s="59">
        <v>18.681579723007275</v>
      </c>
      <c r="C16" s="60">
        <v>18.861511851680739</v>
      </c>
      <c r="D16" s="60">
        <v>18.367089855473669</v>
      </c>
      <c r="E16" s="60">
        <v>19.258877088290749</v>
      </c>
      <c r="F16" s="60">
        <v>20.261408835566669</v>
      </c>
      <c r="G16" s="60">
        <v>20.502248630996021</v>
      </c>
      <c r="H16" s="60">
        <v>19.678134972536245</v>
      </c>
      <c r="I16" s="61">
        <v>18.54304049555957</v>
      </c>
      <c r="K16" s="62"/>
      <c r="L16" s="49"/>
      <c r="M16" s="50"/>
    </row>
    <row r="17" spans="2:13" x14ac:dyDescent="0.25">
      <c r="K17" s="117" t="s">
        <v>113</v>
      </c>
      <c r="L17" s="110"/>
      <c r="M17" s="118"/>
    </row>
    <row r="18" spans="2:13" x14ac:dyDescent="0.25">
      <c r="B18" s="128" t="s">
        <v>141</v>
      </c>
      <c r="C18" s="128"/>
      <c r="D18" s="128"/>
      <c r="E18" s="128"/>
      <c r="F18" s="128"/>
      <c r="G18" s="128"/>
      <c r="H18" s="128"/>
      <c r="I18" s="128"/>
      <c r="K18" s="47" t="s">
        <v>114</v>
      </c>
      <c r="L18" s="47" t="s">
        <v>115</v>
      </c>
      <c r="M18" s="47" t="s">
        <v>116</v>
      </c>
    </row>
    <row r="19" spans="2:13" x14ac:dyDescent="0.25">
      <c r="K19" s="47" t="s">
        <v>118</v>
      </c>
      <c r="L19" s="47" t="s">
        <v>119</v>
      </c>
      <c r="M19" s="47" t="s">
        <v>126</v>
      </c>
    </row>
    <row r="20" spans="2:13" x14ac:dyDescent="0.25">
      <c r="K20" s="62"/>
      <c r="L20" s="63" t="s">
        <v>121</v>
      </c>
      <c r="M20" s="50" t="str">
        <f>_xlfn.CONCAT(M3:M4,M18:M19)</f>
        <v>Test for the mean : population standard deviation  knownTwo-Tailed TestReject the NullC.</v>
      </c>
    </row>
    <row r="21" spans="2:13" ht="15.75" thickBot="1" x14ac:dyDescent="0.3">
      <c r="K21" s="64"/>
      <c r="L21" s="65"/>
      <c r="M21" s="66"/>
    </row>
    <row r="22" spans="2:13" x14ac:dyDescent="0.25">
      <c r="K22" s="120" t="s">
        <v>122</v>
      </c>
      <c r="L22" s="121"/>
      <c r="M22" s="122"/>
    </row>
    <row r="23" spans="2:13" x14ac:dyDescent="0.25">
      <c r="K23" s="47" t="s">
        <v>120</v>
      </c>
      <c r="L23" s="127" t="s">
        <v>123</v>
      </c>
      <c r="M23" s="127"/>
    </row>
    <row r="24" spans="2:13" x14ac:dyDescent="0.25">
      <c r="K24" s="47" t="s">
        <v>124</v>
      </c>
      <c r="L24" s="127" t="s">
        <v>125</v>
      </c>
      <c r="M24" s="127"/>
    </row>
    <row r="25" spans="2:13" x14ac:dyDescent="0.25">
      <c r="K25" s="47" t="s">
        <v>126</v>
      </c>
      <c r="L25" s="127" t="s">
        <v>127</v>
      </c>
      <c r="M25" s="127"/>
    </row>
    <row r="26" spans="2:13" x14ac:dyDescent="0.25">
      <c r="K26" s="47" t="s">
        <v>128</v>
      </c>
      <c r="L26" s="127" t="s">
        <v>129</v>
      </c>
      <c r="M26" s="127"/>
    </row>
    <row r="27" spans="2:13" x14ac:dyDescent="0.25">
      <c r="K27" s="47" t="s">
        <v>130</v>
      </c>
      <c r="L27" s="127" t="s">
        <v>131</v>
      </c>
      <c r="M27" s="127"/>
    </row>
    <row r="28" spans="2:13" x14ac:dyDescent="0.25">
      <c r="K28" s="47" t="s">
        <v>132</v>
      </c>
      <c r="L28" s="127" t="s">
        <v>133</v>
      </c>
      <c r="M28" s="127"/>
    </row>
    <row r="29" spans="2:13" x14ac:dyDescent="0.25">
      <c r="K29" s="48"/>
      <c r="L29" s="49"/>
      <c r="M29" s="49"/>
    </row>
    <row r="30" spans="2:13" x14ac:dyDescent="0.25">
      <c r="K30" s="48"/>
      <c r="L30" s="49"/>
      <c r="M30" s="49"/>
    </row>
    <row r="31" spans="2:13" x14ac:dyDescent="0.25">
      <c r="K31" s="48"/>
      <c r="L31" s="49"/>
      <c r="M31" s="49"/>
    </row>
    <row r="32" spans="2:13" x14ac:dyDescent="0.25">
      <c r="K32" s="48"/>
      <c r="L32" s="49"/>
      <c r="M32" s="49"/>
    </row>
    <row r="33" spans="11:13" x14ac:dyDescent="0.25">
      <c r="K33" s="48"/>
      <c r="L33" s="49"/>
      <c r="M33" s="49"/>
    </row>
    <row r="34" spans="11:13" x14ac:dyDescent="0.25">
      <c r="K34" s="48"/>
      <c r="L34" s="49"/>
      <c r="M34" s="49"/>
    </row>
    <row r="35" spans="11:13" x14ac:dyDescent="0.25">
      <c r="K35" s="48"/>
      <c r="L35" s="49"/>
      <c r="M35" s="49"/>
    </row>
    <row r="36" spans="11:13" x14ac:dyDescent="0.25">
      <c r="K36" s="48"/>
      <c r="L36" s="49"/>
      <c r="M36" s="49"/>
    </row>
    <row r="37" spans="11:13" x14ac:dyDescent="0.25">
      <c r="K37" s="48"/>
      <c r="L37" s="49"/>
      <c r="M37" s="49"/>
    </row>
    <row r="38" spans="11:13" x14ac:dyDescent="0.25">
      <c r="K38" s="48"/>
      <c r="L38" s="49"/>
      <c r="M38" s="49"/>
    </row>
    <row r="39" spans="11:13" x14ac:dyDescent="0.25">
      <c r="K39" s="48"/>
      <c r="L39" s="49"/>
      <c r="M39" s="49"/>
    </row>
    <row r="40" spans="11:13" x14ac:dyDescent="0.25">
      <c r="K40" s="48"/>
      <c r="L40" s="49"/>
      <c r="M40" s="49"/>
    </row>
    <row r="41" spans="11:13" x14ac:dyDescent="0.25">
      <c r="K41" s="48"/>
      <c r="L41" s="49"/>
      <c r="M41" s="49"/>
    </row>
    <row r="42" spans="11:13" x14ac:dyDescent="0.25">
      <c r="K42" s="48"/>
      <c r="L42" s="49"/>
      <c r="M42" s="49"/>
    </row>
    <row r="43" spans="11:13" x14ac:dyDescent="0.25">
      <c r="K43" s="48"/>
      <c r="L43" s="49"/>
      <c r="M43" s="49"/>
    </row>
    <row r="44" spans="11:13" x14ac:dyDescent="0.25">
      <c r="K44" s="48"/>
      <c r="L44" s="49"/>
      <c r="M44" s="49"/>
    </row>
    <row r="45" spans="11:13" x14ac:dyDescent="0.25">
      <c r="K45" s="48"/>
      <c r="L45" s="49"/>
      <c r="M45" s="49"/>
    </row>
    <row r="46" spans="11:13" x14ac:dyDescent="0.25">
      <c r="K46" s="48"/>
      <c r="L46" s="49"/>
      <c r="M46" s="49"/>
    </row>
    <row r="47" spans="11:13" x14ac:dyDescent="0.25">
      <c r="K47" s="48"/>
      <c r="L47" s="49"/>
      <c r="M47" s="49"/>
    </row>
    <row r="48" spans="11:13" x14ac:dyDescent="0.25">
      <c r="K48" s="48"/>
      <c r="L48" s="49"/>
      <c r="M48" s="49"/>
    </row>
    <row r="49" spans="11:13" x14ac:dyDescent="0.25">
      <c r="K49" s="48"/>
      <c r="L49" s="49"/>
      <c r="M49" s="49"/>
    </row>
    <row r="50" spans="11:13" x14ac:dyDescent="0.25">
      <c r="K50" s="48"/>
      <c r="L50" s="49"/>
      <c r="M50" s="49"/>
    </row>
    <row r="51" spans="11:13" x14ac:dyDescent="0.25">
      <c r="K51" s="48"/>
      <c r="L51" s="49"/>
      <c r="M51" s="49"/>
    </row>
    <row r="52" spans="11:13" x14ac:dyDescent="0.25">
      <c r="K52" s="48"/>
      <c r="L52" s="49"/>
      <c r="M52" s="49"/>
    </row>
    <row r="53" spans="11:13" x14ac:dyDescent="0.25">
      <c r="K53" s="48"/>
      <c r="L53" s="49"/>
      <c r="M53" s="49"/>
    </row>
    <row r="54" spans="11:13" x14ac:dyDescent="0.25">
      <c r="K54" s="48"/>
      <c r="L54" s="49"/>
      <c r="M54" s="49"/>
    </row>
    <row r="55" spans="11:13" x14ac:dyDescent="0.25">
      <c r="K55" s="48"/>
      <c r="L55" s="49"/>
      <c r="M55" s="49"/>
    </row>
    <row r="56" spans="11:13" x14ac:dyDescent="0.25">
      <c r="K56" s="48"/>
      <c r="L56" s="49"/>
      <c r="M56" s="49"/>
    </row>
    <row r="57" spans="11:13" x14ac:dyDescent="0.25">
      <c r="K57" s="67"/>
      <c r="L57" s="68"/>
      <c r="M57" s="68"/>
    </row>
    <row r="58" spans="11:13" x14ac:dyDescent="0.25">
      <c r="K58" s="67"/>
      <c r="L58" s="68"/>
      <c r="M58" s="68"/>
    </row>
    <row r="59" spans="11:13" x14ac:dyDescent="0.25">
      <c r="K59" s="67"/>
      <c r="L59" s="68"/>
      <c r="M59" s="68"/>
    </row>
    <row r="60" spans="11:13" x14ac:dyDescent="0.25">
      <c r="K60" s="67"/>
      <c r="L60" s="68" t="s">
        <v>116</v>
      </c>
      <c r="M60" s="68"/>
    </row>
    <row r="61" spans="11:13" x14ac:dyDescent="0.25">
      <c r="K61" s="67"/>
      <c r="L61" s="68" t="s">
        <v>134</v>
      </c>
      <c r="M61" s="68"/>
    </row>
    <row r="62" spans="11:13" x14ac:dyDescent="0.25">
      <c r="K62" s="67"/>
      <c r="L62" s="68"/>
      <c r="M62" s="68"/>
    </row>
    <row r="63" spans="11:13" x14ac:dyDescent="0.25">
      <c r="K63" s="67"/>
      <c r="L63" s="68"/>
      <c r="M63" s="68"/>
    </row>
    <row r="64" spans="11:13" x14ac:dyDescent="0.25">
      <c r="K64" s="67"/>
      <c r="L64" s="68"/>
      <c r="M64" s="68"/>
    </row>
    <row r="65" spans="11:13" x14ac:dyDescent="0.25">
      <c r="K65" s="67"/>
      <c r="L65" s="68"/>
      <c r="M65" s="68"/>
    </row>
    <row r="66" spans="11:13" x14ac:dyDescent="0.25">
      <c r="K66" s="67"/>
      <c r="L66" s="68" t="s">
        <v>88</v>
      </c>
      <c r="M66" s="68"/>
    </row>
    <row r="67" spans="11:13" x14ac:dyDescent="0.25">
      <c r="K67" s="67"/>
      <c r="L67" s="68" t="s">
        <v>135</v>
      </c>
      <c r="M67" s="68"/>
    </row>
    <row r="68" spans="11:13" x14ac:dyDescent="0.25">
      <c r="K68" s="67"/>
      <c r="L68" s="68" t="s">
        <v>136</v>
      </c>
      <c r="M68" s="68"/>
    </row>
    <row r="69" spans="11:13" x14ac:dyDescent="0.25">
      <c r="K69" s="67"/>
      <c r="L69" s="68"/>
      <c r="M69" s="68"/>
    </row>
    <row r="70" spans="11:13" x14ac:dyDescent="0.25">
      <c r="K70" s="67"/>
      <c r="L70" s="68"/>
      <c r="M70" s="68"/>
    </row>
    <row r="71" spans="11:13" x14ac:dyDescent="0.25">
      <c r="K71" s="67"/>
      <c r="L71" s="68" t="s">
        <v>137</v>
      </c>
      <c r="M71" s="68"/>
    </row>
    <row r="72" spans="11:13" x14ac:dyDescent="0.25">
      <c r="K72" s="67"/>
      <c r="L72" s="68" t="s">
        <v>91</v>
      </c>
      <c r="M72" s="68"/>
    </row>
    <row r="73" spans="11:13" x14ac:dyDescent="0.25">
      <c r="K73" s="67"/>
      <c r="L73" s="68" t="s">
        <v>138</v>
      </c>
      <c r="M73" s="68"/>
    </row>
    <row r="74" spans="11:13" x14ac:dyDescent="0.25">
      <c r="K74" s="67"/>
      <c r="L74" s="68"/>
      <c r="M74" s="68"/>
    </row>
    <row r="75" spans="11:13" x14ac:dyDescent="0.25">
      <c r="K75" s="67"/>
      <c r="L75" s="68"/>
      <c r="M75" s="68"/>
    </row>
    <row r="76" spans="11:13" x14ac:dyDescent="0.25">
      <c r="K76" s="67"/>
      <c r="L76" s="68"/>
      <c r="M76" s="68"/>
    </row>
  </sheetData>
  <mergeCells count="14">
    <mergeCell ref="L27:M27"/>
    <mergeCell ref="L28:M28"/>
    <mergeCell ref="B18:I18"/>
    <mergeCell ref="K22:M22"/>
    <mergeCell ref="L23:M23"/>
    <mergeCell ref="L24:M24"/>
    <mergeCell ref="L25:M25"/>
    <mergeCell ref="L26:M26"/>
    <mergeCell ref="K17:M17"/>
    <mergeCell ref="B2:I4"/>
    <mergeCell ref="K2:M2"/>
    <mergeCell ref="B6:I8"/>
    <mergeCell ref="K8:M8"/>
    <mergeCell ref="B10:I10"/>
  </mergeCells>
  <dataValidations count="4">
    <dataValidation type="list" allowBlank="1" showInputMessage="1" showErrorMessage="1" sqref="M3" xr:uid="{F95CB58A-246B-4360-B51F-9B391EF0FDA0}">
      <formula1>$L$66:$L$68</formula1>
    </dataValidation>
    <dataValidation type="list" allowBlank="1" showInputMessage="1" showErrorMessage="1" sqref="M4" xr:uid="{A2480C0C-699C-4ABD-86D1-21E970BCB6C7}">
      <formula1>$L$71:$L$73</formula1>
    </dataValidation>
    <dataValidation type="list" allowBlank="1" showInputMessage="1" showErrorMessage="1" sqref="M18" xr:uid="{05E3477A-DAD1-490C-B069-982157A7697F}">
      <formula1>$L$60:$L$61</formula1>
    </dataValidation>
    <dataValidation type="list" allowBlank="1" showInputMessage="1" showErrorMessage="1" sqref="M19" xr:uid="{8DD1D3A0-357E-41E5-BC1A-E97602DA96F9}">
      <formula1>$K$23:$K$28</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DF468-BC6E-456C-A6C9-210856D990FD}">
  <sheetPr>
    <tabColor theme="3" tint="0.59999389629810485"/>
  </sheetPr>
  <dimension ref="B1:M76"/>
  <sheetViews>
    <sheetView workbookViewId="0">
      <selection activeCell="F26" sqref="F26"/>
    </sheetView>
  </sheetViews>
  <sheetFormatPr defaultRowHeight="15" x14ac:dyDescent="0.25"/>
  <cols>
    <col min="1" max="1" width="4.85546875" customWidth="1"/>
    <col min="11" max="11" width="14.7109375" style="2" customWidth="1"/>
    <col min="12" max="12" width="55.42578125" bestFit="1" customWidth="1"/>
    <col min="13" max="13" width="53" customWidth="1"/>
  </cols>
  <sheetData>
    <row r="1" spans="2:13" ht="15.75" thickBot="1" x14ac:dyDescent="0.3"/>
    <row r="2" spans="2:13" x14ac:dyDescent="0.25">
      <c r="B2" s="119" t="s">
        <v>144</v>
      </c>
      <c r="C2" s="119"/>
      <c r="D2" s="119"/>
      <c r="E2" s="119"/>
      <c r="F2" s="119"/>
      <c r="G2" s="119"/>
      <c r="H2" s="119"/>
      <c r="I2" s="119"/>
      <c r="K2" s="120" t="s">
        <v>85</v>
      </c>
      <c r="L2" s="121"/>
      <c r="M2" s="122"/>
    </row>
    <row r="3" spans="2:13" x14ac:dyDescent="0.25">
      <c r="B3" s="119"/>
      <c r="C3" s="119"/>
      <c r="D3" s="119"/>
      <c r="E3" s="119"/>
      <c r="F3" s="119"/>
      <c r="G3" s="119"/>
      <c r="H3" s="119"/>
      <c r="I3" s="119"/>
      <c r="K3" s="47" t="s">
        <v>86</v>
      </c>
      <c r="L3" s="47" t="s">
        <v>87</v>
      </c>
      <c r="M3" s="47" t="s">
        <v>88</v>
      </c>
    </row>
    <row r="4" spans="2:13" x14ac:dyDescent="0.25">
      <c r="B4" s="119"/>
      <c r="C4" s="119"/>
      <c r="D4" s="119"/>
      <c r="E4" s="119"/>
      <c r="F4" s="119"/>
      <c r="G4" s="119"/>
      <c r="H4" s="119"/>
      <c r="I4" s="119"/>
      <c r="K4" s="47" t="s">
        <v>89</v>
      </c>
      <c r="L4" s="47" t="s">
        <v>90</v>
      </c>
      <c r="M4" s="47" t="s">
        <v>138</v>
      </c>
    </row>
    <row r="5" spans="2:13" x14ac:dyDescent="0.25">
      <c r="K5" s="47" t="s">
        <v>92</v>
      </c>
      <c r="L5" s="48" t="s">
        <v>93</v>
      </c>
      <c r="M5" s="43">
        <v>19.25</v>
      </c>
    </row>
    <row r="6" spans="2:13" x14ac:dyDescent="0.25">
      <c r="B6" s="123" t="s">
        <v>140</v>
      </c>
      <c r="C6" s="123"/>
      <c r="D6" s="123"/>
      <c r="E6" s="123"/>
      <c r="F6" s="123"/>
      <c r="G6" s="123"/>
      <c r="H6" s="123"/>
      <c r="I6" s="123"/>
      <c r="K6" s="47" t="s">
        <v>95</v>
      </c>
      <c r="L6" s="48" t="s">
        <v>96</v>
      </c>
      <c r="M6" s="73">
        <v>0.1</v>
      </c>
    </row>
    <row r="7" spans="2:13" x14ac:dyDescent="0.25">
      <c r="B7" s="123"/>
      <c r="C7" s="123"/>
      <c r="D7" s="123"/>
      <c r="E7" s="123"/>
      <c r="F7" s="123"/>
      <c r="G7" s="123"/>
      <c r="H7" s="123"/>
      <c r="I7" s="123"/>
      <c r="K7" s="47"/>
      <c r="L7" s="49"/>
      <c r="M7" s="50"/>
    </row>
    <row r="8" spans="2:13" x14ac:dyDescent="0.25">
      <c r="B8" s="123"/>
      <c r="C8" s="123"/>
      <c r="D8" s="123"/>
      <c r="E8" s="123"/>
      <c r="F8" s="123"/>
      <c r="G8" s="123"/>
      <c r="H8" s="123"/>
      <c r="I8" s="123"/>
      <c r="K8" s="117" t="s">
        <v>97</v>
      </c>
      <c r="L8" s="110"/>
      <c r="M8" s="118"/>
    </row>
    <row r="9" spans="2:13" ht="15.75" customHeight="1" thickBot="1" x14ac:dyDescent="0.3">
      <c r="K9" s="47" t="s">
        <v>98</v>
      </c>
      <c r="L9" s="47" t="s">
        <v>99</v>
      </c>
      <c r="M9" s="51">
        <f>_xlfn.NORM.S.INV(1-M6/2)</f>
        <v>1.6448536269514715</v>
      </c>
    </row>
    <row r="10" spans="2:13" ht="15.75" thickBot="1" x14ac:dyDescent="0.3">
      <c r="B10" s="129" t="s">
        <v>100</v>
      </c>
      <c r="C10" s="130"/>
      <c r="D10" s="130"/>
      <c r="E10" s="130"/>
      <c r="F10" s="130"/>
      <c r="G10" s="130"/>
      <c r="H10" s="130"/>
      <c r="I10" s="131"/>
      <c r="K10" s="47" t="s">
        <v>101</v>
      </c>
      <c r="L10" s="47" t="s">
        <v>102</v>
      </c>
      <c r="M10" s="52">
        <f>AVERAGE(B11:I15)</f>
        <v>19.473381284879103</v>
      </c>
    </row>
    <row r="11" spans="2:13" x14ac:dyDescent="0.25">
      <c r="B11" s="70">
        <v>18.856609800984817</v>
      </c>
      <c r="C11" s="71">
        <v>20.651532561294296</v>
      </c>
      <c r="D11" s="71">
        <v>20.821820386557281</v>
      </c>
      <c r="E11" s="71">
        <v>20.091254414868136</v>
      </c>
      <c r="F11" s="71">
        <v>20.053656605888726</v>
      </c>
      <c r="G11" s="71">
        <v>18.529475055681754</v>
      </c>
      <c r="H11" s="71">
        <v>20.918698861196543</v>
      </c>
      <c r="I11" s="72">
        <v>18.408340899370259</v>
      </c>
      <c r="K11" s="47" t="s">
        <v>103</v>
      </c>
      <c r="L11" s="47" t="s">
        <v>104</v>
      </c>
      <c r="M11" s="56">
        <v>2.1</v>
      </c>
    </row>
    <row r="12" spans="2:13" x14ac:dyDescent="0.25">
      <c r="B12" s="53">
        <v>19.93655969110619</v>
      </c>
      <c r="C12" s="54">
        <v>20.008147318740594</v>
      </c>
      <c r="D12" s="54">
        <v>19.222673437288982</v>
      </c>
      <c r="E12" s="54">
        <v>18.790503734134923</v>
      </c>
      <c r="F12" s="54">
        <v>20.449789834105893</v>
      </c>
      <c r="G12" s="54">
        <v>20.501919812651099</v>
      </c>
      <c r="H12" s="54">
        <v>20.759146618938701</v>
      </c>
      <c r="I12" s="55">
        <v>20.367953559410072</v>
      </c>
      <c r="K12" s="47" t="s">
        <v>105</v>
      </c>
      <c r="L12" s="47" t="s">
        <v>106</v>
      </c>
      <c r="M12" s="57">
        <f>COUNT(B11:I15)</f>
        <v>40</v>
      </c>
    </row>
    <row r="13" spans="2:13" x14ac:dyDescent="0.25">
      <c r="B13" s="53">
        <v>19.554111750753837</v>
      </c>
      <c r="C13" s="54">
        <v>18.725939877316762</v>
      </c>
      <c r="D13" s="54">
        <v>18.644195366194459</v>
      </c>
      <c r="E13" s="54">
        <v>20.299488276561167</v>
      </c>
      <c r="F13" s="54">
        <v>19.37189562905413</v>
      </c>
      <c r="G13" s="54">
        <v>20.747673116987222</v>
      </c>
      <c r="H13" s="54">
        <v>18.611404611498028</v>
      </c>
      <c r="I13" s="55">
        <v>19.085227298175674</v>
      </c>
      <c r="K13" s="47" t="s">
        <v>107</v>
      </c>
      <c r="L13" s="47" t="s">
        <v>108</v>
      </c>
      <c r="M13" s="51">
        <f>M11/SQRT(M12)</f>
        <v>0.33203915431767983</v>
      </c>
    </row>
    <row r="14" spans="2:13" x14ac:dyDescent="0.25">
      <c r="B14" s="53">
        <v>19.352784445108444</v>
      </c>
      <c r="C14" s="54">
        <v>19.49093728038725</v>
      </c>
      <c r="D14" s="54">
        <v>18.285825563900122</v>
      </c>
      <c r="E14" s="54">
        <v>19.745287704203626</v>
      </c>
      <c r="F14" s="54">
        <v>18.101883286092434</v>
      </c>
      <c r="G14" s="54">
        <v>19.776040040607466</v>
      </c>
      <c r="H14" s="54">
        <v>18.443773961554374</v>
      </c>
      <c r="I14" s="55">
        <v>18.17680914143979</v>
      </c>
      <c r="K14" s="47" t="s">
        <v>109</v>
      </c>
      <c r="L14" s="47" t="s">
        <v>110</v>
      </c>
      <c r="M14" s="51">
        <f>(M10-M5)/M13</f>
        <v>0.67275585416466366</v>
      </c>
    </row>
    <row r="15" spans="2:13" ht="15.75" thickBot="1" x14ac:dyDescent="0.3">
      <c r="B15" s="59">
        <v>18.681579723007275</v>
      </c>
      <c r="C15" s="60">
        <v>18.861511851680739</v>
      </c>
      <c r="D15" s="60">
        <v>18.367089855473669</v>
      </c>
      <c r="E15" s="60">
        <v>19.258877088290749</v>
      </c>
      <c r="F15" s="60">
        <v>20.261408835566669</v>
      </c>
      <c r="G15" s="60">
        <v>20.502248630996021</v>
      </c>
      <c r="H15" s="60">
        <v>19.678134972536245</v>
      </c>
      <c r="I15" s="61">
        <v>18.54304049555957</v>
      </c>
      <c r="K15" s="47" t="s">
        <v>111</v>
      </c>
      <c r="L15" s="47" t="s">
        <v>112</v>
      </c>
      <c r="M15" s="58">
        <f>2*(1-_xlfn.NORM.S.DIST(M14,TRUE))</f>
        <v>0.50110262715703735</v>
      </c>
    </row>
    <row r="16" spans="2:13" x14ac:dyDescent="0.25">
      <c r="K16" s="62"/>
      <c r="L16" s="49"/>
      <c r="M16" s="50"/>
    </row>
    <row r="17" spans="2:13" x14ac:dyDescent="0.25">
      <c r="B17" s="128" t="s">
        <v>145</v>
      </c>
      <c r="C17" s="128"/>
      <c r="D17" s="128"/>
      <c r="E17" s="128"/>
      <c r="F17" s="128"/>
      <c r="G17" s="128"/>
      <c r="H17" s="128"/>
      <c r="I17" s="128"/>
      <c r="K17" s="117" t="s">
        <v>113</v>
      </c>
      <c r="L17" s="110"/>
      <c r="M17" s="118"/>
    </row>
    <row r="18" spans="2:13" x14ac:dyDescent="0.25">
      <c r="K18" s="47" t="s">
        <v>114</v>
      </c>
      <c r="L18" s="47" t="s">
        <v>115</v>
      </c>
      <c r="M18" s="47" t="s">
        <v>134</v>
      </c>
    </row>
    <row r="19" spans="2:13" x14ac:dyDescent="0.25">
      <c r="K19" s="47" t="s">
        <v>118</v>
      </c>
      <c r="L19" s="47" t="s">
        <v>119</v>
      </c>
      <c r="M19" s="47" t="s">
        <v>128</v>
      </c>
    </row>
    <row r="20" spans="2:13" x14ac:dyDescent="0.25">
      <c r="K20" s="62"/>
      <c r="L20" s="63" t="s">
        <v>121</v>
      </c>
      <c r="M20" s="50" t="str">
        <f>_xlfn.CONCAT(M3:M4,M18:M19)</f>
        <v>Test for the mean : population standard deviation  knownTwo-Tailed TestFail to Reject the NullD.</v>
      </c>
    </row>
    <row r="21" spans="2:13" ht="15.75" thickBot="1" x14ac:dyDescent="0.3">
      <c r="K21" s="64"/>
      <c r="L21" s="65"/>
      <c r="M21" s="66"/>
    </row>
    <row r="22" spans="2:13" x14ac:dyDescent="0.25">
      <c r="K22" s="120" t="s">
        <v>122</v>
      </c>
      <c r="L22" s="121"/>
      <c r="M22" s="122"/>
    </row>
    <row r="23" spans="2:13" x14ac:dyDescent="0.25">
      <c r="K23" s="47" t="s">
        <v>120</v>
      </c>
      <c r="L23" s="127" t="s">
        <v>123</v>
      </c>
      <c r="M23" s="127"/>
    </row>
    <row r="24" spans="2:13" x14ac:dyDescent="0.25">
      <c r="K24" s="47" t="s">
        <v>124</v>
      </c>
      <c r="L24" s="127" t="s">
        <v>125</v>
      </c>
      <c r="M24" s="127"/>
    </row>
    <row r="25" spans="2:13" x14ac:dyDescent="0.25">
      <c r="K25" s="47" t="s">
        <v>126</v>
      </c>
      <c r="L25" s="127" t="s">
        <v>127</v>
      </c>
      <c r="M25" s="127"/>
    </row>
    <row r="26" spans="2:13" x14ac:dyDescent="0.25">
      <c r="K26" s="47" t="s">
        <v>128</v>
      </c>
      <c r="L26" s="127" t="s">
        <v>129</v>
      </c>
      <c r="M26" s="127"/>
    </row>
    <row r="27" spans="2:13" x14ac:dyDescent="0.25">
      <c r="K27" s="47" t="s">
        <v>130</v>
      </c>
      <c r="L27" s="127" t="s">
        <v>131</v>
      </c>
      <c r="M27" s="127"/>
    </row>
    <row r="28" spans="2:13" x14ac:dyDescent="0.25">
      <c r="K28" s="47" t="s">
        <v>132</v>
      </c>
      <c r="L28" s="127" t="s">
        <v>133</v>
      </c>
      <c r="M28" s="127"/>
    </row>
    <row r="29" spans="2:13" x14ac:dyDescent="0.25">
      <c r="K29" s="48"/>
      <c r="L29" s="49"/>
      <c r="M29" s="49"/>
    </row>
    <row r="30" spans="2:13" x14ac:dyDescent="0.25">
      <c r="K30" s="48"/>
      <c r="L30" s="49"/>
      <c r="M30" s="49"/>
    </row>
    <row r="31" spans="2:13" x14ac:dyDescent="0.25">
      <c r="K31" s="48"/>
      <c r="L31" s="49"/>
      <c r="M31" s="49"/>
    </row>
    <row r="32" spans="2:13" x14ac:dyDescent="0.25">
      <c r="K32" s="48"/>
      <c r="L32" s="49"/>
      <c r="M32" s="49"/>
    </row>
    <row r="33" spans="11:13" x14ac:dyDescent="0.25">
      <c r="K33" s="48"/>
      <c r="L33" s="49"/>
      <c r="M33" s="49"/>
    </row>
    <row r="34" spans="11:13" x14ac:dyDescent="0.25">
      <c r="K34" s="48"/>
      <c r="L34" s="49"/>
      <c r="M34" s="49"/>
    </row>
    <row r="35" spans="11:13" x14ac:dyDescent="0.25">
      <c r="K35" s="48"/>
      <c r="L35" s="49"/>
      <c r="M35" s="49"/>
    </row>
    <row r="36" spans="11:13" x14ac:dyDescent="0.25">
      <c r="K36" s="48"/>
      <c r="L36" s="49"/>
      <c r="M36" s="49"/>
    </row>
    <row r="37" spans="11:13" x14ac:dyDescent="0.25">
      <c r="K37" s="48"/>
      <c r="L37" s="49"/>
      <c r="M37" s="49"/>
    </row>
    <row r="38" spans="11:13" x14ac:dyDescent="0.25">
      <c r="K38" s="48"/>
      <c r="L38" s="49"/>
      <c r="M38" s="49"/>
    </row>
    <row r="39" spans="11:13" x14ac:dyDescent="0.25">
      <c r="K39" s="48"/>
      <c r="L39" s="49"/>
      <c r="M39" s="49"/>
    </row>
    <row r="40" spans="11:13" x14ac:dyDescent="0.25">
      <c r="K40" s="48"/>
      <c r="L40" s="49"/>
      <c r="M40" s="49"/>
    </row>
    <row r="41" spans="11:13" x14ac:dyDescent="0.25">
      <c r="K41" s="48"/>
      <c r="L41" s="49"/>
      <c r="M41" s="49"/>
    </row>
    <row r="42" spans="11:13" x14ac:dyDescent="0.25">
      <c r="K42" s="48"/>
      <c r="L42" s="49"/>
      <c r="M42" s="49"/>
    </row>
    <row r="43" spans="11:13" x14ac:dyDescent="0.25">
      <c r="K43" s="48"/>
      <c r="L43" s="49"/>
      <c r="M43" s="49"/>
    </row>
    <row r="44" spans="11:13" x14ac:dyDescent="0.25">
      <c r="K44" s="48"/>
      <c r="L44" s="49"/>
      <c r="M44" s="49"/>
    </row>
    <row r="45" spans="11:13" x14ac:dyDescent="0.25">
      <c r="K45" s="48"/>
      <c r="L45" s="49"/>
      <c r="M45" s="49"/>
    </row>
    <row r="46" spans="11:13" x14ac:dyDescent="0.25">
      <c r="K46" s="48"/>
      <c r="L46" s="49"/>
      <c r="M46" s="49"/>
    </row>
    <row r="47" spans="11:13" x14ac:dyDescent="0.25">
      <c r="K47" s="48"/>
      <c r="L47" s="49"/>
      <c r="M47" s="49"/>
    </row>
    <row r="48" spans="11:13" x14ac:dyDescent="0.25">
      <c r="K48" s="48"/>
      <c r="L48" s="49"/>
      <c r="M48" s="49"/>
    </row>
    <row r="49" spans="11:13" x14ac:dyDescent="0.25">
      <c r="K49" s="48"/>
      <c r="L49" s="49"/>
      <c r="M49" s="49"/>
    </row>
    <row r="50" spans="11:13" x14ac:dyDescent="0.25">
      <c r="K50" s="48"/>
      <c r="L50" s="49"/>
      <c r="M50" s="49"/>
    </row>
    <row r="51" spans="11:13" x14ac:dyDescent="0.25">
      <c r="K51" s="48"/>
      <c r="L51" s="49"/>
      <c r="M51" s="49"/>
    </row>
    <row r="52" spans="11:13" x14ac:dyDescent="0.25">
      <c r="K52" s="48"/>
      <c r="L52" s="49"/>
      <c r="M52" s="49"/>
    </row>
    <row r="53" spans="11:13" x14ac:dyDescent="0.25">
      <c r="K53" s="48"/>
      <c r="L53" s="49"/>
      <c r="M53" s="49"/>
    </row>
    <row r="54" spans="11:13" x14ac:dyDescent="0.25">
      <c r="K54" s="48"/>
      <c r="L54" s="49"/>
      <c r="M54" s="49"/>
    </row>
    <row r="55" spans="11:13" x14ac:dyDescent="0.25">
      <c r="K55" s="48"/>
      <c r="L55" s="49"/>
      <c r="M55" s="49"/>
    </row>
    <row r="56" spans="11:13" x14ac:dyDescent="0.25">
      <c r="K56" s="48"/>
      <c r="L56" s="49"/>
      <c r="M56" s="49"/>
    </row>
    <row r="57" spans="11:13" x14ac:dyDescent="0.25">
      <c r="K57" s="67"/>
      <c r="L57" s="68"/>
      <c r="M57" s="68"/>
    </row>
    <row r="58" spans="11:13" x14ac:dyDescent="0.25">
      <c r="K58" s="67"/>
      <c r="L58" s="68"/>
      <c r="M58" s="68"/>
    </row>
    <row r="59" spans="11:13" x14ac:dyDescent="0.25">
      <c r="K59" s="67"/>
      <c r="L59" s="68"/>
      <c r="M59" s="68"/>
    </row>
    <row r="60" spans="11:13" x14ac:dyDescent="0.25">
      <c r="K60" s="67"/>
      <c r="L60" s="68" t="s">
        <v>116</v>
      </c>
      <c r="M60" s="68"/>
    </row>
    <row r="61" spans="11:13" x14ac:dyDescent="0.25">
      <c r="K61" s="67"/>
      <c r="L61" s="68" t="s">
        <v>134</v>
      </c>
      <c r="M61" s="68"/>
    </row>
    <row r="62" spans="11:13" x14ac:dyDescent="0.25">
      <c r="K62" s="67"/>
      <c r="L62" s="68"/>
      <c r="M62" s="68"/>
    </row>
    <row r="63" spans="11:13" x14ac:dyDescent="0.25">
      <c r="K63" s="67"/>
      <c r="L63" s="68"/>
      <c r="M63" s="68"/>
    </row>
    <row r="64" spans="11:13" x14ac:dyDescent="0.25">
      <c r="K64" s="67"/>
      <c r="L64" s="68"/>
      <c r="M64" s="68"/>
    </row>
    <row r="65" spans="11:13" x14ac:dyDescent="0.25">
      <c r="K65" s="67"/>
      <c r="L65" s="68"/>
      <c r="M65" s="68"/>
    </row>
    <row r="66" spans="11:13" x14ac:dyDescent="0.25">
      <c r="K66" s="67"/>
      <c r="L66" s="68" t="s">
        <v>88</v>
      </c>
      <c r="M66" s="68"/>
    </row>
    <row r="67" spans="11:13" x14ac:dyDescent="0.25">
      <c r="K67" s="67"/>
      <c r="L67" s="68" t="s">
        <v>135</v>
      </c>
      <c r="M67" s="68"/>
    </row>
    <row r="68" spans="11:13" x14ac:dyDescent="0.25">
      <c r="K68" s="67"/>
      <c r="L68" s="68" t="s">
        <v>136</v>
      </c>
      <c r="M68" s="68"/>
    </row>
    <row r="69" spans="11:13" x14ac:dyDescent="0.25">
      <c r="K69" s="67"/>
      <c r="L69" s="68"/>
      <c r="M69" s="68"/>
    </row>
    <row r="70" spans="11:13" x14ac:dyDescent="0.25">
      <c r="K70" s="67"/>
      <c r="L70" s="68"/>
      <c r="M70" s="68"/>
    </row>
    <row r="71" spans="11:13" x14ac:dyDescent="0.25">
      <c r="K71" s="67"/>
      <c r="L71" s="68" t="s">
        <v>137</v>
      </c>
      <c r="M71" s="68"/>
    </row>
    <row r="72" spans="11:13" x14ac:dyDescent="0.25">
      <c r="K72" s="67"/>
      <c r="L72" s="68" t="s">
        <v>91</v>
      </c>
      <c r="M72" s="68"/>
    </row>
    <row r="73" spans="11:13" x14ac:dyDescent="0.25">
      <c r="K73" s="67"/>
      <c r="L73" s="68" t="s">
        <v>138</v>
      </c>
      <c r="M73" s="68"/>
    </row>
    <row r="74" spans="11:13" x14ac:dyDescent="0.25">
      <c r="K74" s="67"/>
      <c r="L74" s="68"/>
      <c r="M74" s="68"/>
    </row>
    <row r="75" spans="11:13" x14ac:dyDescent="0.25">
      <c r="K75" s="67"/>
      <c r="L75" s="68"/>
      <c r="M75" s="68"/>
    </row>
    <row r="76" spans="11:13" x14ac:dyDescent="0.25">
      <c r="K76" s="67"/>
      <c r="L76" s="68"/>
      <c r="M76" s="68"/>
    </row>
  </sheetData>
  <mergeCells count="14">
    <mergeCell ref="L28:M28"/>
    <mergeCell ref="K22:M22"/>
    <mergeCell ref="L23:M23"/>
    <mergeCell ref="L24:M24"/>
    <mergeCell ref="L25:M25"/>
    <mergeCell ref="L26:M26"/>
    <mergeCell ref="L27:M27"/>
    <mergeCell ref="B17:I17"/>
    <mergeCell ref="K17:M17"/>
    <mergeCell ref="B2:I4"/>
    <mergeCell ref="K2:M2"/>
    <mergeCell ref="B6:I8"/>
    <mergeCell ref="K8:M8"/>
    <mergeCell ref="B10:I10"/>
  </mergeCells>
  <dataValidations count="4">
    <dataValidation type="list" allowBlank="1" showInputMessage="1" showErrorMessage="1" sqref="M19" xr:uid="{AAAFF781-7FBE-414E-8F72-42F7FBB1869A}">
      <formula1>$K$23:$K$28</formula1>
    </dataValidation>
    <dataValidation type="list" allowBlank="1" showInputMessage="1" showErrorMessage="1" sqref="M18" xr:uid="{71C2B3EC-0B77-4768-961E-61E154375454}">
      <formula1>$L$60:$L$61</formula1>
    </dataValidation>
    <dataValidation type="list" allowBlank="1" showInputMessage="1" showErrorMessage="1" sqref="M4" xr:uid="{D06A912C-51A1-42B7-B3AD-29D02E973FE1}">
      <formula1>$L$71:$L$73</formula1>
    </dataValidation>
    <dataValidation type="list" allowBlank="1" showInputMessage="1" showErrorMessage="1" sqref="M3" xr:uid="{226041A8-2BEF-45EF-9749-1B5C24FB799F}">
      <formula1>$L$66:$L$68</formula1>
    </dataValidation>
  </dataValidation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D5D3F-35EF-4CE3-B0A6-2353B58E95A3}">
  <sheetPr>
    <tabColor theme="3" tint="0.59999389629810485"/>
  </sheetPr>
  <dimension ref="B1:M76"/>
  <sheetViews>
    <sheetView workbookViewId="0">
      <selection activeCell="F26" sqref="F26"/>
    </sheetView>
  </sheetViews>
  <sheetFormatPr defaultRowHeight="15" x14ac:dyDescent="0.25"/>
  <cols>
    <col min="1" max="1" width="4.85546875" customWidth="1"/>
    <col min="11" max="11" width="14.7109375" style="2" customWidth="1"/>
    <col min="12" max="12" width="55.42578125" bestFit="1" customWidth="1"/>
    <col min="13" max="13" width="53" customWidth="1"/>
  </cols>
  <sheetData>
    <row r="1" spans="2:13" ht="15.75" thickBot="1" x14ac:dyDescent="0.3"/>
    <row r="2" spans="2:13" x14ac:dyDescent="0.25">
      <c r="B2" s="119" t="s">
        <v>146</v>
      </c>
      <c r="C2" s="119"/>
      <c r="D2" s="119"/>
      <c r="E2" s="119"/>
      <c r="F2" s="119"/>
      <c r="G2" s="119"/>
      <c r="H2" s="119"/>
      <c r="I2" s="119"/>
      <c r="K2" s="120" t="s">
        <v>85</v>
      </c>
      <c r="L2" s="121"/>
      <c r="M2" s="122"/>
    </row>
    <row r="3" spans="2:13" x14ac:dyDescent="0.25">
      <c r="B3" s="119"/>
      <c r="C3" s="119"/>
      <c r="D3" s="119"/>
      <c r="E3" s="119"/>
      <c r="F3" s="119"/>
      <c r="G3" s="119"/>
      <c r="H3" s="119"/>
      <c r="I3" s="119"/>
      <c r="K3" s="47" t="s">
        <v>86</v>
      </c>
      <c r="L3" s="47" t="s">
        <v>87</v>
      </c>
      <c r="M3" s="47" t="s">
        <v>88</v>
      </c>
    </row>
    <row r="4" spans="2:13" x14ac:dyDescent="0.25">
      <c r="B4" s="119"/>
      <c r="C4" s="119"/>
      <c r="D4" s="119"/>
      <c r="E4" s="119"/>
      <c r="F4" s="119"/>
      <c r="G4" s="119"/>
      <c r="H4" s="119"/>
      <c r="I4" s="119"/>
      <c r="K4" s="47" t="s">
        <v>89</v>
      </c>
      <c r="L4" s="47" t="s">
        <v>90</v>
      </c>
      <c r="M4" s="47" t="s">
        <v>137</v>
      </c>
    </row>
    <row r="5" spans="2:13" x14ac:dyDescent="0.25">
      <c r="K5" s="47" t="s">
        <v>92</v>
      </c>
      <c r="L5" s="48" t="s">
        <v>93</v>
      </c>
      <c r="M5" s="43">
        <v>18</v>
      </c>
    </row>
    <row r="6" spans="2:13" x14ac:dyDescent="0.25">
      <c r="B6" s="123" t="s">
        <v>147</v>
      </c>
      <c r="C6" s="123"/>
      <c r="D6" s="123"/>
      <c r="E6" s="123"/>
      <c r="F6" s="123"/>
      <c r="G6" s="123"/>
      <c r="H6" s="123"/>
      <c r="I6" s="123"/>
      <c r="K6" s="47" t="s">
        <v>95</v>
      </c>
      <c r="L6" s="48" t="s">
        <v>96</v>
      </c>
      <c r="M6" s="73">
        <v>0.1</v>
      </c>
    </row>
    <row r="7" spans="2:13" x14ac:dyDescent="0.25">
      <c r="B7" s="123"/>
      <c r="C7" s="123"/>
      <c r="D7" s="123"/>
      <c r="E7" s="123"/>
      <c r="F7" s="123"/>
      <c r="G7" s="123"/>
      <c r="H7" s="123"/>
      <c r="I7" s="123"/>
      <c r="K7" s="47"/>
      <c r="L7" s="49"/>
      <c r="M7" s="50"/>
    </row>
    <row r="8" spans="2:13" x14ac:dyDescent="0.25">
      <c r="B8" s="123"/>
      <c r="C8" s="123"/>
      <c r="D8" s="123"/>
      <c r="E8" s="123"/>
      <c r="F8" s="123"/>
      <c r="G8" s="123"/>
      <c r="H8" s="123"/>
      <c r="I8" s="123"/>
      <c r="K8" s="117" t="s">
        <v>97</v>
      </c>
      <c r="L8" s="110"/>
      <c r="M8" s="118"/>
    </row>
    <row r="9" spans="2:13" ht="15.75" customHeight="1" thickBot="1" x14ac:dyDescent="0.3">
      <c r="K9" s="47" t="s">
        <v>98</v>
      </c>
      <c r="L9" s="47" t="s">
        <v>99</v>
      </c>
      <c r="M9" s="51">
        <f>_xlfn.NORM.S.INV(1-M6)</f>
        <v>1.2815515655446006</v>
      </c>
    </row>
    <row r="10" spans="2:13" ht="15.75" thickBot="1" x14ac:dyDescent="0.3">
      <c r="B10" s="129" t="s">
        <v>100</v>
      </c>
      <c r="C10" s="130"/>
      <c r="D10" s="130"/>
      <c r="E10" s="130"/>
      <c r="F10" s="130"/>
      <c r="G10" s="130"/>
      <c r="H10" s="130"/>
      <c r="I10" s="131"/>
      <c r="K10" s="47" t="s">
        <v>101</v>
      </c>
      <c r="L10" s="47" t="s">
        <v>102</v>
      </c>
      <c r="M10" s="52">
        <f>AVERAGE(B11:I16)</f>
        <v>18.829363290841354</v>
      </c>
    </row>
    <row r="11" spans="2:13" x14ac:dyDescent="0.25">
      <c r="B11" s="70">
        <v>17.470480847472221</v>
      </c>
      <c r="C11" s="71">
        <v>19.41232356132495</v>
      </c>
      <c r="D11" s="71">
        <v>20.735355172819862</v>
      </c>
      <c r="E11" s="71">
        <v>18.538969312072695</v>
      </c>
      <c r="F11" s="71">
        <v>18.723689896089219</v>
      </c>
      <c r="G11" s="71">
        <v>20.546927777011721</v>
      </c>
      <c r="H11" s="71">
        <v>17.052947584475724</v>
      </c>
      <c r="I11" s="72">
        <v>18.578476493532836</v>
      </c>
      <c r="K11" s="47" t="s">
        <v>103</v>
      </c>
      <c r="L11" s="47" t="s">
        <v>104</v>
      </c>
      <c r="M11" s="56">
        <v>2.7</v>
      </c>
    </row>
    <row r="12" spans="2:13" x14ac:dyDescent="0.25">
      <c r="B12" s="53">
        <v>20.289736830765662</v>
      </c>
      <c r="C12" s="54">
        <v>17.32333440250413</v>
      </c>
      <c r="D12" s="54">
        <v>20.777893878907939</v>
      </c>
      <c r="E12" s="54">
        <v>17.538487217220752</v>
      </c>
      <c r="F12" s="54">
        <v>19.934433423068278</v>
      </c>
      <c r="G12" s="54">
        <v>17.432020602306824</v>
      </c>
      <c r="H12" s="54">
        <v>20.038200402679767</v>
      </c>
      <c r="I12" s="55">
        <v>20.520527303552388</v>
      </c>
      <c r="K12" s="47" t="s">
        <v>105</v>
      </c>
      <c r="L12" s="47" t="s">
        <v>106</v>
      </c>
      <c r="M12" s="57">
        <f>COUNT(B11:I16)</f>
        <v>48</v>
      </c>
    </row>
    <row r="13" spans="2:13" x14ac:dyDescent="0.25">
      <c r="B13" s="53">
        <v>17.210019612043318</v>
      </c>
      <c r="C13" s="54">
        <v>19.557503136664881</v>
      </c>
      <c r="D13" s="54">
        <v>19.009223103978393</v>
      </c>
      <c r="E13" s="54">
        <v>17.861734293267201</v>
      </c>
      <c r="F13" s="54">
        <v>17.639321572991779</v>
      </c>
      <c r="G13" s="54">
        <v>20.004689598209733</v>
      </c>
      <c r="H13" s="54">
        <v>20.297499900654369</v>
      </c>
      <c r="I13" s="55">
        <v>20.072008566928183</v>
      </c>
      <c r="K13" s="47" t="s">
        <v>107</v>
      </c>
      <c r="L13" s="47" t="s">
        <v>108</v>
      </c>
      <c r="M13" s="51">
        <f>M11/SQRT(M12)</f>
        <v>0.38971143170299744</v>
      </c>
    </row>
    <row r="14" spans="2:13" x14ac:dyDescent="0.25">
      <c r="B14" s="53">
        <v>20.482388150987674</v>
      </c>
      <c r="C14" s="54">
        <v>19.177885810518646</v>
      </c>
      <c r="D14" s="54">
        <v>19.116789882848835</v>
      </c>
      <c r="E14" s="54">
        <v>17.625081445078326</v>
      </c>
      <c r="F14" s="54">
        <v>17.505570912903696</v>
      </c>
      <c r="G14" s="54">
        <v>19.579065221909637</v>
      </c>
      <c r="H14" s="54">
        <v>17.624924367074108</v>
      </c>
      <c r="I14" s="55">
        <v>20.268330739976168</v>
      </c>
      <c r="K14" s="47" t="s">
        <v>109</v>
      </c>
      <c r="L14" s="47" t="s">
        <v>110</v>
      </c>
      <c r="M14" s="51">
        <f>(M10-M5)/M13</f>
        <v>2.1281471965477747</v>
      </c>
    </row>
    <row r="15" spans="2:13" x14ac:dyDescent="0.25">
      <c r="B15" s="53">
        <v>17.754358004464311</v>
      </c>
      <c r="C15" s="54">
        <v>19.733039761617974</v>
      </c>
      <c r="D15" s="54">
        <v>18.329246402717772</v>
      </c>
      <c r="E15" s="54">
        <v>18.954869417119703</v>
      </c>
      <c r="F15" s="54">
        <v>18.279149338539977</v>
      </c>
      <c r="G15" s="54">
        <v>19.692043157371451</v>
      </c>
      <c r="H15" s="54">
        <v>17.112332248494095</v>
      </c>
      <c r="I15" s="55">
        <v>19.821190387403576</v>
      </c>
      <c r="K15" s="47" t="s">
        <v>111</v>
      </c>
      <c r="L15" s="47" t="s">
        <v>112</v>
      </c>
      <c r="M15" s="58">
        <f>(1-_xlfn.NORM.S.DIST(M14,TRUE))</f>
        <v>1.6662440613625207E-2</v>
      </c>
    </row>
    <row r="16" spans="2:13" ht="15.75" thickBot="1" x14ac:dyDescent="0.3">
      <c r="B16" s="59">
        <v>18.306385483041552</v>
      </c>
      <c r="C16" s="60">
        <v>17.017437622654747</v>
      </c>
      <c r="D16" s="60">
        <v>17.850739565650034</v>
      </c>
      <c r="E16" s="60">
        <v>20.018763491774926</v>
      </c>
      <c r="F16" s="60">
        <v>17.202009915397365</v>
      </c>
      <c r="G16" s="60">
        <v>17.712295003903609</v>
      </c>
      <c r="H16" s="60">
        <v>18.025884780014632</v>
      </c>
      <c r="I16" s="61">
        <v>20.053852358379253</v>
      </c>
      <c r="K16" s="62"/>
      <c r="L16" s="49"/>
      <c r="M16" s="50"/>
    </row>
    <row r="17" spans="2:13" x14ac:dyDescent="0.25">
      <c r="K17" s="117" t="s">
        <v>113</v>
      </c>
      <c r="L17" s="110"/>
      <c r="M17" s="118"/>
    </row>
    <row r="18" spans="2:13" x14ac:dyDescent="0.25">
      <c r="B18" s="128" t="s">
        <v>145</v>
      </c>
      <c r="C18" s="128"/>
      <c r="D18" s="128"/>
      <c r="E18" s="128"/>
      <c r="F18" s="128"/>
      <c r="G18" s="128"/>
      <c r="H18" s="128"/>
      <c r="I18" s="128"/>
      <c r="K18" s="47" t="s">
        <v>114</v>
      </c>
      <c r="L18" s="47" t="s">
        <v>115</v>
      </c>
      <c r="M18" s="47" t="s">
        <v>116</v>
      </c>
    </row>
    <row r="19" spans="2:13" x14ac:dyDescent="0.25">
      <c r="K19" s="47" t="s">
        <v>118</v>
      </c>
      <c r="L19" s="47" t="s">
        <v>119</v>
      </c>
      <c r="M19" s="47" t="s">
        <v>130</v>
      </c>
    </row>
    <row r="20" spans="2:13" x14ac:dyDescent="0.25">
      <c r="K20" s="62"/>
      <c r="L20" s="63" t="s">
        <v>121</v>
      </c>
      <c r="M20" s="50" t="str">
        <f>_xlfn.CONCAT(M3:M4,M18:M19)</f>
        <v>Test for the mean : population standard deviation  knownOne Tail - Upper Tail TestReject the NullE.</v>
      </c>
    </row>
    <row r="21" spans="2:13" ht="15.75" thickBot="1" x14ac:dyDescent="0.3">
      <c r="K21" s="64"/>
      <c r="L21" s="65"/>
      <c r="M21" s="66"/>
    </row>
    <row r="22" spans="2:13" x14ac:dyDescent="0.25">
      <c r="K22" s="120" t="s">
        <v>122</v>
      </c>
      <c r="L22" s="121"/>
      <c r="M22" s="122"/>
    </row>
    <row r="23" spans="2:13" x14ac:dyDescent="0.25">
      <c r="K23" s="47" t="s">
        <v>120</v>
      </c>
      <c r="L23" s="127" t="s">
        <v>123</v>
      </c>
      <c r="M23" s="127"/>
    </row>
    <row r="24" spans="2:13" x14ac:dyDescent="0.25">
      <c r="K24" s="47" t="s">
        <v>124</v>
      </c>
      <c r="L24" s="127" t="s">
        <v>125</v>
      </c>
      <c r="M24" s="127"/>
    </row>
    <row r="25" spans="2:13" x14ac:dyDescent="0.25">
      <c r="K25" s="47" t="s">
        <v>126</v>
      </c>
      <c r="L25" s="127" t="s">
        <v>127</v>
      </c>
      <c r="M25" s="127"/>
    </row>
    <row r="26" spans="2:13" x14ac:dyDescent="0.25">
      <c r="K26" s="47" t="s">
        <v>128</v>
      </c>
      <c r="L26" s="127" t="s">
        <v>129</v>
      </c>
      <c r="M26" s="127"/>
    </row>
    <row r="27" spans="2:13" x14ac:dyDescent="0.25">
      <c r="K27" s="47" t="s">
        <v>130</v>
      </c>
      <c r="L27" s="127" t="s">
        <v>131</v>
      </c>
      <c r="M27" s="127"/>
    </row>
    <row r="28" spans="2:13" x14ac:dyDescent="0.25">
      <c r="K28" s="47" t="s">
        <v>132</v>
      </c>
      <c r="L28" s="127" t="s">
        <v>133</v>
      </c>
      <c r="M28" s="127"/>
    </row>
    <row r="29" spans="2:13" x14ac:dyDescent="0.25">
      <c r="K29" s="48"/>
      <c r="L29" s="49"/>
      <c r="M29" s="49"/>
    </row>
    <row r="30" spans="2:13" x14ac:dyDescent="0.25">
      <c r="K30" s="48"/>
      <c r="L30" s="49"/>
      <c r="M30" s="49"/>
    </row>
    <row r="31" spans="2:13" x14ac:dyDescent="0.25">
      <c r="K31" s="48"/>
      <c r="L31" s="49"/>
      <c r="M31" s="49"/>
    </row>
    <row r="32" spans="2:13" x14ac:dyDescent="0.25">
      <c r="K32" s="48"/>
      <c r="L32" s="49"/>
      <c r="M32" s="49"/>
    </row>
    <row r="33" spans="11:13" x14ac:dyDescent="0.25">
      <c r="K33" s="48"/>
      <c r="L33" s="49"/>
      <c r="M33" s="49"/>
    </row>
    <row r="34" spans="11:13" x14ac:dyDescent="0.25">
      <c r="K34" s="48"/>
      <c r="L34" s="49"/>
      <c r="M34" s="49"/>
    </row>
    <row r="35" spans="11:13" x14ac:dyDescent="0.25">
      <c r="K35" s="48"/>
      <c r="L35" s="49"/>
      <c r="M35" s="49"/>
    </row>
    <row r="36" spans="11:13" x14ac:dyDescent="0.25">
      <c r="K36" s="48"/>
      <c r="L36" s="49"/>
      <c r="M36" s="49"/>
    </row>
    <row r="37" spans="11:13" x14ac:dyDescent="0.25">
      <c r="K37" s="48"/>
      <c r="L37" s="49"/>
      <c r="M37" s="49"/>
    </row>
    <row r="38" spans="11:13" x14ac:dyDescent="0.25">
      <c r="K38" s="48"/>
      <c r="L38" s="49"/>
      <c r="M38" s="49"/>
    </row>
    <row r="39" spans="11:13" x14ac:dyDescent="0.25">
      <c r="K39" s="48"/>
      <c r="L39" s="49"/>
      <c r="M39" s="49"/>
    </row>
    <row r="40" spans="11:13" x14ac:dyDescent="0.25">
      <c r="K40" s="48"/>
      <c r="L40" s="49"/>
      <c r="M40" s="49"/>
    </row>
    <row r="41" spans="11:13" x14ac:dyDescent="0.25">
      <c r="K41" s="48"/>
      <c r="L41" s="49"/>
      <c r="M41" s="49"/>
    </row>
    <row r="42" spans="11:13" x14ac:dyDescent="0.25">
      <c r="K42" s="48"/>
      <c r="L42" s="49"/>
      <c r="M42" s="49"/>
    </row>
    <row r="43" spans="11:13" x14ac:dyDescent="0.25">
      <c r="K43" s="48"/>
      <c r="L43" s="49"/>
      <c r="M43" s="49"/>
    </row>
    <row r="44" spans="11:13" x14ac:dyDescent="0.25">
      <c r="K44" s="48"/>
      <c r="L44" s="49"/>
      <c r="M44" s="49"/>
    </row>
    <row r="45" spans="11:13" x14ac:dyDescent="0.25">
      <c r="K45" s="48"/>
      <c r="L45" s="49"/>
      <c r="M45" s="49"/>
    </row>
    <row r="46" spans="11:13" x14ac:dyDescent="0.25">
      <c r="K46" s="48"/>
      <c r="L46" s="49"/>
      <c r="M46" s="49"/>
    </row>
    <row r="47" spans="11:13" x14ac:dyDescent="0.25">
      <c r="K47" s="48"/>
      <c r="L47" s="49"/>
      <c r="M47" s="49"/>
    </row>
    <row r="48" spans="11:13" x14ac:dyDescent="0.25">
      <c r="K48" s="48"/>
      <c r="L48" s="49"/>
      <c r="M48" s="49"/>
    </row>
    <row r="49" spans="11:13" x14ac:dyDescent="0.25">
      <c r="K49" s="48"/>
      <c r="L49" s="49"/>
      <c r="M49" s="49"/>
    </row>
    <row r="50" spans="11:13" x14ac:dyDescent="0.25">
      <c r="K50" s="48"/>
      <c r="L50" s="49"/>
      <c r="M50" s="49"/>
    </row>
    <row r="51" spans="11:13" x14ac:dyDescent="0.25">
      <c r="K51" s="48"/>
      <c r="L51" s="49"/>
      <c r="M51" s="49"/>
    </row>
    <row r="52" spans="11:13" x14ac:dyDescent="0.25">
      <c r="K52" s="48"/>
      <c r="L52" s="49"/>
      <c r="M52" s="49"/>
    </row>
    <row r="53" spans="11:13" x14ac:dyDescent="0.25">
      <c r="K53" s="48"/>
      <c r="L53" s="49"/>
      <c r="M53" s="49"/>
    </row>
    <row r="54" spans="11:13" x14ac:dyDescent="0.25">
      <c r="K54" s="48"/>
      <c r="L54" s="49"/>
      <c r="M54" s="49"/>
    </row>
    <row r="55" spans="11:13" x14ac:dyDescent="0.25">
      <c r="K55" s="48"/>
      <c r="L55" s="49"/>
      <c r="M55" s="49"/>
    </row>
    <row r="56" spans="11:13" x14ac:dyDescent="0.25">
      <c r="K56" s="48"/>
      <c r="L56" s="49"/>
      <c r="M56" s="49"/>
    </row>
    <row r="57" spans="11:13" x14ac:dyDescent="0.25">
      <c r="K57" s="67"/>
      <c r="L57" s="68"/>
      <c r="M57" s="68"/>
    </row>
    <row r="58" spans="11:13" x14ac:dyDescent="0.25">
      <c r="K58" s="67"/>
      <c r="L58" s="68"/>
      <c r="M58" s="68"/>
    </row>
    <row r="59" spans="11:13" x14ac:dyDescent="0.25">
      <c r="K59" s="67"/>
      <c r="L59" s="68"/>
      <c r="M59" s="68"/>
    </row>
    <row r="60" spans="11:13" x14ac:dyDescent="0.25">
      <c r="K60" s="67"/>
      <c r="L60" s="68" t="s">
        <v>116</v>
      </c>
      <c r="M60" s="68"/>
    </row>
    <row r="61" spans="11:13" x14ac:dyDescent="0.25">
      <c r="K61" s="67"/>
      <c r="L61" s="68" t="s">
        <v>134</v>
      </c>
      <c r="M61" s="68"/>
    </row>
    <row r="62" spans="11:13" x14ac:dyDescent="0.25">
      <c r="K62" s="67"/>
      <c r="L62" s="68"/>
      <c r="M62" s="68"/>
    </row>
    <row r="63" spans="11:13" x14ac:dyDescent="0.25">
      <c r="K63" s="67"/>
      <c r="L63" s="68"/>
      <c r="M63" s="68"/>
    </row>
    <row r="64" spans="11:13" x14ac:dyDescent="0.25">
      <c r="K64" s="67"/>
      <c r="L64" s="68"/>
      <c r="M64" s="68"/>
    </row>
    <row r="65" spans="11:13" x14ac:dyDescent="0.25">
      <c r="K65" s="67"/>
      <c r="L65" s="68"/>
      <c r="M65" s="68"/>
    </row>
    <row r="66" spans="11:13" x14ac:dyDescent="0.25">
      <c r="K66" s="67"/>
      <c r="L66" s="68" t="s">
        <v>88</v>
      </c>
      <c r="M66" s="68"/>
    </row>
    <row r="67" spans="11:13" x14ac:dyDescent="0.25">
      <c r="K67" s="67"/>
      <c r="L67" s="68" t="s">
        <v>135</v>
      </c>
      <c r="M67" s="68"/>
    </row>
    <row r="68" spans="11:13" x14ac:dyDescent="0.25">
      <c r="K68" s="67"/>
      <c r="L68" s="68" t="s">
        <v>136</v>
      </c>
      <c r="M68" s="68"/>
    </row>
    <row r="69" spans="11:13" x14ac:dyDescent="0.25">
      <c r="K69" s="67"/>
      <c r="L69" s="68"/>
      <c r="M69" s="68"/>
    </row>
    <row r="70" spans="11:13" x14ac:dyDescent="0.25">
      <c r="K70" s="67"/>
      <c r="L70" s="68"/>
      <c r="M70" s="68"/>
    </row>
    <row r="71" spans="11:13" x14ac:dyDescent="0.25">
      <c r="K71" s="67"/>
      <c r="L71" s="68" t="s">
        <v>137</v>
      </c>
      <c r="M71" s="68"/>
    </row>
    <row r="72" spans="11:13" x14ac:dyDescent="0.25">
      <c r="K72" s="67"/>
      <c r="L72" s="68" t="s">
        <v>91</v>
      </c>
      <c r="M72" s="68"/>
    </row>
    <row r="73" spans="11:13" x14ac:dyDescent="0.25">
      <c r="K73" s="67"/>
      <c r="L73" s="68" t="s">
        <v>138</v>
      </c>
      <c r="M73" s="68"/>
    </row>
    <row r="74" spans="11:13" x14ac:dyDescent="0.25">
      <c r="K74" s="67"/>
      <c r="L74" s="68"/>
      <c r="M74" s="68"/>
    </row>
    <row r="75" spans="11:13" x14ac:dyDescent="0.25">
      <c r="K75" s="67"/>
      <c r="L75" s="68"/>
      <c r="M75" s="68"/>
    </row>
    <row r="76" spans="11:13" x14ac:dyDescent="0.25">
      <c r="K76" s="67"/>
      <c r="L76" s="68"/>
      <c r="M76" s="68"/>
    </row>
  </sheetData>
  <mergeCells count="14">
    <mergeCell ref="L27:M27"/>
    <mergeCell ref="L28:M28"/>
    <mergeCell ref="B18:I18"/>
    <mergeCell ref="K22:M22"/>
    <mergeCell ref="L23:M23"/>
    <mergeCell ref="L24:M24"/>
    <mergeCell ref="L25:M25"/>
    <mergeCell ref="L26:M26"/>
    <mergeCell ref="K17:M17"/>
    <mergeCell ref="B2:I4"/>
    <mergeCell ref="K2:M2"/>
    <mergeCell ref="B6:I8"/>
    <mergeCell ref="K8:M8"/>
    <mergeCell ref="B10:I10"/>
  </mergeCells>
  <dataValidations count="4">
    <dataValidation type="list" allowBlank="1" showInputMessage="1" showErrorMessage="1" sqref="M19" xr:uid="{75968F7C-5AD3-4726-AF92-FDC226C710F5}">
      <formula1>$K$23:$K$28</formula1>
    </dataValidation>
    <dataValidation type="list" allowBlank="1" showInputMessage="1" showErrorMessage="1" sqref="M18" xr:uid="{2439717E-D56B-4DDE-B360-E5462D0C0E0A}">
      <formula1>$L$60:$L$61</formula1>
    </dataValidation>
    <dataValidation type="list" allowBlank="1" showInputMessage="1" showErrorMessage="1" sqref="M4" xr:uid="{E937007B-1795-4239-ACA6-3749E3CA2F7B}">
      <formula1>$L$71:$L$73</formula1>
    </dataValidation>
    <dataValidation type="list" allowBlank="1" showInputMessage="1" showErrorMessage="1" sqref="M3" xr:uid="{26A4906B-6EDD-4A9A-A0CC-A2D147E42DC9}">
      <formula1>$L$66:$L$68</formula1>
    </dataValidation>
  </dataValidation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96DDF-399B-4712-834D-B5B905C6B3C3}">
  <sheetPr>
    <tabColor theme="3" tint="0.59999389629810485"/>
  </sheetPr>
  <dimension ref="B1:M76"/>
  <sheetViews>
    <sheetView workbookViewId="0">
      <selection activeCell="F26" sqref="F26"/>
    </sheetView>
  </sheetViews>
  <sheetFormatPr defaultRowHeight="15" x14ac:dyDescent="0.25"/>
  <cols>
    <col min="1" max="1" width="4.85546875" customWidth="1"/>
    <col min="11" max="11" width="14.7109375" style="2" customWidth="1"/>
    <col min="12" max="12" width="55.42578125" bestFit="1" customWidth="1"/>
    <col min="13" max="13" width="53" customWidth="1"/>
  </cols>
  <sheetData>
    <row r="1" spans="2:13" ht="15.75" thickBot="1" x14ac:dyDescent="0.3"/>
    <row r="2" spans="2:13" x14ac:dyDescent="0.25">
      <c r="B2" s="119" t="s">
        <v>148</v>
      </c>
      <c r="C2" s="119"/>
      <c r="D2" s="119"/>
      <c r="E2" s="119"/>
      <c r="F2" s="119"/>
      <c r="G2" s="119"/>
      <c r="H2" s="119"/>
      <c r="I2" s="119"/>
      <c r="K2" s="120" t="s">
        <v>85</v>
      </c>
      <c r="L2" s="121"/>
      <c r="M2" s="122"/>
    </row>
    <row r="3" spans="2:13" x14ac:dyDescent="0.25">
      <c r="B3" s="119"/>
      <c r="C3" s="119"/>
      <c r="D3" s="119"/>
      <c r="E3" s="119"/>
      <c r="F3" s="119"/>
      <c r="G3" s="119"/>
      <c r="H3" s="119"/>
      <c r="I3" s="119"/>
      <c r="K3" s="47" t="s">
        <v>86</v>
      </c>
      <c r="L3" s="47" t="s">
        <v>87</v>
      </c>
      <c r="M3" s="47" t="s">
        <v>88</v>
      </c>
    </row>
    <row r="4" spans="2:13" x14ac:dyDescent="0.25">
      <c r="B4" s="119"/>
      <c r="C4" s="119"/>
      <c r="D4" s="119"/>
      <c r="E4" s="119"/>
      <c r="F4" s="119"/>
      <c r="G4" s="119"/>
      <c r="H4" s="119"/>
      <c r="I4" s="119"/>
      <c r="K4" s="47" t="s">
        <v>89</v>
      </c>
      <c r="L4" s="47" t="s">
        <v>90</v>
      </c>
      <c r="M4" s="47" t="s">
        <v>137</v>
      </c>
    </row>
    <row r="5" spans="2:13" x14ac:dyDescent="0.25">
      <c r="K5" s="47" t="s">
        <v>92</v>
      </c>
      <c r="L5" s="48" t="s">
        <v>93</v>
      </c>
      <c r="M5" s="43">
        <v>18.5</v>
      </c>
    </row>
    <row r="6" spans="2:13" x14ac:dyDescent="0.25">
      <c r="B6" s="123" t="s">
        <v>149</v>
      </c>
      <c r="C6" s="123"/>
      <c r="D6" s="123"/>
      <c r="E6" s="123"/>
      <c r="F6" s="123"/>
      <c r="G6" s="123"/>
      <c r="H6" s="123"/>
      <c r="I6" s="123"/>
      <c r="K6" s="47" t="s">
        <v>95</v>
      </c>
      <c r="L6" s="48" t="s">
        <v>96</v>
      </c>
      <c r="M6" s="73">
        <v>0.02</v>
      </c>
    </row>
    <row r="7" spans="2:13" x14ac:dyDescent="0.25">
      <c r="B7" s="123"/>
      <c r="C7" s="123"/>
      <c r="D7" s="123"/>
      <c r="E7" s="123"/>
      <c r="F7" s="123"/>
      <c r="G7" s="123"/>
      <c r="H7" s="123"/>
      <c r="I7" s="123"/>
      <c r="K7" s="47"/>
      <c r="L7" s="49"/>
      <c r="M7" s="50"/>
    </row>
    <row r="8" spans="2:13" x14ac:dyDescent="0.25">
      <c r="B8" s="123"/>
      <c r="C8" s="123"/>
      <c r="D8" s="123"/>
      <c r="E8" s="123"/>
      <c r="F8" s="123"/>
      <c r="G8" s="123"/>
      <c r="H8" s="123"/>
      <c r="I8" s="123"/>
      <c r="K8" s="117" t="s">
        <v>97</v>
      </c>
      <c r="L8" s="110"/>
      <c r="M8" s="118"/>
    </row>
    <row r="9" spans="2:13" ht="15.75" customHeight="1" thickBot="1" x14ac:dyDescent="0.3">
      <c r="K9" s="47" t="s">
        <v>98</v>
      </c>
      <c r="L9" s="47" t="s">
        <v>99</v>
      </c>
      <c r="M9" s="51">
        <f>_xlfn.NORM.S.INV(1-M6)</f>
        <v>2.0537489106318221</v>
      </c>
    </row>
    <row r="10" spans="2:13" ht="15.75" thickBot="1" x14ac:dyDescent="0.3">
      <c r="B10" s="129" t="s">
        <v>100</v>
      </c>
      <c r="C10" s="130"/>
      <c r="D10" s="130"/>
      <c r="E10" s="130"/>
      <c r="F10" s="130"/>
      <c r="G10" s="130"/>
      <c r="H10" s="130"/>
      <c r="I10" s="131"/>
      <c r="K10" s="47" t="s">
        <v>101</v>
      </c>
      <c r="L10" s="47" t="s">
        <v>102</v>
      </c>
      <c r="M10" s="52">
        <f>AVERAGE(B11:I15)</f>
        <v>18.878013767593011</v>
      </c>
    </row>
    <row r="11" spans="2:13" x14ac:dyDescent="0.25">
      <c r="B11" s="70">
        <v>19.362467738001676</v>
      </c>
      <c r="C11" s="71">
        <v>19.700102722355439</v>
      </c>
      <c r="D11" s="71">
        <v>18.399703479280578</v>
      </c>
      <c r="E11" s="71">
        <v>18.380030064586414</v>
      </c>
      <c r="F11" s="71">
        <v>19.946055782899489</v>
      </c>
      <c r="G11" s="71">
        <v>18.58044084323193</v>
      </c>
      <c r="H11" s="71">
        <v>18.545038115666749</v>
      </c>
      <c r="I11" s="72">
        <v>18.93261115871476</v>
      </c>
      <c r="K11" s="47" t="s">
        <v>103</v>
      </c>
      <c r="L11" s="47" t="s">
        <v>104</v>
      </c>
      <c r="M11" s="56">
        <v>2.25</v>
      </c>
    </row>
    <row r="12" spans="2:13" x14ac:dyDescent="0.25">
      <c r="B12" s="53">
        <v>18.666079184403312</v>
      </c>
      <c r="C12" s="54">
        <v>18.765700016354156</v>
      </c>
      <c r="D12" s="54">
        <v>18.625949957687833</v>
      </c>
      <c r="E12" s="54">
        <v>19.855507821846142</v>
      </c>
      <c r="F12" s="54">
        <v>18.327319799486258</v>
      </c>
      <c r="G12" s="54">
        <v>18.148989113768867</v>
      </c>
      <c r="H12" s="54">
        <v>19.439156525024192</v>
      </c>
      <c r="I12" s="55">
        <v>19.624771289569484</v>
      </c>
      <c r="K12" s="47" t="s">
        <v>105</v>
      </c>
      <c r="L12" s="47" t="s">
        <v>106</v>
      </c>
      <c r="M12" s="57">
        <f>COUNT(B11:I15)</f>
        <v>40</v>
      </c>
    </row>
    <row r="13" spans="2:13" x14ac:dyDescent="0.25">
      <c r="B13" s="53">
        <v>19.789251757629991</v>
      </c>
      <c r="C13" s="54">
        <v>18.431575934440371</v>
      </c>
      <c r="D13" s="54">
        <v>19.234531583837299</v>
      </c>
      <c r="E13" s="54">
        <v>18.233735404130957</v>
      </c>
      <c r="F13" s="54">
        <v>19.334217110459303</v>
      </c>
      <c r="G13" s="54">
        <v>18.040424375552711</v>
      </c>
      <c r="H13" s="54">
        <v>19.294247841575405</v>
      </c>
      <c r="I13" s="55">
        <v>18.15437850464351</v>
      </c>
      <c r="K13" s="47" t="s">
        <v>107</v>
      </c>
      <c r="L13" s="47" t="s">
        <v>108</v>
      </c>
      <c r="M13" s="51">
        <f>M11/SQRT(M12)</f>
        <v>0.35575623676894264</v>
      </c>
    </row>
    <row r="14" spans="2:13" x14ac:dyDescent="0.25">
      <c r="B14" s="53">
        <v>19.384975648484609</v>
      </c>
      <c r="C14" s="54">
        <v>19.967776490711483</v>
      </c>
      <c r="D14" s="54">
        <v>18.003535728068957</v>
      </c>
      <c r="E14" s="54">
        <v>18.866903602850112</v>
      </c>
      <c r="F14" s="54">
        <v>18.82871817327532</v>
      </c>
      <c r="G14" s="54">
        <v>19.107445365370122</v>
      </c>
      <c r="H14" s="54">
        <v>18.156755218073378</v>
      </c>
      <c r="I14" s="55">
        <v>18.314015307261037</v>
      </c>
      <c r="K14" s="47" t="s">
        <v>109</v>
      </c>
      <c r="L14" s="47" t="s">
        <v>110</v>
      </c>
      <c r="M14" s="51">
        <f>(M10-M5)/M13</f>
        <v>1.0625639933292972</v>
      </c>
    </row>
    <row r="15" spans="2:13" ht="15.75" thickBot="1" x14ac:dyDescent="0.3">
      <c r="B15" s="59">
        <v>18.024078549608209</v>
      </c>
      <c r="C15" s="60">
        <v>18.398749565916599</v>
      </c>
      <c r="D15" s="60">
        <v>18.435064202661415</v>
      </c>
      <c r="E15" s="60">
        <v>18.125984538161784</v>
      </c>
      <c r="F15" s="60">
        <v>19.927483890249984</v>
      </c>
      <c r="G15" s="60">
        <v>18.433635276608779</v>
      </c>
      <c r="H15" s="60">
        <v>19.637935658169127</v>
      </c>
      <c r="I15" s="61">
        <v>19.695207363102639</v>
      </c>
      <c r="K15" s="47" t="s">
        <v>111</v>
      </c>
      <c r="L15" s="47" t="s">
        <v>112</v>
      </c>
      <c r="M15" s="58">
        <f>2*(1-_xlfn.NORM.S.DIST(M14,TRUE))</f>
        <v>0.28797972305113007</v>
      </c>
    </row>
    <row r="16" spans="2:13" x14ac:dyDescent="0.25">
      <c r="K16" s="62"/>
      <c r="L16" s="49"/>
      <c r="M16" s="50"/>
    </row>
    <row r="17" spans="2:13" x14ac:dyDescent="0.25">
      <c r="B17" s="128" t="s">
        <v>150</v>
      </c>
      <c r="C17" s="128"/>
      <c r="D17" s="128"/>
      <c r="E17" s="128"/>
      <c r="F17" s="128"/>
      <c r="G17" s="128"/>
      <c r="H17" s="128"/>
      <c r="I17" s="128"/>
      <c r="K17" s="117" t="s">
        <v>113</v>
      </c>
      <c r="L17" s="110"/>
      <c r="M17" s="118"/>
    </row>
    <row r="18" spans="2:13" x14ac:dyDescent="0.25">
      <c r="K18" s="47" t="s">
        <v>114</v>
      </c>
      <c r="L18" s="47" t="s">
        <v>115</v>
      </c>
      <c r="M18" s="47" t="s">
        <v>134</v>
      </c>
    </row>
    <row r="19" spans="2:13" x14ac:dyDescent="0.25">
      <c r="K19" s="47" t="s">
        <v>118</v>
      </c>
      <c r="L19" s="47" t="s">
        <v>119</v>
      </c>
      <c r="M19" s="47" t="s">
        <v>132</v>
      </c>
    </row>
    <row r="20" spans="2:13" x14ac:dyDescent="0.25">
      <c r="K20" s="62"/>
      <c r="L20" s="63" t="s">
        <v>121</v>
      </c>
      <c r="M20" s="50" t="str">
        <f>_xlfn.CONCAT(M3:M4,M18:M19)</f>
        <v>Test for the mean : population standard deviation  knownOne Tail - Upper Tail TestFail to Reject the NullF.</v>
      </c>
    </row>
    <row r="21" spans="2:13" ht="15.75" thickBot="1" x14ac:dyDescent="0.3">
      <c r="K21" s="64"/>
      <c r="L21" s="65"/>
      <c r="M21" s="66"/>
    </row>
    <row r="22" spans="2:13" x14ac:dyDescent="0.25">
      <c r="K22" s="120" t="s">
        <v>122</v>
      </c>
      <c r="L22" s="121"/>
      <c r="M22" s="122"/>
    </row>
    <row r="23" spans="2:13" x14ac:dyDescent="0.25">
      <c r="K23" s="47" t="s">
        <v>120</v>
      </c>
      <c r="L23" s="127" t="s">
        <v>123</v>
      </c>
      <c r="M23" s="127"/>
    </row>
    <row r="24" spans="2:13" x14ac:dyDescent="0.25">
      <c r="K24" s="47" t="s">
        <v>124</v>
      </c>
      <c r="L24" s="127" t="s">
        <v>125</v>
      </c>
      <c r="M24" s="127"/>
    </row>
    <row r="25" spans="2:13" x14ac:dyDescent="0.25">
      <c r="K25" s="47" t="s">
        <v>126</v>
      </c>
      <c r="L25" s="127" t="s">
        <v>127</v>
      </c>
      <c r="M25" s="127"/>
    </row>
    <row r="26" spans="2:13" x14ac:dyDescent="0.25">
      <c r="K26" s="47" t="s">
        <v>128</v>
      </c>
      <c r="L26" s="127" t="s">
        <v>129</v>
      </c>
      <c r="M26" s="127"/>
    </row>
    <row r="27" spans="2:13" x14ac:dyDescent="0.25">
      <c r="K27" s="47" t="s">
        <v>130</v>
      </c>
      <c r="L27" s="127" t="s">
        <v>131</v>
      </c>
      <c r="M27" s="127"/>
    </row>
    <row r="28" spans="2:13" x14ac:dyDescent="0.25">
      <c r="K28" s="47" t="s">
        <v>132</v>
      </c>
      <c r="L28" s="127" t="s">
        <v>133</v>
      </c>
      <c r="M28" s="127"/>
    </row>
    <row r="29" spans="2:13" x14ac:dyDescent="0.25">
      <c r="K29" s="48"/>
      <c r="L29" s="49"/>
      <c r="M29" s="49"/>
    </row>
    <row r="30" spans="2:13" x14ac:dyDescent="0.25">
      <c r="K30" s="48"/>
      <c r="L30" s="49"/>
      <c r="M30" s="49"/>
    </row>
    <row r="31" spans="2:13" x14ac:dyDescent="0.25">
      <c r="K31" s="48"/>
      <c r="L31" s="49"/>
      <c r="M31" s="49"/>
    </row>
    <row r="32" spans="2:13" x14ac:dyDescent="0.25">
      <c r="K32" s="48"/>
      <c r="L32" s="49"/>
      <c r="M32" s="49"/>
    </row>
    <row r="33" spans="11:13" x14ac:dyDescent="0.25">
      <c r="K33" s="48"/>
      <c r="L33" s="49"/>
      <c r="M33" s="49"/>
    </row>
    <row r="34" spans="11:13" x14ac:dyDescent="0.25">
      <c r="K34" s="48"/>
      <c r="L34" s="49"/>
      <c r="M34" s="49"/>
    </row>
    <row r="35" spans="11:13" x14ac:dyDescent="0.25">
      <c r="K35" s="48"/>
      <c r="L35" s="49"/>
      <c r="M35" s="49"/>
    </row>
    <row r="36" spans="11:13" x14ac:dyDescent="0.25">
      <c r="K36" s="48"/>
      <c r="L36" s="49"/>
      <c r="M36" s="49"/>
    </row>
    <row r="37" spans="11:13" x14ac:dyDescent="0.25">
      <c r="K37" s="48"/>
      <c r="L37" s="49"/>
      <c r="M37" s="49"/>
    </row>
    <row r="38" spans="11:13" x14ac:dyDescent="0.25">
      <c r="K38" s="48"/>
      <c r="L38" s="49"/>
      <c r="M38" s="49"/>
    </row>
    <row r="39" spans="11:13" x14ac:dyDescent="0.25">
      <c r="K39" s="48"/>
      <c r="L39" s="49"/>
      <c r="M39" s="49"/>
    </row>
    <row r="40" spans="11:13" x14ac:dyDescent="0.25">
      <c r="K40" s="48"/>
      <c r="L40" s="49"/>
      <c r="M40" s="49"/>
    </row>
    <row r="41" spans="11:13" x14ac:dyDescent="0.25">
      <c r="K41" s="48"/>
      <c r="L41" s="49"/>
      <c r="M41" s="49"/>
    </row>
    <row r="42" spans="11:13" x14ac:dyDescent="0.25">
      <c r="K42" s="48"/>
      <c r="L42" s="49"/>
      <c r="M42" s="49"/>
    </row>
    <row r="43" spans="11:13" x14ac:dyDescent="0.25">
      <c r="K43" s="48"/>
      <c r="L43" s="49"/>
      <c r="M43" s="49"/>
    </row>
    <row r="44" spans="11:13" x14ac:dyDescent="0.25">
      <c r="K44" s="48"/>
      <c r="L44" s="49"/>
      <c r="M44" s="49"/>
    </row>
    <row r="45" spans="11:13" x14ac:dyDescent="0.25">
      <c r="K45" s="48"/>
      <c r="L45" s="49"/>
      <c r="M45" s="49"/>
    </row>
    <row r="46" spans="11:13" x14ac:dyDescent="0.25">
      <c r="K46" s="48"/>
      <c r="L46" s="49"/>
      <c r="M46" s="49"/>
    </row>
    <row r="47" spans="11:13" x14ac:dyDescent="0.25">
      <c r="K47" s="48"/>
      <c r="L47" s="49"/>
      <c r="M47" s="49"/>
    </row>
    <row r="48" spans="11:13" x14ac:dyDescent="0.25">
      <c r="K48" s="48"/>
      <c r="L48" s="49"/>
      <c r="M48" s="49"/>
    </row>
    <row r="49" spans="11:13" x14ac:dyDescent="0.25">
      <c r="K49" s="48"/>
      <c r="L49" s="49"/>
      <c r="M49" s="49"/>
    </row>
    <row r="50" spans="11:13" x14ac:dyDescent="0.25">
      <c r="K50" s="48"/>
      <c r="L50" s="49"/>
      <c r="M50" s="49"/>
    </row>
    <row r="51" spans="11:13" x14ac:dyDescent="0.25">
      <c r="K51" s="48"/>
      <c r="L51" s="49"/>
      <c r="M51" s="49"/>
    </row>
    <row r="52" spans="11:13" x14ac:dyDescent="0.25">
      <c r="K52" s="48"/>
      <c r="L52" s="49"/>
      <c r="M52" s="49"/>
    </row>
    <row r="53" spans="11:13" x14ac:dyDescent="0.25">
      <c r="K53" s="48"/>
      <c r="L53" s="49"/>
      <c r="M53" s="49"/>
    </row>
    <row r="54" spans="11:13" x14ac:dyDescent="0.25">
      <c r="K54" s="48"/>
      <c r="L54" s="49"/>
      <c r="M54" s="49"/>
    </row>
    <row r="55" spans="11:13" x14ac:dyDescent="0.25">
      <c r="K55" s="48"/>
      <c r="L55" s="49"/>
      <c r="M55" s="49"/>
    </row>
    <row r="56" spans="11:13" x14ac:dyDescent="0.25">
      <c r="K56" s="48"/>
      <c r="L56" s="49"/>
      <c r="M56" s="49"/>
    </row>
    <row r="57" spans="11:13" x14ac:dyDescent="0.25">
      <c r="K57" s="67"/>
      <c r="L57" s="68"/>
      <c r="M57" s="68"/>
    </row>
    <row r="58" spans="11:13" x14ac:dyDescent="0.25">
      <c r="K58" s="67"/>
      <c r="L58" s="68"/>
      <c r="M58" s="68"/>
    </row>
    <row r="59" spans="11:13" x14ac:dyDescent="0.25">
      <c r="K59" s="67"/>
      <c r="L59" s="68"/>
      <c r="M59" s="68"/>
    </row>
    <row r="60" spans="11:13" x14ac:dyDescent="0.25">
      <c r="K60" s="67"/>
      <c r="L60" s="68" t="s">
        <v>116</v>
      </c>
      <c r="M60" s="68"/>
    </row>
    <row r="61" spans="11:13" x14ac:dyDescent="0.25">
      <c r="K61" s="67"/>
      <c r="L61" s="68" t="s">
        <v>134</v>
      </c>
      <c r="M61" s="68"/>
    </row>
    <row r="62" spans="11:13" x14ac:dyDescent="0.25">
      <c r="K62" s="67"/>
      <c r="L62" s="68"/>
      <c r="M62" s="68"/>
    </row>
    <row r="63" spans="11:13" x14ac:dyDescent="0.25">
      <c r="K63" s="67"/>
      <c r="L63" s="68"/>
      <c r="M63" s="68"/>
    </row>
    <row r="64" spans="11:13" x14ac:dyDescent="0.25">
      <c r="K64" s="67"/>
      <c r="L64" s="68"/>
      <c r="M64" s="68"/>
    </row>
    <row r="65" spans="11:13" x14ac:dyDescent="0.25">
      <c r="K65" s="67"/>
      <c r="L65" s="68"/>
      <c r="M65" s="68"/>
    </row>
    <row r="66" spans="11:13" x14ac:dyDescent="0.25">
      <c r="K66" s="67"/>
      <c r="L66" s="68" t="s">
        <v>88</v>
      </c>
      <c r="M66" s="68"/>
    </row>
    <row r="67" spans="11:13" x14ac:dyDescent="0.25">
      <c r="K67" s="67"/>
      <c r="L67" s="68" t="s">
        <v>135</v>
      </c>
      <c r="M67" s="68"/>
    </row>
    <row r="68" spans="11:13" x14ac:dyDescent="0.25">
      <c r="K68" s="67"/>
      <c r="L68" s="68" t="s">
        <v>136</v>
      </c>
      <c r="M68" s="68"/>
    </row>
    <row r="69" spans="11:13" x14ac:dyDescent="0.25">
      <c r="K69" s="67"/>
      <c r="L69" s="68"/>
      <c r="M69" s="68"/>
    </row>
    <row r="70" spans="11:13" x14ac:dyDescent="0.25">
      <c r="K70" s="67"/>
      <c r="L70" s="68"/>
      <c r="M70" s="68"/>
    </row>
    <row r="71" spans="11:13" x14ac:dyDescent="0.25">
      <c r="K71" s="67"/>
      <c r="L71" s="68" t="s">
        <v>137</v>
      </c>
      <c r="M71" s="68"/>
    </row>
    <row r="72" spans="11:13" x14ac:dyDescent="0.25">
      <c r="K72" s="67"/>
      <c r="L72" s="68" t="s">
        <v>91</v>
      </c>
      <c r="M72" s="68"/>
    </row>
    <row r="73" spans="11:13" x14ac:dyDescent="0.25">
      <c r="K73" s="67"/>
      <c r="L73" s="68" t="s">
        <v>138</v>
      </c>
      <c r="M73" s="68"/>
    </row>
    <row r="74" spans="11:13" x14ac:dyDescent="0.25">
      <c r="K74" s="67"/>
      <c r="L74" s="68"/>
      <c r="M74" s="68"/>
    </row>
    <row r="75" spans="11:13" x14ac:dyDescent="0.25">
      <c r="K75" s="67"/>
      <c r="L75" s="68"/>
      <c r="M75" s="68"/>
    </row>
    <row r="76" spans="11:13" x14ac:dyDescent="0.25">
      <c r="K76" s="67"/>
      <c r="L76" s="68"/>
      <c r="M76" s="68"/>
    </row>
  </sheetData>
  <mergeCells count="14">
    <mergeCell ref="L28:M28"/>
    <mergeCell ref="K22:M22"/>
    <mergeCell ref="L23:M23"/>
    <mergeCell ref="L24:M24"/>
    <mergeCell ref="L25:M25"/>
    <mergeCell ref="L26:M26"/>
    <mergeCell ref="L27:M27"/>
    <mergeCell ref="B17:I17"/>
    <mergeCell ref="K17:M17"/>
    <mergeCell ref="B2:I4"/>
    <mergeCell ref="K2:M2"/>
    <mergeCell ref="B6:I8"/>
    <mergeCell ref="K8:M8"/>
    <mergeCell ref="B10:I10"/>
  </mergeCells>
  <dataValidations count="4">
    <dataValidation type="list" allowBlank="1" showInputMessage="1" showErrorMessage="1" sqref="M3" xr:uid="{F5ABF917-E59C-4ECE-BEFB-02D4FF42AC38}">
      <formula1>$L$66:$L$68</formula1>
    </dataValidation>
    <dataValidation type="list" allowBlank="1" showInputMessage="1" showErrorMessage="1" sqref="M4" xr:uid="{36C763A9-A4A3-4DC0-B7B9-3BA7DE6B0630}">
      <formula1>$L$71:$L$73</formula1>
    </dataValidation>
    <dataValidation type="list" allowBlank="1" showInputMessage="1" showErrorMessage="1" sqref="M18" xr:uid="{267784D6-A4DE-4AA6-9A47-598A6218EAEA}">
      <formula1>$L$60:$L$61</formula1>
    </dataValidation>
    <dataValidation type="list" allowBlank="1" showInputMessage="1" showErrorMessage="1" sqref="M19" xr:uid="{4616826A-6126-4879-AF1B-B2C861EA9E31}">
      <formula1>$K$23:$K$28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942CA-98C4-41E9-8AAA-C21CC76EF149}">
  <sheetPr>
    <tabColor theme="9" tint="-0.249977111117893"/>
  </sheetPr>
  <dimension ref="A1:J28"/>
  <sheetViews>
    <sheetView topLeftCell="A7" zoomScale="145" zoomScaleNormal="145" workbookViewId="0">
      <selection activeCell="G18" sqref="G18:G20"/>
    </sheetView>
  </sheetViews>
  <sheetFormatPr defaultRowHeight="15" x14ac:dyDescent="0.25"/>
  <cols>
    <col min="1" max="1" width="25.140625" customWidth="1"/>
  </cols>
  <sheetData>
    <row r="1" spans="1:10" x14ac:dyDescent="0.25">
      <c r="A1" s="83" t="s">
        <v>32</v>
      </c>
      <c r="B1" s="83"/>
      <c r="C1" s="83"/>
      <c r="D1" s="83"/>
      <c r="E1" s="83"/>
      <c r="F1" s="83"/>
      <c r="G1" s="83"/>
      <c r="H1" s="83"/>
      <c r="I1" s="83"/>
    </row>
    <row r="2" spans="1:10" x14ac:dyDescent="0.25">
      <c r="A2" s="83"/>
      <c r="B2" s="83"/>
      <c r="C2" s="83"/>
      <c r="D2" s="83"/>
      <c r="E2" s="83"/>
      <c r="F2" s="83"/>
      <c r="G2" s="83"/>
      <c r="H2" s="83"/>
      <c r="I2" s="83"/>
    </row>
    <row r="3" spans="1:10" x14ac:dyDescent="0.25">
      <c r="A3" s="83"/>
      <c r="B3" s="83"/>
      <c r="C3" s="83"/>
      <c r="D3" s="83"/>
      <c r="E3" s="83"/>
      <c r="F3" s="83"/>
      <c r="G3" s="83"/>
      <c r="H3" s="83"/>
      <c r="I3" s="83"/>
    </row>
    <row r="5" spans="1:10" x14ac:dyDescent="0.25">
      <c r="A5" s="7"/>
      <c r="B5" s="84" t="s">
        <v>9</v>
      </c>
      <c r="C5" s="85"/>
      <c r="D5" s="86" t="s">
        <v>10</v>
      </c>
      <c r="E5" s="85"/>
      <c r="F5" s="86" t="s">
        <v>11</v>
      </c>
      <c r="G5" s="85"/>
      <c r="H5" s="86" t="s">
        <v>12</v>
      </c>
      <c r="I5" s="85"/>
    </row>
    <row r="6" spans="1:10" x14ac:dyDescent="0.25">
      <c r="A6" s="8" t="s">
        <v>1</v>
      </c>
      <c r="B6" s="9" t="s">
        <v>2</v>
      </c>
      <c r="C6" s="10" t="s">
        <v>3</v>
      </c>
      <c r="D6" s="11" t="s">
        <v>2</v>
      </c>
      <c r="E6" s="10" t="s">
        <v>3</v>
      </c>
      <c r="F6" s="11" t="s">
        <v>2</v>
      </c>
      <c r="G6" s="10" t="s">
        <v>3</v>
      </c>
      <c r="H6" s="11" t="s">
        <v>2</v>
      </c>
      <c r="I6" s="10" t="s">
        <v>3</v>
      </c>
    </row>
    <row r="7" spans="1:10" x14ac:dyDescent="0.25">
      <c r="A7" s="12" t="s">
        <v>31</v>
      </c>
      <c r="B7" s="13">
        <v>575</v>
      </c>
      <c r="C7" s="40">
        <v>2</v>
      </c>
      <c r="D7" s="14">
        <v>576</v>
      </c>
      <c r="E7" s="40">
        <v>2.16</v>
      </c>
      <c r="F7" s="14">
        <v>569</v>
      </c>
      <c r="G7" s="40">
        <v>2.1168</v>
      </c>
      <c r="H7" s="14">
        <v>575</v>
      </c>
      <c r="I7" s="40">
        <v>1.9474560000000001</v>
      </c>
    </row>
    <row r="8" spans="1:10" x14ac:dyDescent="0.25">
      <c r="A8" s="12" t="s">
        <v>30</v>
      </c>
      <c r="B8" s="13">
        <v>980</v>
      </c>
      <c r="C8" s="40">
        <v>1.03</v>
      </c>
      <c r="D8" s="14">
        <v>962</v>
      </c>
      <c r="E8" s="40">
        <v>0.98</v>
      </c>
      <c r="F8" s="14">
        <v>971</v>
      </c>
      <c r="G8" s="40">
        <v>0.90160000000000007</v>
      </c>
      <c r="H8" s="14">
        <v>924</v>
      </c>
      <c r="I8" s="40">
        <v>1.0097920000000002</v>
      </c>
    </row>
    <row r="9" spans="1:10" x14ac:dyDescent="0.25">
      <c r="A9" s="12" t="s">
        <v>27</v>
      </c>
      <c r="B9" s="13">
        <v>312</v>
      </c>
      <c r="C9" s="40">
        <v>8.57</v>
      </c>
      <c r="D9" s="14">
        <v>326</v>
      </c>
      <c r="E9" s="40">
        <v>7.36</v>
      </c>
      <c r="F9" s="14">
        <v>306</v>
      </c>
      <c r="G9" s="40">
        <v>8.2432000000000016</v>
      </c>
      <c r="H9" s="14">
        <v>295</v>
      </c>
      <c r="I9" s="40">
        <v>8.490496000000002</v>
      </c>
    </row>
    <row r="10" spans="1:10" x14ac:dyDescent="0.25">
      <c r="A10" s="12" t="s">
        <v>28</v>
      </c>
      <c r="B10" s="13">
        <v>115</v>
      </c>
      <c r="C10" s="40">
        <v>12.35</v>
      </c>
      <c r="D10" s="14">
        <v>112</v>
      </c>
      <c r="E10" s="40">
        <v>13.440000000000001</v>
      </c>
      <c r="F10" s="14">
        <v>103</v>
      </c>
      <c r="G10" s="40">
        <v>13.843200000000001</v>
      </c>
      <c r="H10" s="14">
        <v>101</v>
      </c>
      <c r="I10" s="40">
        <v>14.950656000000002</v>
      </c>
    </row>
    <row r="11" spans="1:10" x14ac:dyDescent="0.25">
      <c r="A11" s="12" t="s">
        <v>29</v>
      </c>
      <c r="B11" s="13">
        <v>125</v>
      </c>
      <c r="C11" s="40">
        <v>4.09</v>
      </c>
      <c r="D11" s="14">
        <v>123</v>
      </c>
      <c r="E11" s="40">
        <v>4.12</v>
      </c>
      <c r="F11" s="14">
        <v>119</v>
      </c>
      <c r="G11" s="40">
        <v>4.4496000000000002</v>
      </c>
      <c r="H11" s="14">
        <v>118</v>
      </c>
      <c r="I11" s="40">
        <v>4.360608</v>
      </c>
    </row>
    <row r="13" spans="1:10" ht="15" customHeight="1" x14ac:dyDescent="0.25">
      <c r="A13" s="82" t="s">
        <v>20</v>
      </c>
      <c r="B13" s="82"/>
      <c r="C13" s="82"/>
      <c r="D13" s="82"/>
      <c r="E13" s="82"/>
      <c r="F13" s="82"/>
      <c r="G13" s="82"/>
      <c r="H13" s="5"/>
      <c r="I13" s="5"/>
      <c r="J13" s="5"/>
    </row>
    <row r="14" spans="1:10" x14ac:dyDescent="0.25">
      <c r="A14" s="82" t="s">
        <v>46</v>
      </c>
      <c r="B14" s="82"/>
      <c r="C14" s="82"/>
      <c r="D14" s="82"/>
      <c r="E14" s="82"/>
      <c r="F14" s="82"/>
      <c r="G14" s="82"/>
      <c r="H14" s="5"/>
      <c r="I14" s="5"/>
      <c r="J14" s="5"/>
    </row>
    <row r="15" spans="1:10" s="33" customFormat="1" x14ac:dyDescent="0.25">
      <c r="A15" s="31"/>
      <c r="B15" s="31"/>
      <c r="C15" s="31"/>
      <c r="D15" s="31"/>
      <c r="E15" s="31"/>
      <c r="F15" s="31"/>
      <c r="G15" s="31"/>
      <c r="H15" s="32"/>
      <c r="I15" s="32"/>
      <c r="J15" s="32"/>
    </row>
    <row r="16" spans="1:10" x14ac:dyDescent="0.25">
      <c r="A16" s="7"/>
      <c r="B16" s="79" t="s">
        <v>13</v>
      </c>
      <c r="C16" s="79"/>
      <c r="D16" s="15" t="s">
        <v>15</v>
      </c>
      <c r="E16" s="80" t="s">
        <v>14</v>
      </c>
      <c r="F16" s="81"/>
      <c r="G16" s="16" t="s">
        <v>16</v>
      </c>
    </row>
    <row r="17" spans="1:10" x14ac:dyDescent="0.25">
      <c r="A17" s="12" t="s">
        <v>9</v>
      </c>
      <c r="B17" s="74">
        <f>SUMPRODUCT(B7:B11,C7:C11)</f>
        <v>6764.74</v>
      </c>
      <c r="C17" s="75"/>
      <c r="D17" s="17" t="s">
        <v>17</v>
      </c>
      <c r="E17" s="76">
        <f>SUMPRODUCT(B7:B11,C7:C11)</f>
        <v>6764.74</v>
      </c>
      <c r="F17" s="77"/>
      <c r="G17" s="12" t="s">
        <v>17</v>
      </c>
    </row>
    <row r="18" spans="1:10" x14ac:dyDescent="0.25">
      <c r="A18" s="12" t="s">
        <v>10</v>
      </c>
      <c r="B18" s="74">
        <f>SUMPRODUCT(D7:D11,E7:E11)</f>
        <v>6598.3200000000015</v>
      </c>
      <c r="C18" s="75"/>
      <c r="D18" s="18">
        <f>(B18/B17)-1</f>
        <v>-2.4601093316224731E-2</v>
      </c>
      <c r="E18" s="76">
        <f>SUMPRODUCT(C7:C11,D7:D11)</f>
        <v>6822.95</v>
      </c>
      <c r="F18" s="77"/>
      <c r="G18" s="18">
        <f>(E18/E17)-1</f>
        <v>8.6049131230467868E-3</v>
      </c>
      <c r="J18" s="4"/>
    </row>
    <row r="19" spans="1:10" x14ac:dyDescent="0.25">
      <c r="A19" s="12" t="s">
        <v>11</v>
      </c>
      <c r="B19" s="74">
        <f>SUMPRODUCT(F7:F11,G7:G11)</f>
        <v>6557.6840000000011</v>
      </c>
      <c r="C19" s="75"/>
      <c r="D19" s="18">
        <f t="shared" ref="D19:D20" si="0">(B19/B18)-1</f>
        <v>-6.1585373246524355E-3</v>
      </c>
      <c r="E19" s="76">
        <f>SUMPRODUCT(F7:F11,C7:C11)</f>
        <v>6519.31</v>
      </c>
      <c r="F19" s="77"/>
      <c r="G19" s="18">
        <f t="shared" ref="G19:G20" si="1">(E19/E18)-1</f>
        <v>-4.4502744414072981E-2</v>
      </c>
      <c r="J19" s="4"/>
    </row>
    <row r="20" spans="1:10" x14ac:dyDescent="0.25">
      <c r="A20" s="12" t="s">
        <v>12</v>
      </c>
      <c r="B20" s="74">
        <f>SUMPRODUCT(H7:H11,I7:I11)</f>
        <v>6582.0993280000012</v>
      </c>
      <c r="C20" s="75"/>
      <c r="D20" s="18">
        <f t="shared" si="0"/>
        <v>3.7231632387288993E-3</v>
      </c>
      <c r="E20" s="76">
        <f>SUMPRODUCT(H7:H11,C7:C11)</f>
        <v>6359.8400000000011</v>
      </c>
      <c r="F20" s="77"/>
      <c r="G20" s="18">
        <f t="shared" si="1"/>
        <v>-2.4461177639964915E-2</v>
      </c>
      <c r="J20" s="4"/>
    </row>
    <row r="22" spans="1:10" x14ac:dyDescent="0.25">
      <c r="A22" s="78" t="s">
        <v>21</v>
      </c>
      <c r="B22" s="78"/>
      <c r="C22" s="78"/>
      <c r="D22" s="78"/>
      <c r="E22" s="78"/>
      <c r="F22" s="3"/>
      <c r="G22" s="3"/>
    </row>
    <row r="23" spans="1:10" x14ac:dyDescent="0.25">
      <c r="A23" s="1"/>
    </row>
    <row r="24" spans="1:10" x14ac:dyDescent="0.25">
      <c r="A24" s="12"/>
      <c r="B24" s="12" t="s">
        <v>18</v>
      </c>
      <c r="C24" s="12" t="s">
        <v>19</v>
      </c>
    </row>
    <row r="25" spans="1:10" x14ac:dyDescent="0.25">
      <c r="A25" s="12" t="s">
        <v>9</v>
      </c>
      <c r="B25" s="12">
        <f>100* B17/E17</f>
        <v>100</v>
      </c>
      <c r="C25" s="12" t="s">
        <v>17</v>
      </c>
    </row>
    <row r="26" spans="1:10" x14ac:dyDescent="0.25">
      <c r="A26" s="12" t="s">
        <v>10</v>
      </c>
      <c r="B26" s="12">
        <f>100* B18/E18</f>
        <v>96.707729061476357</v>
      </c>
      <c r="C26" s="19">
        <f>(B26/B25)-1</f>
        <v>-3.2922709385236448E-2</v>
      </c>
    </row>
    <row r="27" spans="1:10" x14ac:dyDescent="0.25">
      <c r="A27" s="12" t="s">
        <v>11</v>
      </c>
      <c r="B27" s="12">
        <f>100* B19/E19</f>
        <v>100.5886205748768</v>
      </c>
      <c r="C27" s="19">
        <f t="shared" ref="C27:C28" si="2">(B27/B26)-1</f>
        <v>4.013010698383157E-2</v>
      </c>
    </row>
    <row r="28" spans="1:10" x14ac:dyDescent="0.25">
      <c r="A28" s="12" t="s">
        <v>12</v>
      </c>
      <c r="B28" s="12">
        <f>100* B20/E20</f>
        <v>103.49473143978464</v>
      </c>
      <c r="C28" s="19">
        <f t="shared" si="2"/>
        <v>2.8891049984571371E-2</v>
      </c>
    </row>
  </sheetData>
  <mergeCells count="18">
    <mergeCell ref="A13:G13"/>
    <mergeCell ref="A14:G14"/>
    <mergeCell ref="A1:I3"/>
    <mergeCell ref="B5:C5"/>
    <mergeCell ref="D5:E5"/>
    <mergeCell ref="F5:G5"/>
    <mergeCell ref="H5:I5"/>
    <mergeCell ref="B16:C16"/>
    <mergeCell ref="E16:F16"/>
    <mergeCell ref="B17:C17"/>
    <mergeCell ref="E17:F17"/>
    <mergeCell ref="B18:C18"/>
    <mergeCell ref="E18:F18"/>
    <mergeCell ref="B19:C19"/>
    <mergeCell ref="E19:F19"/>
    <mergeCell ref="B20:C20"/>
    <mergeCell ref="E20:F20"/>
    <mergeCell ref="A22:E2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57D7D-221D-49AE-86DC-CBD93FDAFC26}">
  <sheetPr>
    <tabColor theme="9" tint="-0.249977111117893"/>
  </sheetPr>
  <dimension ref="A1:J28"/>
  <sheetViews>
    <sheetView tabSelected="1" zoomScale="145" zoomScaleNormal="145" workbookViewId="0">
      <selection activeCell="M13" sqref="M13"/>
    </sheetView>
  </sheetViews>
  <sheetFormatPr defaultRowHeight="15" x14ac:dyDescent="0.25"/>
  <cols>
    <col min="1" max="1" width="25.140625" customWidth="1"/>
  </cols>
  <sheetData>
    <row r="1" spans="1:10" x14ac:dyDescent="0.25">
      <c r="A1" s="83" t="s">
        <v>33</v>
      </c>
      <c r="B1" s="83"/>
      <c r="C1" s="83"/>
      <c r="D1" s="83"/>
      <c r="E1" s="83"/>
      <c r="F1" s="83"/>
      <c r="G1" s="83"/>
      <c r="H1" s="83"/>
      <c r="I1" s="83"/>
    </row>
    <row r="2" spans="1:10" x14ac:dyDescent="0.25">
      <c r="A2" s="83"/>
      <c r="B2" s="83"/>
      <c r="C2" s="83"/>
      <c r="D2" s="83"/>
      <c r="E2" s="83"/>
      <c r="F2" s="83"/>
      <c r="G2" s="83"/>
      <c r="H2" s="83"/>
      <c r="I2" s="83"/>
    </row>
    <row r="3" spans="1:10" x14ac:dyDescent="0.25">
      <c r="A3" s="83"/>
      <c r="B3" s="83"/>
      <c r="C3" s="83"/>
      <c r="D3" s="83"/>
      <c r="E3" s="83"/>
      <c r="F3" s="83"/>
      <c r="G3" s="83"/>
      <c r="H3" s="83"/>
      <c r="I3" s="83"/>
    </row>
    <row r="5" spans="1:10" x14ac:dyDescent="0.25">
      <c r="A5" s="7"/>
      <c r="B5" s="84" t="s">
        <v>9</v>
      </c>
      <c r="C5" s="85"/>
      <c r="D5" s="86" t="s">
        <v>10</v>
      </c>
      <c r="E5" s="85"/>
      <c r="F5" s="86" t="s">
        <v>11</v>
      </c>
      <c r="G5" s="85"/>
      <c r="H5" s="86" t="s">
        <v>12</v>
      </c>
      <c r="I5" s="85"/>
    </row>
    <row r="6" spans="1:10" x14ac:dyDescent="0.25">
      <c r="A6" s="8" t="s">
        <v>1</v>
      </c>
      <c r="B6" s="9" t="s">
        <v>2</v>
      </c>
      <c r="C6" s="10" t="s">
        <v>3</v>
      </c>
      <c r="D6" s="11" t="s">
        <v>2</v>
      </c>
      <c r="E6" s="10" t="s">
        <v>3</v>
      </c>
      <c r="F6" s="11" t="s">
        <v>2</v>
      </c>
      <c r="G6" s="10" t="s">
        <v>3</v>
      </c>
      <c r="H6" s="11" t="s">
        <v>2</v>
      </c>
      <c r="I6" s="10" t="s">
        <v>3</v>
      </c>
    </row>
    <row r="7" spans="1:10" x14ac:dyDescent="0.25">
      <c r="A7" s="12" t="s">
        <v>36</v>
      </c>
      <c r="B7" s="13">
        <v>650</v>
      </c>
      <c r="C7" s="40">
        <v>2.0699999999999998</v>
      </c>
      <c r="D7" s="14">
        <v>660</v>
      </c>
      <c r="E7" s="40">
        <v>2.16</v>
      </c>
      <c r="F7" s="14">
        <v>675</v>
      </c>
      <c r="G7" s="40">
        <v>2.1168</v>
      </c>
      <c r="H7" s="14">
        <v>676</v>
      </c>
      <c r="I7" s="40">
        <v>1.9474560000000001</v>
      </c>
    </row>
    <row r="8" spans="1:10" x14ac:dyDescent="0.25">
      <c r="A8" s="12" t="s">
        <v>4</v>
      </c>
      <c r="B8" s="13">
        <v>1250</v>
      </c>
      <c r="C8" s="40">
        <v>1.05</v>
      </c>
      <c r="D8" s="14">
        <v>1292</v>
      </c>
      <c r="E8" s="40">
        <v>0.98</v>
      </c>
      <c r="F8" s="14">
        <v>1292</v>
      </c>
      <c r="G8" s="40">
        <v>0.90160000000000007</v>
      </c>
      <c r="H8" s="14">
        <v>1260</v>
      </c>
      <c r="I8" s="40">
        <v>1.0097920000000002</v>
      </c>
    </row>
    <row r="9" spans="1:10" x14ac:dyDescent="0.25">
      <c r="A9" s="12" t="s">
        <v>37</v>
      </c>
      <c r="B9" s="13">
        <v>450</v>
      </c>
      <c r="C9" s="40">
        <v>8.15</v>
      </c>
      <c r="D9" s="14">
        <v>438</v>
      </c>
      <c r="E9" s="40">
        <v>7.36</v>
      </c>
      <c r="F9" s="14">
        <v>448</v>
      </c>
      <c r="G9" s="40">
        <v>8.2432000000000016</v>
      </c>
      <c r="H9" s="14">
        <v>457</v>
      </c>
      <c r="I9" s="40">
        <v>8.490496000000002</v>
      </c>
    </row>
    <row r="10" spans="1:10" x14ac:dyDescent="0.25">
      <c r="A10" s="12" t="s">
        <v>35</v>
      </c>
      <c r="B10" s="13">
        <v>105</v>
      </c>
      <c r="C10" s="40">
        <v>12.36</v>
      </c>
      <c r="D10" s="14">
        <v>102</v>
      </c>
      <c r="E10" s="40">
        <v>13.440000000000001</v>
      </c>
      <c r="F10" s="14">
        <v>88</v>
      </c>
      <c r="G10" s="40">
        <v>13.843200000000001</v>
      </c>
      <c r="H10" s="14">
        <v>94</v>
      </c>
      <c r="I10" s="40">
        <v>14.950656000000002</v>
      </c>
    </row>
    <row r="11" spans="1:10" x14ac:dyDescent="0.25">
      <c r="A11" s="12" t="s">
        <v>34</v>
      </c>
      <c r="B11" s="13">
        <v>215</v>
      </c>
      <c r="C11" s="40">
        <v>4.09</v>
      </c>
      <c r="D11" s="14">
        <v>215</v>
      </c>
      <c r="E11" s="40">
        <v>4.12</v>
      </c>
      <c r="F11" s="14">
        <v>214</v>
      </c>
      <c r="G11" s="40">
        <v>4.4496000000000002</v>
      </c>
      <c r="H11" s="14">
        <v>210</v>
      </c>
      <c r="I11" s="40">
        <v>4.360608</v>
      </c>
    </row>
    <row r="13" spans="1:10" ht="15" customHeight="1" x14ac:dyDescent="0.25">
      <c r="A13" s="82" t="s">
        <v>20</v>
      </c>
      <c r="B13" s="82"/>
      <c r="C13" s="82"/>
      <c r="D13" s="82"/>
      <c r="E13" s="82"/>
      <c r="F13" s="82"/>
      <c r="G13" s="82"/>
      <c r="H13" s="5"/>
      <c r="I13" s="5"/>
      <c r="J13" s="5"/>
    </row>
    <row r="14" spans="1:10" x14ac:dyDescent="0.25">
      <c r="A14" s="82" t="s">
        <v>46</v>
      </c>
      <c r="B14" s="82"/>
      <c r="C14" s="82"/>
      <c r="D14" s="82"/>
      <c r="E14" s="82"/>
      <c r="F14" s="82"/>
      <c r="G14" s="82"/>
      <c r="H14" s="5"/>
      <c r="I14" s="5"/>
      <c r="J14" s="5"/>
    </row>
    <row r="15" spans="1:10" s="33" customFormat="1" x14ac:dyDescent="0.25">
      <c r="A15" s="31"/>
      <c r="B15" s="31"/>
      <c r="C15" s="31"/>
      <c r="D15" s="31"/>
      <c r="E15" s="31"/>
      <c r="F15" s="31"/>
      <c r="G15" s="31"/>
      <c r="H15" s="32"/>
      <c r="I15" s="32"/>
      <c r="J15" s="32"/>
    </row>
    <row r="16" spans="1:10" x14ac:dyDescent="0.25">
      <c r="A16" s="7"/>
      <c r="B16" s="79" t="s">
        <v>13</v>
      </c>
      <c r="C16" s="79"/>
      <c r="D16" s="15" t="s">
        <v>15</v>
      </c>
      <c r="E16" s="80" t="s">
        <v>14</v>
      </c>
      <c r="F16" s="81"/>
      <c r="G16" s="16" t="s">
        <v>16</v>
      </c>
    </row>
    <row r="17" spans="1:10" x14ac:dyDescent="0.25">
      <c r="A17" s="12" t="s">
        <v>9</v>
      </c>
      <c r="B17" s="74">
        <f>SUMPRODUCT(B7:B11,C7:C11)</f>
        <v>8502.65</v>
      </c>
      <c r="C17" s="75"/>
      <c r="D17" s="17" t="s">
        <v>17</v>
      </c>
      <c r="E17" s="76">
        <f>SUMPRODUCT(B7:B11,C7:C11)</f>
        <v>8502.65</v>
      </c>
      <c r="F17" s="77"/>
      <c r="G17" s="12" t="s">
        <v>17</v>
      </c>
    </row>
    <row r="18" spans="1:10" x14ac:dyDescent="0.25">
      <c r="A18" s="12" t="s">
        <v>10</v>
      </c>
      <c r="B18" s="74">
        <f>SUMPRODUCT(D7:D11,E7:E11)</f>
        <v>8172.1200000000008</v>
      </c>
      <c r="C18" s="75"/>
      <c r="D18" s="18">
        <f>(B18-B17)/B17</f>
        <v>-3.8873762885688445E-2</v>
      </c>
      <c r="E18" s="76">
        <f>SUMPRODUCT(C7:C11,D7:D11)</f>
        <v>8432.57</v>
      </c>
      <c r="F18" s="77"/>
      <c r="G18" s="19">
        <f>(E18-E17)/E17</f>
        <v>-8.2421362751612659E-3</v>
      </c>
      <c r="J18" s="4"/>
    </row>
    <row r="19" spans="1:10" x14ac:dyDescent="0.25">
      <c r="A19" s="12" t="s">
        <v>11</v>
      </c>
      <c r="B19" s="74">
        <f>SUMPRODUCT(F7:F11,G7:G11)</f>
        <v>8457.0768000000007</v>
      </c>
      <c r="C19" s="75"/>
      <c r="D19" s="18">
        <f t="shared" ref="D19:D20" si="0">(B19-B18)/B18</f>
        <v>3.4869385177897526E-2</v>
      </c>
      <c r="E19" s="76">
        <f>SUMPRODUCT(F7:F11,C7:C11)</f>
        <v>8367.9900000000016</v>
      </c>
      <c r="F19" s="77"/>
      <c r="G19" s="19">
        <f t="shared" ref="G19:G20" si="1">(E19-E18)/E18</f>
        <v>-7.6584007010909025E-3</v>
      </c>
      <c r="J19" s="4"/>
    </row>
    <row r="20" spans="1:10" x14ac:dyDescent="0.25">
      <c r="A20" s="12" t="s">
        <v>12</v>
      </c>
      <c r="B20" s="74">
        <f>SUMPRODUCT(H7:H11,I7:I11)</f>
        <v>8790.0641920000016</v>
      </c>
      <c r="C20" s="75"/>
      <c r="D20" s="18">
        <f t="shared" si="0"/>
        <v>3.9373816730622672E-2</v>
      </c>
      <c r="E20" s="76">
        <f>SUMPRODUCT(H7:H11,C7:C11)</f>
        <v>8467.61</v>
      </c>
      <c r="F20" s="77"/>
      <c r="G20" s="19">
        <f t="shared" si="1"/>
        <v>1.1904889943702007E-2</v>
      </c>
      <c r="J20" s="4"/>
    </row>
    <row r="22" spans="1:10" x14ac:dyDescent="0.25">
      <c r="A22" s="78" t="s">
        <v>21</v>
      </c>
      <c r="B22" s="78"/>
      <c r="C22" s="78"/>
      <c r="D22" s="78"/>
      <c r="E22" s="78"/>
      <c r="F22" s="3"/>
      <c r="G22" s="3"/>
    </row>
    <row r="23" spans="1:10" x14ac:dyDescent="0.25">
      <c r="A23" s="1"/>
    </row>
    <row r="24" spans="1:10" x14ac:dyDescent="0.25">
      <c r="A24" s="12"/>
      <c r="B24" s="12" t="s">
        <v>18</v>
      </c>
      <c r="C24" s="12" t="s">
        <v>19</v>
      </c>
    </row>
    <row r="25" spans="1:10" x14ac:dyDescent="0.25">
      <c r="A25" s="12" t="s">
        <v>9</v>
      </c>
      <c r="B25" s="12">
        <f>100* B17/E17</f>
        <v>100</v>
      </c>
      <c r="C25" s="12" t="s">
        <v>17</v>
      </c>
    </row>
    <row r="26" spans="1:10" x14ac:dyDescent="0.25">
      <c r="A26" s="12" t="s">
        <v>10</v>
      </c>
      <c r="B26" s="12">
        <f>100* B18/E18</f>
        <v>96.911380516260181</v>
      </c>
      <c r="C26" s="19">
        <f>(B26/B25)-1</f>
        <v>-3.0886194837398184E-2</v>
      </c>
    </row>
    <row r="27" spans="1:10" x14ac:dyDescent="0.25">
      <c r="A27" s="12" t="s">
        <v>11</v>
      </c>
      <c r="B27" s="12">
        <f>100* B19/E19</f>
        <v>101.06461408295181</v>
      </c>
      <c r="C27" s="19">
        <f t="shared" ref="C27:C28" si="2">(B27/B26)-1</f>
        <v>4.2855994255440288E-2</v>
      </c>
    </row>
    <row r="28" spans="1:10" x14ac:dyDescent="0.25">
      <c r="A28" s="12" t="s">
        <v>12</v>
      </c>
      <c r="B28" s="12">
        <f>100* B20/E20</f>
        <v>103.80808979157047</v>
      </c>
      <c r="C28" s="19">
        <f t="shared" si="2"/>
        <v>2.7145759507545053E-2</v>
      </c>
    </row>
  </sheetData>
  <mergeCells count="18">
    <mergeCell ref="A13:G13"/>
    <mergeCell ref="A14:G14"/>
    <mergeCell ref="A1:I3"/>
    <mergeCell ref="B5:C5"/>
    <mergeCell ref="D5:E5"/>
    <mergeCell ref="F5:G5"/>
    <mergeCell ref="H5:I5"/>
    <mergeCell ref="B16:C16"/>
    <mergeCell ref="E16:F16"/>
    <mergeCell ref="B17:C17"/>
    <mergeCell ref="E17:F17"/>
    <mergeCell ref="B18:C18"/>
    <mergeCell ref="E18:F18"/>
    <mergeCell ref="B19:C19"/>
    <mergeCell ref="E19:F19"/>
    <mergeCell ref="B20:C20"/>
    <mergeCell ref="E20:F20"/>
    <mergeCell ref="A22:E2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D482B-C777-4DD9-9623-C4A3521F7A9A}">
  <sheetPr>
    <tabColor theme="8" tint="-0.249977111117893"/>
  </sheetPr>
  <dimension ref="A1:J22"/>
  <sheetViews>
    <sheetView zoomScale="175" zoomScaleNormal="175" workbookViewId="0">
      <selection activeCell="C8" sqref="C8:C12"/>
    </sheetView>
  </sheetViews>
  <sheetFormatPr defaultRowHeight="15" x14ac:dyDescent="0.25"/>
  <cols>
    <col min="1" max="1" width="25.140625" customWidth="1"/>
  </cols>
  <sheetData>
    <row r="1" spans="1:10" ht="15" customHeight="1" x14ac:dyDescent="0.25">
      <c r="A1" s="90" t="s">
        <v>43</v>
      </c>
      <c r="B1" s="90"/>
      <c r="C1" s="90"/>
      <c r="D1" s="90"/>
      <c r="E1" s="90"/>
      <c r="F1" s="90"/>
      <c r="G1" s="90"/>
      <c r="H1" s="90"/>
      <c r="I1" s="6"/>
    </row>
    <row r="2" spans="1:10" x14ac:dyDescent="0.25">
      <c r="A2" s="90"/>
      <c r="B2" s="90"/>
      <c r="C2" s="90"/>
      <c r="D2" s="90"/>
      <c r="E2" s="90"/>
      <c r="F2" s="90"/>
      <c r="G2" s="90"/>
      <c r="H2" s="90"/>
      <c r="I2" s="6"/>
    </row>
    <row r="3" spans="1:10" x14ac:dyDescent="0.25">
      <c r="A3" s="90"/>
      <c r="B3" s="90"/>
      <c r="C3" s="90"/>
      <c r="D3" s="90"/>
      <c r="E3" s="90"/>
      <c r="F3" s="90"/>
      <c r="G3" s="90"/>
      <c r="H3" s="90"/>
      <c r="I3" s="6"/>
    </row>
    <row r="4" spans="1:10" x14ac:dyDescent="0.25">
      <c r="A4" s="90"/>
      <c r="B4" s="90"/>
      <c r="C4" s="90"/>
      <c r="D4" s="90"/>
      <c r="E4" s="90"/>
      <c r="F4" s="90"/>
      <c r="G4" s="90"/>
      <c r="H4" s="90"/>
    </row>
    <row r="6" spans="1:10" x14ac:dyDescent="0.25">
      <c r="A6" s="20"/>
      <c r="B6" s="24" t="s">
        <v>38</v>
      </c>
      <c r="C6" s="25" t="s">
        <v>9</v>
      </c>
      <c r="D6" s="25" t="s">
        <v>10</v>
      </c>
      <c r="E6" s="25" t="s">
        <v>11</v>
      </c>
      <c r="F6" s="25" t="s">
        <v>12</v>
      </c>
    </row>
    <row r="7" spans="1:10" x14ac:dyDescent="0.25">
      <c r="A7" s="26" t="s">
        <v>1</v>
      </c>
      <c r="B7" s="27" t="s">
        <v>2</v>
      </c>
      <c r="C7" s="28" t="s">
        <v>3</v>
      </c>
      <c r="D7" s="28" t="s">
        <v>3</v>
      </c>
      <c r="E7" s="28" t="s">
        <v>3</v>
      </c>
      <c r="F7" s="28" t="s">
        <v>3</v>
      </c>
    </row>
    <row r="8" spans="1:10" x14ac:dyDescent="0.25">
      <c r="A8" s="22" t="s">
        <v>5</v>
      </c>
      <c r="B8" s="29">
        <v>35</v>
      </c>
      <c r="C8" s="40">
        <v>1.95</v>
      </c>
      <c r="D8" s="40">
        <v>2.16</v>
      </c>
      <c r="E8" s="40">
        <v>2.1168</v>
      </c>
      <c r="F8" s="40">
        <v>1.9474560000000001</v>
      </c>
    </row>
    <row r="9" spans="1:10" x14ac:dyDescent="0.25">
      <c r="A9" s="22" t="s">
        <v>4</v>
      </c>
      <c r="B9" s="29">
        <v>40</v>
      </c>
      <c r="C9" s="40">
        <v>1.1200000000000001</v>
      </c>
      <c r="D9" s="40">
        <v>0.98</v>
      </c>
      <c r="E9" s="40">
        <v>0.90160000000000007</v>
      </c>
      <c r="F9" s="40">
        <v>1.0097920000000002</v>
      </c>
    </row>
    <row r="10" spans="1:10" x14ac:dyDescent="0.25">
      <c r="A10" s="22" t="s">
        <v>7</v>
      </c>
      <c r="B10" s="29">
        <v>24</v>
      </c>
      <c r="C10" s="40">
        <v>8.0299999999999994</v>
      </c>
      <c r="D10" s="40">
        <v>7.36</v>
      </c>
      <c r="E10" s="40">
        <v>8.2432000000000016</v>
      </c>
      <c r="F10" s="40">
        <v>8.490496000000002</v>
      </c>
    </row>
    <row r="11" spans="1:10" x14ac:dyDescent="0.25">
      <c r="A11" s="22" t="s">
        <v>8</v>
      </c>
      <c r="B11" s="29">
        <v>15</v>
      </c>
      <c r="C11" s="40">
        <v>11.89</v>
      </c>
      <c r="D11" s="40">
        <v>13.440000000000001</v>
      </c>
      <c r="E11" s="40">
        <v>13.843200000000001</v>
      </c>
      <c r="F11" s="40">
        <v>14.950656000000002</v>
      </c>
    </row>
    <row r="12" spans="1:10" x14ac:dyDescent="0.25">
      <c r="A12" s="22" t="s">
        <v>6</v>
      </c>
      <c r="B12" s="29">
        <v>8</v>
      </c>
      <c r="C12" s="40">
        <v>3.98</v>
      </c>
      <c r="D12" s="40">
        <v>4.12</v>
      </c>
      <c r="E12" s="40">
        <v>4.4496000000000002</v>
      </c>
      <c r="F12" s="40">
        <v>4.360608</v>
      </c>
    </row>
    <row r="14" spans="1:10" ht="15" customHeight="1" x14ac:dyDescent="0.25">
      <c r="A14" s="89" t="s">
        <v>40</v>
      </c>
      <c r="B14" s="89"/>
      <c r="C14" s="89"/>
      <c r="D14" s="89"/>
      <c r="E14" s="89"/>
      <c r="F14" s="89"/>
      <c r="G14" s="89"/>
      <c r="H14" s="89"/>
      <c r="I14" s="5"/>
      <c r="J14" s="5"/>
    </row>
    <row r="15" spans="1:10" ht="15" customHeight="1" x14ac:dyDescent="0.25">
      <c r="A15" s="89" t="s">
        <v>46</v>
      </c>
      <c r="B15" s="89"/>
      <c r="C15" s="89"/>
      <c r="D15" s="89"/>
      <c r="E15" s="89"/>
      <c r="F15" s="89"/>
      <c r="G15" s="89"/>
      <c r="H15" s="89"/>
      <c r="I15" s="5"/>
      <c r="J15" s="5"/>
    </row>
    <row r="16" spans="1:10" s="33" customFormat="1" ht="15" customHeight="1" x14ac:dyDescent="0.25">
      <c r="A16" s="31"/>
      <c r="B16" s="31"/>
      <c r="C16" s="31"/>
      <c r="D16" s="31"/>
      <c r="E16" s="31"/>
      <c r="F16" s="31"/>
      <c r="G16" s="31"/>
      <c r="H16" s="31"/>
      <c r="I16" s="32"/>
      <c r="J16" s="32"/>
    </row>
    <row r="17" spans="1:6" x14ac:dyDescent="0.25">
      <c r="A17" s="20"/>
      <c r="B17" s="95" t="s">
        <v>39</v>
      </c>
      <c r="C17" s="96"/>
      <c r="D17" s="21" t="s">
        <v>41</v>
      </c>
      <c r="E17" s="95" t="s">
        <v>42</v>
      </c>
      <c r="F17" s="96"/>
    </row>
    <row r="18" spans="1:6" x14ac:dyDescent="0.25">
      <c r="A18" s="22" t="s">
        <v>9</v>
      </c>
      <c r="B18" s="93">
        <f>SUMPRODUCT(B8:B12,C8:C12)</f>
        <v>515.96</v>
      </c>
      <c r="C18" s="94"/>
      <c r="D18" s="23">
        <f>(B18/B18)*100</f>
        <v>100</v>
      </c>
      <c r="E18" s="91" t="s">
        <v>17</v>
      </c>
      <c r="F18" s="92"/>
    </row>
    <row r="19" spans="1:6" x14ac:dyDescent="0.25">
      <c r="A19" s="22" t="s">
        <v>10</v>
      </c>
      <c r="B19" s="93">
        <f>SUMPRODUCT(B8:B12,D8:D12)</f>
        <v>526.00000000000011</v>
      </c>
      <c r="C19" s="94"/>
      <c r="D19" s="23">
        <f>(B19/$B$18)*100</f>
        <v>101.94588727808357</v>
      </c>
      <c r="E19" s="87">
        <f>(D19/D18)-1</f>
        <v>1.9458872780835801E-2</v>
      </c>
      <c r="F19" s="88"/>
    </row>
    <row r="20" spans="1:6" x14ac:dyDescent="0.25">
      <c r="A20" s="22" t="s">
        <v>11</v>
      </c>
      <c r="B20" s="93">
        <f>SUMPRODUCT(B8:B12,E8:E12)</f>
        <v>551.23360000000002</v>
      </c>
      <c r="C20" s="94"/>
      <c r="D20" s="23">
        <f t="shared" ref="D20:D21" si="0">(B20/$B$18)*100</f>
        <v>106.83649895340723</v>
      </c>
      <c r="E20" s="87">
        <f t="shared" ref="E20:E21" si="1">(D20/D19)-1</f>
        <v>4.7972623574144446E-2</v>
      </c>
      <c r="F20" s="88"/>
    </row>
    <row r="21" spans="1:6" x14ac:dyDescent="0.25">
      <c r="A21" s="22" t="s">
        <v>12</v>
      </c>
      <c r="B21" s="93">
        <f>SUMPRODUCT(B8:B12,F8:F12)</f>
        <v>571.46924800000011</v>
      </c>
      <c r="C21" s="94"/>
      <c r="D21" s="23">
        <f t="shared" si="0"/>
        <v>110.75844018916197</v>
      </c>
      <c r="E21" s="87">
        <f t="shared" si="1"/>
        <v>3.6709750639293715E-2</v>
      </c>
      <c r="F21" s="88"/>
    </row>
    <row r="22" spans="1:6" ht="12.75" customHeight="1" x14ac:dyDescent="0.25"/>
  </sheetData>
  <mergeCells count="13">
    <mergeCell ref="E19:F19"/>
    <mergeCell ref="E20:F20"/>
    <mergeCell ref="E21:F21"/>
    <mergeCell ref="A14:H14"/>
    <mergeCell ref="A1:H4"/>
    <mergeCell ref="E18:F18"/>
    <mergeCell ref="B18:C18"/>
    <mergeCell ref="B19:C19"/>
    <mergeCell ref="B20:C20"/>
    <mergeCell ref="B21:C21"/>
    <mergeCell ref="B17:C17"/>
    <mergeCell ref="E17:F17"/>
    <mergeCell ref="A15:H1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38D35-5F76-4DC7-8280-B8C934B51EC2}">
  <sheetPr>
    <tabColor theme="8" tint="-0.249977111117893"/>
  </sheetPr>
  <dimension ref="A1:J21"/>
  <sheetViews>
    <sheetView zoomScale="145" zoomScaleNormal="145" workbookViewId="0">
      <selection activeCell="C8" sqref="C8:C12"/>
    </sheetView>
  </sheetViews>
  <sheetFormatPr defaultRowHeight="15" x14ac:dyDescent="0.25"/>
  <cols>
    <col min="1" max="1" width="25.140625" customWidth="1"/>
  </cols>
  <sheetData>
    <row r="1" spans="1:10" ht="15" customHeight="1" x14ac:dyDescent="0.25">
      <c r="A1" s="90" t="s">
        <v>51</v>
      </c>
      <c r="B1" s="90"/>
      <c r="C1" s="90"/>
      <c r="D1" s="90"/>
      <c r="E1" s="90"/>
      <c r="F1" s="90"/>
      <c r="G1" s="90"/>
      <c r="H1" s="90"/>
      <c r="I1" s="6"/>
    </row>
    <row r="2" spans="1:10" x14ac:dyDescent="0.25">
      <c r="A2" s="90"/>
      <c r="B2" s="90"/>
      <c r="C2" s="90"/>
      <c r="D2" s="90"/>
      <c r="E2" s="90"/>
      <c r="F2" s="90"/>
      <c r="G2" s="90"/>
      <c r="H2" s="90"/>
      <c r="I2" s="6"/>
    </row>
    <row r="3" spans="1:10" x14ac:dyDescent="0.25">
      <c r="A3" s="90"/>
      <c r="B3" s="90"/>
      <c r="C3" s="90"/>
      <c r="D3" s="90"/>
      <c r="E3" s="90"/>
      <c r="F3" s="90"/>
      <c r="G3" s="90"/>
      <c r="H3" s="90"/>
      <c r="I3" s="6"/>
    </row>
    <row r="4" spans="1:10" x14ac:dyDescent="0.25">
      <c r="A4" s="90"/>
      <c r="B4" s="90"/>
      <c r="C4" s="90"/>
      <c r="D4" s="90"/>
      <c r="E4" s="90"/>
      <c r="F4" s="90"/>
      <c r="G4" s="90"/>
      <c r="H4" s="90"/>
    </row>
    <row r="6" spans="1:10" x14ac:dyDescent="0.25">
      <c r="A6" s="20"/>
      <c r="B6" s="24" t="s">
        <v>38</v>
      </c>
      <c r="C6" s="25" t="s">
        <v>9</v>
      </c>
      <c r="D6" s="25" t="s">
        <v>10</v>
      </c>
      <c r="E6" s="25" t="s">
        <v>11</v>
      </c>
      <c r="F6" s="25" t="s">
        <v>12</v>
      </c>
    </row>
    <row r="7" spans="1:10" x14ac:dyDescent="0.25">
      <c r="A7" s="26" t="s">
        <v>1</v>
      </c>
      <c r="B7" s="27" t="s">
        <v>2</v>
      </c>
      <c r="C7" s="28" t="s">
        <v>3</v>
      </c>
      <c r="D7" s="28" t="s">
        <v>3</v>
      </c>
      <c r="E7" s="28" t="s">
        <v>3</v>
      </c>
      <c r="F7" s="28" t="s">
        <v>3</v>
      </c>
    </row>
    <row r="8" spans="1:10" x14ac:dyDescent="0.25">
      <c r="A8" s="22" t="s">
        <v>22</v>
      </c>
      <c r="B8" s="29">
        <v>44</v>
      </c>
      <c r="C8" s="40">
        <v>2.0299999999999998</v>
      </c>
      <c r="D8" s="40">
        <v>2.16</v>
      </c>
      <c r="E8" s="40">
        <v>2.1168</v>
      </c>
      <c r="F8" s="40">
        <v>1.9474560000000001</v>
      </c>
    </row>
    <row r="9" spans="1:10" x14ac:dyDescent="0.25">
      <c r="A9" s="22" t="s">
        <v>25</v>
      </c>
      <c r="B9" s="29">
        <v>76</v>
      </c>
      <c r="C9" s="40">
        <v>1.1100000000000001</v>
      </c>
      <c r="D9" s="40">
        <v>0.98</v>
      </c>
      <c r="E9" s="40">
        <v>0.90160000000000007</v>
      </c>
      <c r="F9" s="40">
        <v>1.0097920000000002</v>
      </c>
    </row>
    <row r="10" spans="1:10" x14ac:dyDescent="0.25">
      <c r="A10" s="22" t="s">
        <v>26</v>
      </c>
      <c r="B10" s="29">
        <v>2</v>
      </c>
      <c r="C10" s="40">
        <v>8.01</v>
      </c>
      <c r="D10" s="40">
        <v>7.36</v>
      </c>
      <c r="E10" s="40">
        <v>8.2432000000000016</v>
      </c>
      <c r="F10" s="40">
        <v>8.490496000000002</v>
      </c>
    </row>
    <row r="11" spans="1:10" x14ac:dyDescent="0.25">
      <c r="A11" s="22" t="s">
        <v>24</v>
      </c>
      <c r="B11" s="29">
        <v>28</v>
      </c>
      <c r="C11" s="40">
        <v>11.95</v>
      </c>
      <c r="D11" s="40">
        <v>13.440000000000001</v>
      </c>
      <c r="E11" s="40">
        <v>13.843200000000001</v>
      </c>
      <c r="F11" s="40">
        <v>14.950656000000002</v>
      </c>
    </row>
    <row r="12" spans="1:10" x14ac:dyDescent="0.25">
      <c r="A12" s="22" t="s">
        <v>23</v>
      </c>
      <c r="B12" s="29">
        <v>8</v>
      </c>
      <c r="C12" s="40">
        <v>4.07</v>
      </c>
      <c r="D12" s="40">
        <v>4.12</v>
      </c>
      <c r="E12" s="40">
        <v>4.4496000000000002</v>
      </c>
      <c r="F12" s="40">
        <v>4.360608</v>
      </c>
    </row>
    <row r="14" spans="1:10" ht="15" customHeight="1" x14ac:dyDescent="0.25">
      <c r="A14" s="89" t="s">
        <v>40</v>
      </c>
      <c r="B14" s="89"/>
      <c r="C14" s="89"/>
      <c r="D14" s="89"/>
      <c r="E14" s="89"/>
      <c r="F14" s="89"/>
      <c r="G14" s="89"/>
      <c r="H14" s="89"/>
      <c r="I14" s="5"/>
      <c r="J14" s="5"/>
    </row>
    <row r="15" spans="1:10" x14ac:dyDescent="0.25">
      <c r="A15" s="89" t="s">
        <v>46</v>
      </c>
      <c r="B15" s="89"/>
      <c r="C15" s="89"/>
      <c r="D15" s="89"/>
      <c r="E15" s="89"/>
      <c r="F15" s="89"/>
      <c r="G15" s="89"/>
      <c r="H15" s="89"/>
      <c r="I15" s="5"/>
      <c r="J15" s="5"/>
    </row>
    <row r="16" spans="1:10" s="33" customFormat="1" x14ac:dyDescent="0.25">
      <c r="A16" s="31"/>
      <c r="B16" s="31"/>
      <c r="C16" s="31"/>
      <c r="D16" s="31"/>
      <c r="E16" s="31"/>
      <c r="F16" s="31"/>
      <c r="G16" s="31"/>
      <c r="H16" s="31"/>
      <c r="I16" s="32"/>
      <c r="J16" s="32"/>
    </row>
    <row r="17" spans="1:9" s="36" customFormat="1" x14ac:dyDescent="0.25">
      <c r="A17" s="34"/>
      <c r="B17" s="97" t="s">
        <v>39</v>
      </c>
      <c r="C17" s="98"/>
      <c r="D17" s="35" t="s">
        <v>41</v>
      </c>
      <c r="E17" s="97" t="s">
        <v>42</v>
      </c>
      <c r="F17" s="98"/>
    </row>
    <row r="18" spans="1:9" x14ac:dyDescent="0.25">
      <c r="A18" s="22" t="s">
        <v>9</v>
      </c>
      <c r="B18" s="93">
        <f>SUMPRODUCT(B8:B12,C8:C12)</f>
        <v>556.8599999999999</v>
      </c>
      <c r="C18" s="94"/>
      <c r="D18" s="23">
        <f>(B18/B18)*100</f>
        <v>100</v>
      </c>
      <c r="E18" s="91" t="s">
        <v>17</v>
      </c>
      <c r="F18" s="92"/>
    </row>
    <row r="19" spans="1:9" x14ac:dyDescent="0.25">
      <c r="A19" s="22" t="s">
        <v>10</v>
      </c>
      <c r="B19" s="93">
        <f>SUMPRODUCT(B8:B12,D8:D12)</f>
        <v>593.5200000000001</v>
      </c>
      <c r="C19" s="94"/>
      <c r="D19" s="23">
        <f>(B19/$B$18)*100</f>
        <v>106.58334231225086</v>
      </c>
      <c r="E19" s="87">
        <f>(D19/D18)-1</f>
        <v>6.5833423122508616E-2</v>
      </c>
      <c r="F19" s="88"/>
      <c r="I19" s="4"/>
    </row>
    <row r="20" spans="1:9" x14ac:dyDescent="0.25">
      <c r="A20" s="22" t="s">
        <v>11</v>
      </c>
      <c r="B20" s="93">
        <f>SUMPRODUCT(B8:B12,E8:E12)</f>
        <v>601.35360000000014</v>
      </c>
      <c r="C20" s="94"/>
      <c r="D20" s="23">
        <f t="shared" ref="D20:D21" si="0">(B20/$B$18)*100</f>
        <v>107.99008727507817</v>
      </c>
      <c r="E20" s="87">
        <f t="shared" ref="E20:E21" si="1">(D20/D19)-1</f>
        <v>1.3198544278204771E-2</v>
      </c>
      <c r="F20" s="88"/>
      <c r="I20" s="4"/>
    </row>
    <row r="21" spans="1:9" x14ac:dyDescent="0.25">
      <c r="A21" s="22" t="s">
        <v>12</v>
      </c>
      <c r="B21" s="93">
        <f>SUMPRODUCT(B8:B12,F8:F12)</f>
        <v>632.91647999999998</v>
      </c>
      <c r="C21" s="94"/>
      <c r="D21" s="23">
        <f t="shared" si="0"/>
        <v>113.65809718780307</v>
      </c>
      <c r="E21" s="87">
        <f t="shared" si="1"/>
        <v>5.248639070257477E-2</v>
      </c>
      <c r="F21" s="88"/>
      <c r="I21" s="4"/>
    </row>
  </sheetData>
  <mergeCells count="13">
    <mergeCell ref="A1:H4"/>
    <mergeCell ref="A15:H15"/>
    <mergeCell ref="B20:C20"/>
    <mergeCell ref="E20:F20"/>
    <mergeCell ref="B21:C21"/>
    <mergeCell ref="E21:F21"/>
    <mergeCell ref="A14:H14"/>
    <mergeCell ref="B17:C17"/>
    <mergeCell ref="E17:F17"/>
    <mergeCell ref="B18:C18"/>
    <mergeCell ref="E18:F18"/>
    <mergeCell ref="B19:C19"/>
    <mergeCell ref="E19:F1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522E3-4693-4F5B-B513-A295A0434322}">
  <sheetPr>
    <tabColor theme="8" tint="-0.249977111117893"/>
  </sheetPr>
  <dimension ref="A1:J21"/>
  <sheetViews>
    <sheetView topLeftCell="A4" zoomScale="145" zoomScaleNormal="145" workbookViewId="0">
      <selection activeCell="E19" sqref="E19:F19"/>
    </sheetView>
  </sheetViews>
  <sheetFormatPr defaultRowHeight="15" x14ac:dyDescent="0.25"/>
  <cols>
    <col min="1" max="1" width="25.140625" customWidth="1"/>
  </cols>
  <sheetData>
    <row r="1" spans="1:10" ht="15" customHeight="1" x14ac:dyDescent="0.25">
      <c r="A1" s="90" t="s">
        <v>44</v>
      </c>
      <c r="B1" s="90"/>
      <c r="C1" s="90"/>
      <c r="D1" s="90"/>
      <c r="E1" s="90"/>
      <c r="F1" s="90"/>
      <c r="G1" s="90"/>
      <c r="H1" s="90"/>
      <c r="I1" s="6"/>
    </row>
    <row r="2" spans="1:10" x14ac:dyDescent="0.25">
      <c r="A2" s="90"/>
      <c r="B2" s="90"/>
      <c r="C2" s="90"/>
      <c r="D2" s="90"/>
      <c r="E2" s="90"/>
      <c r="F2" s="90"/>
      <c r="G2" s="90"/>
      <c r="H2" s="90"/>
      <c r="I2" s="6"/>
    </row>
    <row r="3" spans="1:10" x14ac:dyDescent="0.25">
      <c r="A3" s="90"/>
      <c r="B3" s="90"/>
      <c r="C3" s="90"/>
      <c r="D3" s="90"/>
      <c r="E3" s="90"/>
      <c r="F3" s="90"/>
      <c r="G3" s="90"/>
      <c r="H3" s="90"/>
      <c r="I3" s="6"/>
    </row>
    <row r="4" spans="1:10" x14ac:dyDescent="0.25">
      <c r="A4" s="90"/>
      <c r="B4" s="90"/>
      <c r="C4" s="90"/>
      <c r="D4" s="90"/>
      <c r="E4" s="90"/>
      <c r="F4" s="90"/>
      <c r="G4" s="90"/>
      <c r="H4" s="90"/>
    </row>
    <row r="6" spans="1:10" x14ac:dyDescent="0.25">
      <c r="A6" s="20"/>
      <c r="B6" s="24" t="s">
        <v>38</v>
      </c>
      <c r="C6" s="25" t="s">
        <v>9</v>
      </c>
      <c r="D6" s="25" t="s">
        <v>10</v>
      </c>
      <c r="E6" s="25" t="s">
        <v>11</v>
      </c>
      <c r="F6" s="25" t="s">
        <v>12</v>
      </c>
    </row>
    <row r="7" spans="1:10" x14ac:dyDescent="0.25">
      <c r="A7" s="26" t="s">
        <v>1</v>
      </c>
      <c r="B7" s="27" t="s">
        <v>2</v>
      </c>
      <c r="C7" s="28" t="s">
        <v>3</v>
      </c>
      <c r="D7" s="28" t="s">
        <v>3</v>
      </c>
      <c r="E7" s="28" t="s">
        <v>3</v>
      </c>
      <c r="F7" s="28" t="s">
        <v>3</v>
      </c>
    </row>
    <row r="8" spans="1:10" x14ac:dyDescent="0.25">
      <c r="A8" s="22" t="s">
        <v>31</v>
      </c>
      <c r="B8" s="29">
        <v>14</v>
      </c>
      <c r="C8" s="40">
        <v>2</v>
      </c>
      <c r="D8" s="40">
        <v>2.16</v>
      </c>
      <c r="E8" s="40">
        <v>2.1168</v>
      </c>
      <c r="F8" s="40">
        <v>1.9474560000000001</v>
      </c>
    </row>
    <row r="9" spans="1:10" x14ac:dyDescent="0.25">
      <c r="A9" s="22" t="s">
        <v>30</v>
      </c>
      <c r="B9" s="29">
        <v>32</v>
      </c>
      <c r="C9" s="40">
        <v>1.03</v>
      </c>
      <c r="D9" s="40">
        <v>0.98</v>
      </c>
      <c r="E9" s="40">
        <v>0.90160000000000007</v>
      </c>
      <c r="F9" s="40">
        <v>1.0097920000000002</v>
      </c>
    </row>
    <row r="10" spans="1:10" x14ac:dyDescent="0.25">
      <c r="A10" s="22" t="s">
        <v>27</v>
      </c>
      <c r="B10" s="29">
        <v>1</v>
      </c>
      <c r="C10" s="40">
        <v>8.57</v>
      </c>
      <c r="D10" s="40">
        <v>7.36</v>
      </c>
      <c r="E10" s="40">
        <v>8.2432000000000016</v>
      </c>
      <c r="F10" s="40">
        <v>8.490496000000002</v>
      </c>
    </row>
    <row r="11" spans="1:10" x14ac:dyDescent="0.25">
      <c r="A11" s="22" t="s">
        <v>28</v>
      </c>
      <c r="B11" s="29">
        <v>2</v>
      </c>
      <c r="C11" s="40">
        <v>12.35</v>
      </c>
      <c r="D11" s="40">
        <v>13.440000000000001</v>
      </c>
      <c r="E11" s="40">
        <v>13.843200000000001</v>
      </c>
      <c r="F11" s="40">
        <v>14.950656000000002</v>
      </c>
    </row>
    <row r="12" spans="1:10" x14ac:dyDescent="0.25">
      <c r="A12" s="22" t="s">
        <v>29</v>
      </c>
      <c r="B12" s="29">
        <v>4</v>
      </c>
      <c r="C12" s="40">
        <v>4.09</v>
      </c>
      <c r="D12" s="40">
        <v>4.12</v>
      </c>
      <c r="E12" s="40">
        <v>4.4496000000000002</v>
      </c>
      <c r="F12" s="40">
        <v>4.360608</v>
      </c>
    </row>
    <row r="14" spans="1:10" ht="15" customHeight="1" x14ac:dyDescent="0.25">
      <c r="A14" s="89" t="s">
        <v>40</v>
      </c>
      <c r="B14" s="89"/>
      <c r="C14" s="89"/>
      <c r="D14" s="89"/>
      <c r="E14" s="89"/>
      <c r="F14" s="89"/>
      <c r="G14" s="89"/>
      <c r="H14" s="89"/>
      <c r="I14" s="5"/>
      <c r="J14" s="5"/>
    </row>
    <row r="15" spans="1:10" x14ac:dyDescent="0.25">
      <c r="A15" s="89" t="s">
        <v>46</v>
      </c>
      <c r="B15" s="89"/>
      <c r="C15" s="89"/>
      <c r="D15" s="89"/>
      <c r="E15" s="89"/>
      <c r="F15" s="89"/>
      <c r="G15" s="89"/>
      <c r="H15" s="89"/>
      <c r="I15" s="5"/>
      <c r="J15" s="5"/>
    </row>
    <row r="16" spans="1:10" s="33" customFormat="1" x14ac:dyDescent="0.25">
      <c r="A16" s="31"/>
      <c r="B16" s="31"/>
      <c r="C16" s="31"/>
      <c r="D16" s="31"/>
      <c r="E16" s="31"/>
      <c r="F16" s="31"/>
      <c r="G16" s="31"/>
      <c r="H16" s="31"/>
      <c r="I16" s="32"/>
      <c r="J16" s="32"/>
    </row>
    <row r="17" spans="1:9" x14ac:dyDescent="0.25">
      <c r="A17" s="20"/>
      <c r="B17" s="95" t="s">
        <v>39</v>
      </c>
      <c r="C17" s="96"/>
      <c r="D17" s="21" t="s">
        <v>41</v>
      </c>
      <c r="E17" s="95" t="s">
        <v>42</v>
      </c>
      <c r="F17" s="96"/>
    </row>
    <row r="18" spans="1:9" x14ac:dyDescent="0.25">
      <c r="A18" s="22" t="s">
        <v>9</v>
      </c>
      <c r="B18" s="93">
        <f>SUMPRODUCT(B8:B12,C8:C12)</f>
        <v>110.59</v>
      </c>
      <c r="C18" s="94"/>
      <c r="D18" s="23">
        <f>(B18/B18)*100</f>
        <v>100</v>
      </c>
      <c r="E18" s="91" t="s">
        <v>17</v>
      </c>
      <c r="F18" s="92"/>
    </row>
    <row r="19" spans="1:9" x14ac:dyDescent="0.25">
      <c r="A19" s="22" t="s">
        <v>10</v>
      </c>
      <c r="B19" s="93">
        <f>SUMPRODUCT(B8:B12,D8:D12)</f>
        <v>112.32000000000001</v>
      </c>
      <c r="C19" s="94"/>
      <c r="D19" s="30">
        <f>(B19/$B$18)*100</f>
        <v>101.56433673930736</v>
      </c>
      <c r="E19" s="87">
        <f>(D19/D18)-1</f>
        <v>1.5643367393073593E-2</v>
      </c>
      <c r="F19" s="88"/>
      <c r="I19" s="4"/>
    </row>
    <row r="20" spans="1:9" x14ac:dyDescent="0.25">
      <c r="A20" s="22" t="s">
        <v>11</v>
      </c>
      <c r="B20" s="93">
        <f>SUMPRODUCT(B8:B12,E8:E12)</f>
        <v>112.21440000000001</v>
      </c>
      <c r="C20" s="94"/>
      <c r="D20" s="23">
        <f t="shared" ref="D20:D21" si="0">(B20/$B$18)*100</f>
        <v>101.46884890134733</v>
      </c>
      <c r="E20" s="87">
        <f t="shared" ref="E20:E21" si="1">(D20/D19)-1</f>
        <v>-9.4017094017095904E-4</v>
      </c>
      <c r="F20" s="88"/>
      <c r="I20" s="4"/>
    </row>
    <row r="21" spans="1:9" x14ac:dyDescent="0.25">
      <c r="A21" s="22" t="s">
        <v>12</v>
      </c>
      <c r="B21" s="93">
        <f>SUMPRODUCT(B8:B12,F8:F12)</f>
        <v>115.41196800000002</v>
      </c>
      <c r="C21" s="94"/>
      <c r="D21" s="23">
        <f t="shared" si="0"/>
        <v>104.36022063477712</v>
      </c>
      <c r="E21" s="87">
        <f t="shared" si="1"/>
        <v>2.8495166395756666E-2</v>
      </c>
      <c r="F21" s="88"/>
      <c r="I21" s="4"/>
    </row>
  </sheetData>
  <mergeCells count="13">
    <mergeCell ref="A1:H4"/>
    <mergeCell ref="A15:H15"/>
    <mergeCell ref="B20:C20"/>
    <mergeCell ref="E20:F20"/>
    <mergeCell ref="B21:C21"/>
    <mergeCell ref="E21:F21"/>
    <mergeCell ref="A14:H14"/>
    <mergeCell ref="B17:C17"/>
    <mergeCell ref="E17:F17"/>
    <mergeCell ref="B18:C18"/>
    <mergeCell ref="E18:F18"/>
    <mergeCell ref="B19:C19"/>
    <mergeCell ref="E19:F1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08684-46DD-4454-96CC-6E4C0CFA5642}">
  <sheetPr>
    <tabColor theme="8" tint="-0.249977111117893"/>
  </sheetPr>
  <dimension ref="A1:J21"/>
  <sheetViews>
    <sheetView zoomScale="145" zoomScaleNormal="145" workbookViewId="0">
      <selection activeCell="I11" sqref="I11"/>
    </sheetView>
  </sheetViews>
  <sheetFormatPr defaultRowHeight="15" x14ac:dyDescent="0.25"/>
  <cols>
    <col min="1" max="1" width="25.140625" customWidth="1"/>
  </cols>
  <sheetData>
    <row r="1" spans="1:10" ht="15" customHeight="1" x14ac:dyDescent="0.25">
      <c r="A1" s="90" t="s">
        <v>45</v>
      </c>
      <c r="B1" s="90"/>
      <c r="C1" s="90"/>
      <c r="D1" s="90"/>
      <c r="E1" s="90"/>
      <c r="F1" s="90"/>
      <c r="G1" s="90"/>
      <c r="H1" s="90"/>
      <c r="I1" s="6"/>
    </row>
    <row r="2" spans="1:10" x14ac:dyDescent="0.25">
      <c r="A2" s="90"/>
      <c r="B2" s="90"/>
      <c r="C2" s="90"/>
      <c r="D2" s="90"/>
      <c r="E2" s="90"/>
      <c r="F2" s="90"/>
      <c r="G2" s="90"/>
      <c r="H2" s="90"/>
      <c r="I2" s="6"/>
    </row>
    <row r="3" spans="1:10" x14ac:dyDescent="0.25">
      <c r="A3" s="90"/>
      <c r="B3" s="90"/>
      <c r="C3" s="90"/>
      <c r="D3" s="90"/>
      <c r="E3" s="90"/>
      <c r="F3" s="90"/>
      <c r="G3" s="90"/>
      <c r="H3" s="90"/>
      <c r="I3" s="6"/>
    </row>
    <row r="4" spans="1:10" x14ac:dyDescent="0.25">
      <c r="A4" s="90"/>
      <c r="B4" s="90"/>
      <c r="C4" s="90"/>
      <c r="D4" s="90"/>
      <c r="E4" s="90"/>
      <c r="F4" s="90"/>
      <c r="G4" s="90"/>
      <c r="H4" s="90"/>
    </row>
    <row r="6" spans="1:10" x14ac:dyDescent="0.25">
      <c r="A6" s="20"/>
      <c r="B6" s="24" t="s">
        <v>38</v>
      </c>
      <c r="C6" s="25" t="s">
        <v>9</v>
      </c>
      <c r="D6" s="25" t="s">
        <v>10</v>
      </c>
      <c r="E6" s="24" t="s">
        <v>11</v>
      </c>
      <c r="F6" s="24" t="s">
        <v>12</v>
      </c>
    </row>
    <row r="7" spans="1:10" x14ac:dyDescent="0.25">
      <c r="A7" s="26" t="s">
        <v>1</v>
      </c>
      <c r="B7" s="27" t="s">
        <v>2</v>
      </c>
      <c r="C7" s="28" t="s">
        <v>3</v>
      </c>
      <c r="D7" s="28" t="s">
        <v>3</v>
      </c>
      <c r="E7" s="27" t="s">
        <v>3</v>
      </c>
      <c r="F7" s="28" t="s">
        <v>3</v>
      </c>
    </row>
    <row r="8" spans="1:10" x14ac:dyDescent="0.25">
      <c r="A8" s="22" t="s">
        <v>36</v>
      </c>
      <c r="B8" s="29">
        <v>26</v>
      </c>
      <c r="C8" s="40">
        <v>2.0699999999999998</v>
      </c>
      <c r="D8" s="40">
        <v>2.16</v>
      </c>
      <c r="E8" s="41">
        <v>2.1168</v>
      </c>
      <c r="F8" s="40">
        <v>1.9474560000000001</v>
      </c>
    </row>
    <row r="9" spans="1:10" x14ac:dyDescent="0.25">
      <c r="A9" s="22" t="s">
        <v>4</v>
      </c>
      <c r="B9" s="29">
        <v>32</v>
      </c>
      <c r="C9" s="40">
        <v>1.05</v>
      </c>
      <c r="D9" s="40">
        <v>0.98</v>
      </c>
      <c r="E9" s="41">
        <v>0.90160000000000007</v>
      </c>
      <c r="F9" s="40">
        <v>1.0097920000000002</v>
      </c>
    </row>
    <row r="10" spans="1:10" x14ac:dyDescent="0.25">
      <c r="A10" s="22" t="s">
        <v>37</v>
      </c>
      <c r="B10" s="29">
        <v>8</v>
      </c>
      <c r="C10" s="40">
        <v>8.15</v>
      </c>
      <c r="D10" s="40">
        <v>7.36</v>
      </c>
      <c r="E10" s="41">
        <v>8.2432000000000016</v>
      </c>
      <c r="F10" s="40">
        <v>8.490496000000002</v>
      </c>
    </row>
    <row r="11" spans="1:10" x14ac:dyDescent="0.25">
      <c r="A11" s="22" t="s">
        <v>35</v>
      </c>
      <c r="B11" s="29">
        <v>14</v>
      </c>
      <c r="C11" s="40">
        <v>12.36</v>
      </c>
      <c r="D11" s="40">
        <v>13.440000000000001</v>
      </c>
      <c r="E11" s="41">
        <v>13.843200000000001</v>
      </c>
      <c r="F11" s="40">
        <v>14.950656000000002</v>
      </c>
    </row>
    <row r="12" spans="1:10" x14ac:dyDescent="0.25">
      <c r="A12" s="22" t="s">
        <v>34</v>
      </c>
      <c r="B12" s="29">
        <v>30</v>
      </c>
      <c r="C12" s="40">
        <v>4.09</v>
      </c>
      <c r="D12" s="40">
        <v>4.12</v>
      </c>
      <c r="E12" s="41">
        <v>4.4496000000000002</v>
      </c>
      <c r="F12" s="40">
        <v>4.360608</v>
      </c>
    </row>
    <row r="14" spans="1:10" ht="15" customHeight="1" x14ac:dyDescent="0.25">
      <c r="A14" s="89" t="s">
        <v>40</v>
      </c>
      <c r="B14" s="89"/>
      <c r="C14" s="89"/>
      <c r="D14" s="89"/>
      <c r="E14" s="89"/>
      <c r="F14" s="89"/>
      <c r="G14" s="89"/>
      <c r="H14" s="89"/>
      <c r="I14" s="5"/>
      <c r="J14" s="5"/>
    </row>
    <row r="15" spans="1:10" x14ac:dyDescent="0.25">
      <c r="A15" s="89" t="s">
        <v>46</v>
      </c>
      <c r="B15" s="89"/>
      <c r="C15" s="89"/>
      <c r="D15" s="89"/>
      <c r="E15" s="89"/>
      <c r="F15" s="89"/>
      <c r="G15" s="89"/>
      <c r="H15" s="89"/>
      <c r="I15" s="5"/>
      <c r="J15" s="5"/>
    </row>
    <row r="16" spans="1:10" s="33" customFormat="1" x14ac:dyDescent="0.25">
      <c r="A16" s="31"/>
      <c r="B16" s="31"/>
      <c r="C16" s="31"/>
      <c r="D16" s="31"/>
      <c r="E16" s="31"/>
      <c r="F16" s="31"/>
      <c r="G16" s="31"/>
      <c r="H16" s="31"/>
      <c r="I16" s="32"/>
      <c r="J16" s="32"/>
    </row>
    <row r="17" spans="1:9" x14ac:dyDescent="0.25">
      <c r="A17" s="20"/>
      <c r="B17" s="95" t="s">
        <v>39</v>
      </c>
      <c r="C17" s="96"/>
      <c r="D17" s="21" t="s">
        <v>41</v>
      </c>
      <c r="E17" s="95" t="s">
        <v>42</v>
      </c>
      <c r="F17" s="96"/>
    </row>
    <row r="18" spans="1:9" x14ac:dyDescent="0.25">
      <c r="A18" s="22" t="s">
        <v>9</v>
      </c>
      <c r="B18" s="93">
        <f>SUMPRODUCT(B8:B12,C8:C12)</f>
        <v>448.35999999999996</v>
      </c>
      <c r="C18" s="94"/>
      <c r="D18" s="23">
        <f>(B18/B18)*100</f>
        <v>100</v>
      </c>
      <c r="E18" s="91" t="s">
        <v>17</v>
      </c>
      <c r="F18" s="92"/>
    </row>
    <row r="19" spans="1:9" x14ac:dyDescent="0.25">
      <c r="A19" s="22" t="s">
        <v>10</v>
      </c>
      <c r="B19" s="93">
        <f>SUMPRODUCT(B8:B12,D8:D12)</f>
        <v>458.16000000000008</v>
      </c>
      <c r="C19" s="94"/>
      <c r="D19" s="23">
        <f>(B19/$B$18)*100</f>
        <v>102.18574359889377</v>
      </c>
      <c r="E19" s="87">
        <f>(D19/D18)-1</f>
        <v>2.1857435988937635E-2</v>
      </c>
      <c r="F19" s="88"/>
      <c r="I19" s="4"/>
    </row>
    <row r="20" spans="1:9" x14ac:dyDescent="0.25">
      <c r="A20" s="22" t="s">
        <v>11</v>
      </c>
      <c r="B20" s="93">
        <f>SUMPRODUCT(B8:B12,E8:E12)</f>
        <v>477.12640000000005</v>
      </c>
      <c r="C20" s="94"/>
      <c r="D20" s="23">
        <f t="shared" ref="D20:D21" si="0">(B20/$B$18)*100</f>
        <v>106.41591578196095</v>
      </c>
      <c r="E20" s="87">
        <f t="shared" ref="E20:E21" si="1">(D20/D19)-1</f>
        <v>4.1396891915488121E-2</v>
      </c>
      <c r="F20" s="88"/>
      <c r="I20" s="4"/>
    </row>
    <row r="21" spans="1:9" x14ac:dyDescent="0.25">
      <c r="A21" s="22" t="s">
        <v>12</v>
      </c>
      <c r="B21" s="93">
        <f>SUMPRODUCT(B8:B12,F8:F12)</f>
        <v>490.99859200000003</v>
      </c>
      <c r="C21" s="94"/>
      <c r="D21" s="23">
        <f t="shared" si="0"/>
        <v>109.50990097243289</v>
      </c>
      <c r="E21" s="87">
        <f t="shared" si="1"/>
        <v>2.9074459095115968E-2</v>
      </c>
      <c r="F21" s="88"/>
      <c r="I21" s="4"/>
    </row>
  </sheetData>
  <mergeCells count="13">
    <mergeCell ref="A1:H4"/>
    <mergeCell ref="A15:H15"/>
    <mergeCell ref="B20:C20"/>
    <mergeCell ref="E20:F20"/>
    <mergeCell ref="B21:C21"/>
    <mergeCell ref="E21:F21"/>
    <mergeCell ref="A14:H14"/>
    <mergeCell ref="B17:C17"/>
    <mergeCell ref="E17:F17"/>
    <mergeCell ref="B18:C18"/>
    <mergeCell ref="E18:F18"/>
    <mergeCell ref="B19:C19"/>
    <mergeCell ref="E19:F1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3020A-9E0E-41CB-9A68-3E38C0698EE2}">
  <sheetPr>
    <tabColor theme="5" tint="-0.249977111117893"/>
  </sheetPr>
  <dimension ref="A1:I14"/>
  <sheetViews>
    <sheetView zoomScale="160" zoomScaleNormal="160" workbookViewId="0">
      <selection activeCell="G15" sqref="G15"/>
    </sheetView>
  </sheetViews>
  <sheetFormatPr defaultRowHeight="15" x14ac:dyDescent="0.25"/>
  <cols>
    <col min="1" max="1" width="28" bestFit="1" customWidth="1"/>
  </cols>
  <sheetData>
    <row r="1" spans="1:9" ht="15" customHeight="1" x14ac:dyDescent="0.25">
      <c r="A1" s="90" t="s">
        <v>47</v>
      </c>
      <c r="B1" s="90"/>
      <c r="C1" s="90"/>
      <c r="D1" s="90"/>
      <c r="E1" s="90"/>
      <c r="F1" s="90"/>
      <c r="G1" s="90"/>
      <c r="H1" s="90"/>
      <c r="I1" s="6"/>
    </row>
    <row r="2" spans="1:9" x14ac:dyDescent="0.25">
      <c r="A2" s="90"/>
      <c r="B2" s="90"/>
      <c r="C2" s="90"/>
      <c r="D2" s="90"/>
      <c r="E2" s="90"/>
      <c r="F2" s="90"/>
      <c r="G2" s="90"/>
      <c r="H2" s="90"/>
      <c r="I2" s="6"/>
    </row>
    <row r="3" spans="1:9" x14ac:dyDescent="0.25">
      <c r="A3" s="90"/>
      <c r="B3" s="90"/>
      <c r="C3" s="90"/>
      <c r="D3" s="90"/>
      <c r="E3" s="90"/>
      <c r="F3" s="90"/>
      <c r="G3" s="90"/>
      <c r="H3" s="90"/>
      <c r="I3" s="6"/>
    </row>
    <row r="4" spans="1:9" x14ac:dyDescent="0.25">
      <c r="A4" s="90"/>
      <c r="B4" s="90"/>
      <c r="C4" s="90"/>
      <c r="D4" s="90"/>
      <c r="E4" s="90"/>
      <c r="F4" s="90"/>
      <c r="G4" s="90"/>
      <c r="H4" s="90"/>
    </row>
    <row r="6" spans="1:9" x14ac:dyDescent="0.25">
      <c r="A6" s="39"/>
      <c r="B6" s="101" t="s">
        <v>9</v>
      </c>
      <c r="C6" s="102"/>
      <c r="D6" s="101" t="s">
        <v>10</v>
      </c>
      <c r="E6" s="102"/>
      <c r="F6" s="101" t="s">
        <v>61</v>
      </c>
      <c r="G6" s="103"/>
    </row>
    <row r="7" spans="1:9" x14ac:dyDescent="0.25">
      <c r="A7" s="37" t="s">
        <v>53</v>
      </c>
      <c r="B7" s="104">
        <v>267.2</v>
      </c>
      <c r="C7" s="105"/>
      <c r="D7" s="104">
        <v>266.5</v>
      </c>
      <c r="E7" s="105"/>
      <c r="F7" s="106">
        <f>D7-B7</f>
        <v>-0.69999999999998863</v>
      </c>
      <c r="G7" s="108"/>
    </row>
    <row r="8" spans="1:9" x14ac:dyDescent="0.25">
      <c r="A8" s="37" t="s">
        <v>54</v>
      </c>
      <c r="B8" s="106">
        <f>B10+B12</f>
        <v>167.10000000000002</v>
      </c>
      <c r="C8" s="107"/>
      <c r="D8" s="106">
        <f>D7-D14</f>
        <v>167.2</v>
      </c>
      <c r="E8" s="107"/>
      <c r="F8" s="106">
        <f t="shared" ref="F8:F14" si="0">D8-B8</f>
        <v>9.9999999999965894E-2</v>
      </c>
      <c r="G8" s="108"/>
    </row>
    <row r="9" spans="1:9" x14ac:dyDescent="0.25">
      <c r="A9" s="37" t="s">
        <v>55</v>
      </c>
      <c r="B9" s="99">
        <f>B8/B7</f>
        <v>0.6253742514970061</v>
      </c>
      <c r="C9" s="100"/>
      <c r="D9" s="99">
        <f>D8/D7</f>
        <v>0.62739212007504686</v>
      </c>
      <c r="E9" s="100"/>
      <c r="F9" s="99">
        <f t="shared" si="0"/>
        <v>2.0178685780407601E-3</v>
      </c>
      <c r="G9" s="109"/>
    </row>
    <row r="10" spans="1:9" x14ac:dyDescent="0.25">
      <c r="A10" s="37" t="s">
        <v>56</v>
      </c>
      <c r="B10" s="104">
        <v>161.30000000000001</v>
      </c>
      <c r="C10" s="105"/>
      <c r="D10" s="106">
        <f>D8-D12</f>
        <v>161.5</v>
      </c>
      <c r="E10" s="107"/>
      <c r="F10" s="106">
        <f t="shared" si="0"/>
        <v>0.19999999999998863</v>
      </c>
      <c r="G10" s="108"/>
    </row>
    <row r="11" spans="1:9" x14ac:dyDescent="0.25">
      <c r="A11" s="37" t="s">
        <v>57</v>
      </c>
      <c r="B11" s="99">
        <f>B10/B7</f>
        <v>0.6036676646706588</v>
      </c>
      <c r="C11" s="100"/>
      <c r="D11" s="99">
        <f>D10/D7</f>
        <v>0.60600375234521575</v>
      </c>
      <c r="E11" s="100"/>
      <c r="F11" s="99">
        <f t="shared" si="0"/>
        <v>2.3360876745569525E-3</v>
      </c>
      <c r="G11" s="109"/>
    </row>
    <row r="12" spans="1:9" x14ac:dyDescent="0.25">
      <c r="A12" s="37" t="s">
        <v>58</v>
      </c>
      <c r="B12" s="104">
        <v>5.8</v>
      </c>
      <c r="C12" s="105"/>
      <c r="D12" s="104">
        <v>5.7</v>
      </c>
      <c r="E12" s="105"/>
      <c r="F12" s="106">
        <f t="shared" si="0"/>
        <v>-9.9999999999999645E-2</v>
      </c>
      <c r="G12" s="108"/>
    </row>
    <row r="13" spans="1:9" x14ac:dyDescent="0.25">
      <c r="A13" s="38" t="s">
        <v>59</v>
      </c>
      <c r="B13" s="99">
        <f>B12/B8</f>
        <v>3.4709754637941348E-2</v>
      </c>
      <c r="C13" s="100"/>
      <c r="D13" s="99">
        <f>D12/D8</f>
        <v>3.4090909090909095E-2</v>
      </c>
      <c r="E13" s="100"/>
      <c r="F13" s="99">
        <f t="shared" si="0"/>
        <v>-6.1884554703225264E-4</v>
      </c>
      <c r="G13" s="109"/>
    </row>
    <row r="14" spans="1:9" x14ac:dyDescent="0.25">
      <c r="A14" s="38" t="s">
        <v>60</v>
      </c>
      <c r="B14" s="106">
        <f>B7-B8</f>
        <v>100.09999999999997</v>
      </c>
      <c r="C14" s="107"/>
      <c r="D14" s="104">
        <v>99.3</v>
      </c>
      <c r="E14" s="105"/>
      <c r="F14" s="106">
        <f t="shared" si="0"/>
        <v>-0.79999999999996874</v>
      </c>
      <c r="G14" s="108"/>
    </row>
  </sheetData>
  <mergeCells count="28">
    <mergeCell ref="F14:G14"/>
    <mergeCell ref="D12:E12"/>
    <mergeCell ref="D13:E13"/>
    <mergeCell ref="D14:E14"/>
    <mergeCell ref="F7:G7"/>
    <mergeCell ref="F8:G8"/>
    <mergeCell ref="F9:G9"/>
    <mergeCell ref="F10:G10"/>
    <mergeCell ref="F11:G11"/>
    <mergeCell ref="F12:G12"/>
    <mergeCell ref="F13:G13"/>
    <mergeCell ref="D7:E7"/>
    <mergeCell ref="D8:E8"/>
    <mergeCell ref="D9:E9"/>
    <mergeCell ref="D10:E10"/>
    <mergeCell ref="D11:E11"/>
    <mergeCell ref="B10:C10"/>
    <mergeCell ref="B11:C11"/>
    <mergeCell ref="B12:C12"/>
    <mergeCell ref="B13:C13"/>
    <mergeCell ref="B14:C14"/>
    <mergeCell ref="B9:C9"/>
    <mergeCell ref="A1:H4"/>
    <mergeCell ref="B6:C6"/>
    <mergeCell ref="D6:E6"/>
    <mergeCell ref="F6:G6"/>
    <mergeCell ref="B7:C7"/>
    <mergeCell ref="B8:C8"/>
  </mergeCells>
  <phoneticPr fontId="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GDP</vt:lpstr>
      <vt:lpstr> GDP</vt:lpstr>
      <vt:lpstr>GDP </vt:lpstr>
      <vt:lpstr> GDP </vt:lpstr>
      <vt:lpstr>CPI</vt:lpstr>
      <vt:lpstr>CPI </vt:lpstr>
      <vt:lpstr> CPI</vt:lpstr>
      <vt:lpstr> CPI </vt:lpstr>
      <vt:lpstr>URATE</vt:lpstr>
      <vt:lpstr>URATE </vt:lpstr>
      <vt:lpstr> URATE</vt:lpstr>
      <vt:lpstr> URATE </vt:lpstr>
      <vt:lpstr>Normal</vt:lpstr>
      <vt:lpstr>Normal </vt:lpstr>
      <vt:lpstr> Normal</vt:lpstr>
      <vt:lpstr>Exponential</vt:lpstr>
      <vt:lpstr> Exponential</vt:lpstr>
      <vt:lpstr>Exponential </vt:lpstr>
      <vt:lpstr>Hyp</vt:lpstr>
      <vt:lpstr> Hyp</vt:lpstr>
      <vt:lpstr>Hyp </vt:lpstr>
      <vt:lpstr> Hyp </vt:lpstr>
      <vt:lpstr>  Hyp </vt:lpstr>
      <vt:lpstr>  Hyp  </vt:lpstr>
    </vt:vector>
  </TitlesOfParts>
  <Company>Ramapo College of New Jersey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thaase@rcnj-ads.ramapo.edu</dc:creator>
  <cp:lastModifiedBy>thaase@rcnj-ads.ramapo.edu</cp:lastModifiedBy>
  <dcterms:created xsi:type="dcterms:W3CDTF">2024-07-25T18:32:14Z</dcterms:created>
  <dcterms:modified xsi:type="dcterms:W3CDTF">2024-07-31T04:12:52Z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rade formulas">
    <vt:lpwstr>selected</vt:lpwstr>
  </property>
  <property fmtid="{D5CDD505-2E9C-101B-9397-08002B2CF9AE}" pid="3" name="Feedback ON - Student controlled">
    <vt:lpwstr>selected</vt:lpwstr>
  </property>
  <property fmtid="{D5CDD505-2E9C-101B-9397-08002B2CF9AE}" pid="4" name="Create model charts">
    <vt:lpwstr>selected</vt:lpwstr>
  </property>
  <property fmtid="{D5CDD505-2E9C-101B-9397-08002B2CF9AE}" pid="5" name="Grade cell references">
    <vt:lpwstr>selected</vt:lpwstr>
  </property>
  <property fmtid="{D5CDD505-2E9C-101B-9397-08002B2CF9AE}" pid="6" name="Clear number formatting">
    <vt:lpwstr>selected</vt:lpwstr>
  </property>
  <property fmtid="{D5CDD505-2E9C-101B-9397-08002B2CF9AE}" pid="7" name="Create model pivot tables">
    <vt:lpwstr>selected</vt:lpwstr>
  </property>
  <property fmtid="{D5CDD505-2E9C-101B-9397-08002B2CF9AE}" pid="8" name="Grade absolute references">
    <vt:lpwstr>selected</vt:lpwstr>
  </property>
  <property fmtid="{D5CDD505-2E9C-101B-9397-08002B2CF9AE}" pid="9" name="Keep original assumptions">
    <vt:lpwstr>selected</vt:lpwstr>
  </property>
  <property fmtid="{D5CDD505-2E9C-101B-9397-08002B2CF9AE}" pid="10" name="Create pivot table prompts">
    <vt:lpwstr>selected</vt:lpwstr>
  </property>
  <property fmtid="{D5CDD505-2E9C-101B-9397-08002B2CF9AE}" pid="11" name="Grade number formatting">
    <vt:lpwstr>selected</vt:lpwstr>
  </property>
  <property fmtid="{D5CDD505-2E9C-101B-9397-08002B2CF9AE}" pid="12" name="Keep original borders/shading">
    <vt:lpwstr>selected</vt:lpwstr>
  </property>
  <property fmtid="{D5CDD505-2E9C-101B-9397-08002B2CF9AE}" pid="13" name="Create table sort &amp; filter prompts">
    <vt:lpwstr>selected</vt:lpwstr>
  </property>
  <property fmtid="{D5CDD505-2E9C-101B-9397-08002B2CF9AE}" pid="14" name="Clear answers">
    <vt:lpwstr>selected</vt:lpwstr>
  </property>
  <property fmtid="{D5CDD505-2E9C-101B-9397-08002B2CF9AE}" pid="15" name="Hide CODED file">
    <vt:lpwstr>selected</vt:lpwstr>
  </property>
  <property fmtid="{D5CDD505-2E9C-101B-9397-08002B2CF9AE}" pid="16" name="5">
    <vt:lpwstr>selected</vt:lpwstr>
  </property>
  <property fmtid="{D5CDD505-2E9C-101B-9397-08002B2CF9AE}" pid="17" name="0.00001">
    <vt:lpwstr>selected</vt:lpwstr>
  </property>
  <property fmtid="{D5CDD505-2E9C-101B-9397-08002B2CF9AE}" pid="18" name="200">
    <vt:lpwstr>selected</vt:lpwstr>
  </property>
  <property fmtid="{D5CDD505-2E9C-101B-9397-08002B2CF9AE}" pid="19" name="Named files for each student">
    <vt:lpwstr>selected</vt:lpwstr>
  </property>
  <property fmtid="{D5CDD505-2E9C-101B-9397-08002B2CF9AE}" pid="20" name="Shift formulas down and over">
    <vt:lpwstr>selected</vt:lpwstr>
  </property>
  <property fmtid="{D5CDD505-2E9C-101B-9397-08002B2CF9AE}" pid="21" name="Vary values up to value shift %">
    <vt:lpwstr>selected</vt:lpwstr>
  </property>
  <property fmtid="{D5CDD505-2E9C-101B-9397-08002B2CF9AE}" pid="22" name="Assignment from tab pool">
    <vt:lpwstr>selected</vt:lpwstr>
  </property>
  <property fmtid="{D5CDD505-2E9C-101B-9397-08002B2CF9AE}" pid="23" name="Keep original tab order">
    <vt:lpwstr>selected</vt:lpwstr>
  </property>
  <property fmtid="{D5CDD505-2E9C-101B-9397-08002B2CF9AE}" pid="24" name="Keep original tab names">
    <vt:lpwstr>selected</vt:lpwstr>
  </property>
  <property fmtid="{D5CDD505-2E9C-101B-9397-08002B2CF9AE}" pid="25" name="Prohibit external references">
    <vt:lpwstr>selected</vt:lpwstr>
  </property>
  <property fmtid="{D5CDD505-2E9C-101B-9397-08002B2CF9AE}" pid="26" name="Low value">
    <vt:i4>1</vt:i4>
  </property>
  <property fmtid="{D5CDD505-2E9C-101B-9397-08002B2CF9AE}" pid="27" name="High value">
    <vt:i4>2</vt:i4>
  </property>
  <property fmtid="{D5CDD505-2E9C-101B-9397-08002B2CF9AE}" pid="28" name="Formulas">
    <vt:i4>1</vt:i4>
  </property>
  <property fmtid="{D5CDD505-2E9C-101B-9397-08002B2CF9AE}" pid="29" name="Answer blocks">
    <vt:i4>5</vt:i4>
  </property>
  <property fmtid="{D5CDD505-2E9C-101B-9397-08002B2CF9AE}" pid="30" name="Pivot tables">
    <vt:i4>1</vt:i4>
  </property>
</Properties>
</file>