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efaultThemeVersion="202300"/>
  <mc:AlternateContent xmlns:mc="http://schemas.openxmlformats.org/markup-compatibility/2006">
    <mc:Choice Requires="x15">
      <x15ac:absPath xmlns:x15ac="http://schemas.microsoft.com/office/spreadsheetml/2010/11/ac" url="C:\Users\vic\Dropbox\R-NBES\Presentations\AoL - Vic &amp; Ellen\"/>
    </mc:Choice>
  </mc:AlternateContent>
  <xr:revisionPtr revIDLastSave="0" documentId="13_ncr:1_{7E12CA9F-1AFE-4E1F-8444-2F22E6D5624E}" xr6:coauthVersionLast="47" xr6:coauthVersionMax="47" xr10:uidLastSave="{00000000-0000-0000-0000-000000000000}"/>
  <bookViews>
    <workbookView xWindow="-75" yWindow="2670" windowWidth="21750" windowHeight="10252" xr2:uid="{2F898AFD-4E21-45CF-97D4-6CB6746CCE2A}"/>
  </bookViews>
  <sheets>
    <sheet name="AOLOU" sheetId="2" r:id="rId1"/>
    <sheet name="AOL_Criteria" sheetId="4" r:id="rId2"/>
    <sheet name="2_Tail_T_test" sheetId="5" r:id="rId3"/>
    <sheet name="Regression" sheetId="6" r:id="rId4"/>
  </sheets>
  <definedNames>
    <definedName name="__123Graph_A" localSheetId="2" hidden="1">#REF!</definedName>
    <definedName name="__123Graph_A" hidden="1">#REF!</definedName>
    <definedName name="__123Graph_B" hidden="1">#REF!</definedName>
    <definedName name="__123Graph_X" localSheetId="2" hidden="1">#REF!</definedName>
    <definedName name="__123Graph_X" hidden="1">#REF!</definedName>
    <definedName name="_Regression_Out" localSheetId="2" hidden="1">#REF!</definedName>
    <definedName name="_Regression_Out" hidden="1">#REF!</definedName>
    <definedName name="_Regression_X" localSheetId="2" hidden="1">#REF!</definedName>
    <definedName name="_Regression_X" hidden="1">#REF!</definedName>
    <definedName name="_Regression_Y" localSheetId="2" hidden="1">#REF!</definedName>
    <definedName name="_Regression_Y" hidden="1">#REF!</definedName>
    <definedName name="abc" hidden="1">#REF!</definedName>
    <definedName name="Left">#REF!</definedName>
    <definedName name="MLR" localSheetId="2" hidden="1">#REF!</definedName>
    <definedName name="MLR" hidden="1">#REF!</definedName>
    <definedName name="Right">#REF!</definedName>
    <definedName name="STWBD_StatToolsBoxPlot_DefaultDataFormat" hidden="1">" 0"</definedName>
    <definedName name="STWBD_StatToolsBoxPlot_HasDefaultInfo" hidden="1">"TRUE"</definedName>
    <definedName name="STWBD_StatToolsBoxPlot_IncludeKey" hidden="1">"FALSE"</definedName>
    <definedName name="STWBD_StatToolsBoxPlot_VariableList" hidden="1">1</definedName>
    <definedName name="STWBD_StatToolsBoxPlot_VariableList_1" hidden="1">"U_x0001_VG182E5E4D206CFCF8_x0001_"</definedName>
    <definedName name="STWBD_StatToolsBoxPlot_VarSelectorDefaultDataSet" hidden="1">"DG1872AA41"</definedName>
    <definedName name="STWBD_StatToolsCorrAndCovar_CorrelationTable" hidden="1">"TRUE"</definedName>
    <definedName name="STWBD_StatToolsCorrAndCovar_CovarianceTable" hidden="1">"FALSE"</definedName>
    <definedName name="STWBD_StatToolsCorrAndCovar_HasDefaultInfo" hidden="1">"TRUE"</definedName>
    <definedName name="STWBD_StatToolsCorrAndCovar_TableStructure" hidden="1">" 2"</definedName>
    <definedName name="STWBD_StatToolsCorrAndCovar_VariableList" hidden="1">7</definedName>
    <definedName name="STWBD_StatToolsCorrAndCovar_VariableList_1" hidden="1">"U_x0001_VG311DA99221362065_x0001_"</definedName>
    <definedName name="STWBD_StatToolsCorrAndCovar_VariableList_2" hidden="1">"U_x0001_VG28B6D35E1ECDE5FE_x0001_"</definedName>
    <definedName name="STWBD_StatToolsCorrAndCovar_VariableList_3" hidden="1">"U_x0001_VG30D0E3DFB4EE9D8_x0001_"</definedName>
    <definedName name="STWBD_StatToolsCorrAndCovar_VariableList_4" hidden="1">"U_x0001_VGAEB627D45EA2C0_x0001_"</definedName>
    <definedName name="STWBD_StatToolsCorrAndCovar_VariableList_5" hidden="1">"U_x0001_VGDA3D1C239F1E039_x0001_"</definedName>
    <definedName name="STWBD_StatToolsCorrAndCovar_VariableList_6" hidden="1">"U_x0001_VG2FB27BA4CCC867_x0001_"</definedName>
    <definedName name="STWBD_StatToolsCorrAndCovar_VariableList_7" hidden="1">"U_x0001_VG25CCE92D2B384754_x0001_"</definedName>
    <definedName name="STWBD_StatToolsCorrAndCovar_VarSelectorDefaultDataSet" hidden="1">"DG8698F88"</definedName>
    <definedName name="STWBD_StatToolsHistogram_BinMaximum" hidden="1">" 1.01E+300"</definedName>
    <definedName name="STWBD_StatToolsHistogram_BinMinimum" hidden="1">" 1.01E+300"</definedName>
    <definedName name="STWBD_StatToolsHistogram_DefaultDataFormat" hidden="1">" 0"</definedName>
    <definedName name="STWBD_StatToolsHistogram_HasDefaultInfo" hidden="1">"TRUE"</definedName>
    <definedName name="STWBD_StatToolsHistogram_NumBins" hidden="1">"-32767"</definedName>
    <definedName name="STWBD_StatToolsHistogram_VariableList" hidden="1">5</definedName>
    <definedName name="STWBD_StatToolsHistogram_VariableList_1" hidden="1">"U_x0001_VGC2EA1FE2DC6B63F_x0001_"</definedName>
    <definedName name="STWBD_StatToolsHistogram_VariableList_2" hidden="1">"U_x0001_VG1255019D37BD387B_x0001_"</definedName>
    <definedName name="STWBD_StatToolsHistogram_VariableList_3" hidden="1">"U_x0001_VG1DDD84DB3555E32F_x0001_"</definedName>
    <definedName name="STWBD_StatToolsHistogram_VariableList_4" hidden="1">"U_x0001_VG78B0AB97BC55E9_x0001_"</definedName>
    <definedName name="STWBD_StatToolsHistogram_VariableList_5" hidden="1">"U_x0001_VGCA7AED177BAD0C_x0001_"</definedName>
    <definedName name="STWBD_StatToolsHistogram_VarSelectorDefaultDataSet" hidden="1">"DG3ACEFB72"</definedName>
    <definedName name="STWBD_StatToolsHistogram_XAxisStyle" hidden="1">" 0"</definedName>
    <definedName name="STWBD_StatToolsHistogram_YAxisStyle" hidden="1">" 0"</definedName>
    <definedName name="STWBD_StatToolsOneVarSummary_Count" hidden="1">"FALSE"</definedName>
    <definedName name="STWBD_StatToolsOneVarSummary_DefaultDataFormat" hidden="1">" 0"</definedName>
    <definedName name="STWBD_StatToolsOneVarSummary_FirstQuartile" hidden="1">"TRUE"</definedName>
    <definedName name="STWBD_StatToolsOneVarSummary_HasDefaultInfo" hidden="1">"TRUE"</definedName>
    <definedName name="STWBD_StatToolsOneVarSummary_InterQuartileRange" hidden="1">"FALSE"</definedName>
    <definedName name="STWBD_StatToolsOneVarSummary_Kurtosis" hidden="1">"FALSE"</definedName>
    <definedName name="STWBD_StatToolsOneVarSummary_Maximum" hidden="1">"TRUE"</definedName>
    <definedName name="STWBD_StatToolsOneVarSummary_Mean" hidden="1">"TRUE"</definedName>
    <definedName name="STWBD_StatToolsOneVarSummary_MeanAbsDeviation" hidden="1">"FALSE"</definedName>
    <definedName name="STWBD_StatToolsOneVarSummary_Median" hidden="1">"TRUE"</definedName>
    <definedName name="STWBD_StatToolsOneVarSummary_Minimum" hidden="1">"TRUE"</definedName>
    <definedName name="STWBD_StatToolsOneVarSummary_OtherPercentiles" hidden="1">"TRUE"</definedName>
    <definedName name="STWBD_StatToolsOneVarSummary_PercentileList" hidden="1">" .01, .025, .05, .1, .2, .8, .9, .95, .975, .99"</definedName>
    <definedName name="STWBD_StatToolsOneVarSummary_Range" hidden="1">"FALSE"</definedName>
    <definedName name="STWBD_StatToolsOneVarSummary_Skewness" hidden="1">"FALSE"</definedName>
    <definedName name="STWBD_StatToolsOneVarSummary_StandardDeviation" hidden="1">"TRUE"</definedName>
    <definedName name="STWBD_StatToolsOneVarSummary_Sum" hidden="1">"FALSE"</definedName>
    <definedName name="STWBD_StatToolsOneVarSummary_ThirdQuartile" hidden="1">"TRUE"</definedName>
    <definedName name="STWBD_StatToolsOneVarSummary_VariableList" hidden="1">5</definedName>
    <definedName name="STWBD_StatToolsOneVarSummary_VariableList_1" hidden="1">"U_x0001_VG3400DDF0948AEF1_x0001_"</definedName>
    <definedName name="STWBD_StatToolsOneVarSummary_VariableList_2" hidden="1">"U_x0001_VG182E5E4D206CFCF8_x0001_"</definedName>
    <definedName name="STWBD_StatToolsOneVarSummary_VariableList_3" hidden="1">"U_x0001_VG35C6311DBAB6322_x0001_"</definedName>
    <definedName name="STWBD_StatToolsOneVarSummary_VariableList_4" hidden="1">"U_x0001_VG8D4EB183A594303_x0001_"</definedName>
    <definedName name="STWBD_StatToolsOneVarSummary_VariableList_5" hidden="1">"U_x0001_VG33484C382EA22499_x0001_"</definedName>
    <definedName name="STWBD_StatToolsOneVarSummary_Variance" hidden="1">"FALSE"</definedName>
    <definedName name="STWBD_StatToolsOneVarSummary_VarSelectorDefaultDataSet" hidden="1">"DG1872AA41"</definedName>
    <definedName name="STWBD_StatToolsScatterplot_DisplayCorrelationCoefficient" hidden="1">"FALSE"</definedName>
    <definedName name="STWBD_StatToolsScatterplot_HasDefaultInfo" hidden="1">"TRUE"</definedName>
    <definedName name="STWBD_StatToolsScatterplot_VarSelectorDefaultDataSet" hidden="1">"DG8698F88"</definedName>
    <definedName name="STWBD_StatToolsScatterplot_XVariableList" hidden="1">2</definedName>
    <definedName name="STWBD_StatToolsScatterplot_XVariableList_1" hidden="1">"U_x0001_VG28B6D35E1ECDE5FE_x0001_"</definedName>
    <definedName name="STWBD_StatToolsScatterplot_XVariableList_2" hidden="1">"U_x0001_VG2FB27BA4CCC867_x0001_"</definedName>
    <definedName name="STWBD_StatToolsScatterplot_YVariableList" hidden="1">1</definedName>
    <definedName name="STWBD_StatToolsScatterplot_YVariableList_1" hidden="1">"U_x0001_VG311DA99221362065_x0001_"</definedName>
    <definedName name="TestCase">#REF!</definedName>
    <definedName name="Two_Tailed">#REF!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9" i="2" l="1"/>
  <c r="E9" i="2"/>
  <c r="E30" i="2"/>
  <c r="G59" i="6"/>
  <c r="A59" i="6"/>
  <c r="J84" i="5"/>
  <c r="J83" i="5"/>
  <c r="E29" i="2" l="1"/>
  <c r="D30" i="2"/>
  <c r="D29" i="2"/>
  <c r="E28" i="2"/>
  <c r="D28" i="2"/>
  <c r="A3" i="2" l="1"/>
  <c r="E46" i="2"/>
  <c r="E43" i="2"/>
  <c r="E40" i="2"/>
  <c r="E39" i="2"/>
  <c r="E38" i="2"/>
  <c r="E37" i="2"/>
  <c r="E36" i="2"/>
  <c r="D38" i="2"/>
  <c r="D46" i="2"/>
  <c r="G58" i="6"/>
  <c r="E41" i="2" s="1"/>
  <c r="A58" i="6"/>
  <c r="D41" i="2" s="1"/>
  <c r="D40" i="2"/>
  <c r="D39" i="2"/>
  <c r="D37" i="2"/>
  <c r="D35" i="2"/>
  <c r="D34" i="2"/>
  <c r="D33" i="2"/>
  <c r="D32" i="2"/>
  <c r="D31" i="2"/>
  <c r="A62" i="6"/>
  <c r="D45" i="2" s="1"/>
  <c r="A61" i="6"/>
  <c r="D44" i="2" s="1"/>
  <c r="A60" i="6"/>
  <c r="D43" i="2" s="1"/>
  <c r="D42" i="2"/>
  <c r="A112" i="6"/>
  <c r="A111" i="6"/>
  <c r="A110" i="6"/>
  <c r="A109" i="6"/>
  <c r="A38" i="6"/>
  <c r="D36" i="2" s="1"/>
  <c r="A107" i="6"/>
  <c r="A106" i="6"/>
  <c r="A105" i="6"/>
  <c r="A104" i="6"/>
  <c r="D36" i="6"/>
  <c r="E35" i="2" s="1"/>
  <c r="G62" i="6"/>
  <c r="E45" i="2" s="1"/>
  <c r="G61" i="6"/>
  <c r="E44" i="2" s="1"/>
  <c r="E42" i="2"/>
  <c r="D35" i="6"/>
  <c r="E34" i="2" s="1"/>
  <c r="D34" i="6"/>
  <c r="E33" i="2" s="1"/>
  <c r="D33" i="6"/>
  <c r="E32" i="2" s="1"/>
  <c r="D32" i="6"/>
  <c r="E31" i="2" s="1"/>
  <c r="D52" i="6" l="1"/>
  <c r="E52" i="6" s="1"/>
  <c r="D49" i="6"/>
  <c r="D50" i="6"/>
  <c r="D51" i="6"/>
  <c r="C52" i="6" l="1"/>
  <c r="E51" i="6"/>
  <c r="C51" i="6"/>
  <c r="C50" i="6"/>
  <c r="E50" i="6"/>
  <c r="E49" i="6"/>
  <c r="C49" i="6"/>
  <c r="E26" i="2" l="1"/>
  <c r="D26" i="2"/>
  <c r="E13" i="2" l="1"/>
  <c r="E14" i="2"/>
  <c r="D24" i="2"/>
  <c r="E27" i="2"/>
  <c r="D27" i="2"/>
  <c r="D16" i="2"/>
  <c r="D14" i="2"/>
  <c r="D13" i="2"/>
  <c r="D21" i="2"/>
  <c r="D17" i="2"/>
  <c r="E20" i="2"/>
  <c r="D20" i="2"/>
  <c r="E25" i="2"/>
  <c r="D25" i="2"/>
  <c r="D22" i="2"/>
  <c r="D19" i="2"/>
  <c r="D18" i="2"/>
  <c r="E12" i="2"/>
  <c r="E11" i="2"/>
  <c r="D12" i="2"/>
  <c r="D11" i="2"/>
  <c r="E10" i="2"/>
  <c r="D10" i="2"/>
  <c r="H31" i="5"/>
  <c r="D23" i="2" s="1"/>
  <c r="G31" i="5"/>
  <c r="H29" i="5"/>
  <c r="H28" i="5"/>
  <c r="F23" i="5"/>
  <c r="H19" i="5"/>
  <c r="G19" i="5"/>
  <c r="F33" i="5" s="1"/>
  <c r="G18" i="5"/>
  <c r="C3" i="2"/>
  <c r="J86" i="5" l="1"/>
  <c r="J85" i="5"/>
  <c r="G29" i="5"/>
  <c r="E19" i="2" s="1"/>
  <c r="J74" i="5"/>
  <c r="G23" i="5"/>
  <c r="E21" i="2" s="1"/>
  <c r="J71" i="5"/>
  <c r="E17" i="2"/>
  <c r="J72" i="5"/>
  <c r="J73" i="5"/>
  <c r="J61" i="5"/>
  <c r="G62" i="5"/>
  <c r="D15" i="2"/>
  <c r="E16" i="2"/>
  <c r="F38" i="5"/>
  <c r="G38" i="5"/>
  <c r="G61" i="5"/>
  <c r="J62" i="5"/>
  <c r="E15" i="2"/>
  <c r="G63" i="5"/>
  <c r="J67" i="5"/>
  <c r="J69" i="5"/>
  <c r="G39" i="5"/>
  <c r="G28" i="5"/>
  <c r="J63" i="5"/>
  <c r="F31" i="5"/>
  <c r="G64" i="5"/>
  <c r="J64" i="5"/>
  <c r="J66" i="5"/>
  <c r="J68" i="5"/>
  <c r="H38" i="5"/>
  <c r="B3" i="2"/>
  <c r="D3" i="2"/>
  <c r="E3" i="2"/>
  <c r="F3" i="2"/>
  <c r="F15" i="2" a="1"/>
  <c r="F16" i="2" a="1"/>
  <c r="F17" i="2" a="1"/>
  <c r="F40" i="2" a="1"/>
  <c r="F46" i="2" a="1"/>
  <c r="F45" i="2" a="1"/>
  <c r="F43" i="2" a="1"/>
  <c r="F44" i="2" a="1"/>
  <c r="F39" i="2" a="1"/>
  <c r="F38" i="2" a="1"/>
  <c r="F37" i="2" a="1"/>
  <c r="F36" i="2" a="1"/>
  <c r="G33" i="5" l="1"/>
  <c r="E22" i="2" s="1"/>
  <c r="F29" i="5"/>
  <c r="G36" i="5"/>
  <c r="F39" i="5" s="1"/>
  <c r="F28" i="5"/>
  <c r="E18" i="2"/>
  <c r="F17" i="2"/>
  <c r="G17" i="2" s="1"/>
  <c r="F16" i="2"/>
  <c r="G16" i="2" s="1"/>
  <c r="F15" i="2"/>
  <c r="G15" i="2" s="1"/>
  <c r="F46" i="2"/>
  <c r="G46" i="2" s="1"/>
  <c r="F44" i="2"/>
  <c r="G44" i="2" s="1"/>
  <c r="F43" i="2"/>
  <c r="G43" i="2" s="1"/>
  <c r="F45" i="2"/>
  <c r="G45" i="2" s="1"/>
  <c r="F40" i="2"/>
  <c r="G40" i="2" s="1"/>
  <c r="F39" i="2"/>
  <c r="G39" i="2" s="1"/>
  <c r="F38" i="2"/>
  <c r="G38" i="2" s="1"/>
  <c r="F37" i="2"/>
  <c r="G37" i="2" s="1"/>
  <c r="F36" i="2"/>
  <c r="G36" i="2" s="1"/>
  <c r="H33" i="5" l="1"/>
  <c r="E23" i="2" s="1"/>
  <c r="H39" i="5"/>
  <c r="J78" i="5" s="1"/>
  <c r="E24" i="2"/>
  <c r="F29" i="2" a="1"/>
  <c r="F21" i="2" a="1"/>
  <c r="F13" i="2" a="1"/>
  <c r="F14" i="2" a="1"/>
  <c r="F28" i="2" a="1"/>
  <c r="F30" i="2" a="1"/>
  <c r="J81" i="5" l="1"/>
  <c r="J80" i="5"/>
  <c r="J79" i="5"/>
  <c r="F13" i="2"/>
  <c r="G13" i="2" s="1"/>
  <c r="F14" i="2"/>
  <c r="G14" i="2" s="1"/>
  <c r="F21" i="2"/>
  <c r="G21" i="2" s="1"/>
  <c r="F30" i="2"/>
  <c r="G30" i="2" s="1"/>
  <c r="F29" i="2"/>
  <c r="G29" i="2" s="1"/>
  <c r="F28" i="2"/>
  <c r="G28" i="2" s="1"/>
  <c r="F35" i="2" a="1"/>
  <c r="F35" i="2" l="1"/>
  <c r="F10" i="2" a="1"/>
  <c r="F19" i="2" a="1"/>
  <c r="F41" i="2" a="1"/>
  <c r="F22" i="2" a="1"/>
  <c r="F27" i="2" a="1"/>
  <c r="F9" i="2" a="1"/>
  <c r="F18" i="2" a="1"/>
  <c r="F12" i="2" a="1"/>
  <c r="F23" i="2" a="1"/>
  <c r="F24" i="2" a="1"/>
  <c r="F11" i="2" a="1"/>
  <c r="F32" i="2" a="1"/>
  <c r="F33" i="2" a="1"/>
  <c r="F31" i="2" a="1"/>
  <c r="F25" i="2" a="1"/>
  <c r="F20" i="2" a="1"/>
  <c r="F26" i="2" a="1"/>
  <c r="F42" i="2" a="1"/>
  <c r="F34" i="2" a="1"/>
  <c r="F33" i="2" l="1"/>
  <c r="F41" i="2"/>
  <c r="F42" i="2"/>
  <c r="F31" i="2"/>
  <c r="F32" i="2"/>
  <c r="F34" i="2"/>
  <c r="G35" i="2"/>
  <c r="F9" i="2"/>
  <c r="G9" i="2" s="1"/>
  <c r="F25" i="2"/>
  <c r="G25" i="2" s="1"/>
  <c r="F27" i="2"/>
  <c r="G27" i="2" s="1"/>
  <c r="F20" i="2"/>
  <c r="G20" i="2" s="1"/>
  <c r="F19" i="2"/>
  <c r="G19" i="2" s="1"/>
  <c r="F11" i="2"/>
  <c r="G11" i="2" s="1"/>
  <c r="F23" i="2"/>
  <c r="G23" i="2" s="1"/>
  <c r="F18" i="2"/>
  <c r="G18" i="2" s="1"/>
  <c r="F10" i="2"/>
  <c r="G10" i="2" s="1"/>
  <c r="F24" i="2"/>
  <c r="G24" i="2" s="1"/>
  <c r="F26" i="2"/>
  <c r="G26" i="2" s="1"/>
  <c r="F22" i="2"/>
  <c r="G22" i="2" s="1"/>
  <c r="F12" i="2"/>
  <c r="G12" i="2" s="1"/>
  <c r="E2" i="2" l="1"/>
  <c r="E4" i="2" s="1"/>
  <c r="E5" i="2" s="1"/>
  <c r="C2" i="2"/>
  <c r="C4" i="2" s="1"/>
  <c r="C5" i="2" s="1"/>
  <c r="F2" i="2"/>
  <c r="F4" i="2" s="1"/>
  <c r="F5" i="2" s="1"/>
  <c r="D2" i="2"/>
  <c r="D4" i="2" s="1"/>
  <c r="D5" i="2" s="1"/>
  <c r="G41" i="2"/>
  <c r="G34" i="2"/>
  <c r="G32" i="2"/>
  <c r="G31" i="2"/>
  <c r="G33" i="2"/>
  <c r="A2" i="2" l="1"/>
  <c r="A4" i="2" s="1"/>
  <c r="A5" i="2" s="1"/>
  <c r="B2" i="2"/>
  <c r="B4" i="2" s="1"/>
  <c r="B5"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Frost, Raymond</author>
  </authors>
  <commentList>
    <comment ref="F36" authorId="0" shapeId="0" xr:uid="{221CED43-1A68-45B6-9EDC-52F5CA73F5BC}">
      <text>
        <r>
          <rPr>
            <sz val="11"/>
            <color rgb="FF000000"/>
            <rFont val="Tahoma"/>
            <family val="2"/>
          </rPr>
          <t xml:space="preserve">NORM.S.INV(1-alpha/2) * SE
</t>
        </r>
        <r>
          <rPr>
            <sz val="11"/>
            <color rgb="FF000000"/>
            <rFont val="Tahoma"/>
            <family val="2"/>
          </rPr>
          <t>T.INV(1-alpha/2, df) * SE</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<sst xmlns="http://schemas.openxmlformats.org/spreadsheetml/2006/main" count="269" uniqueCount="166">
  <si>
    <t>Select the test</t>
  </si>
  <si>
    <t>Select case</t>
  </si>
  <si>
    <t>Two-tailed</t>
  </si>
  <si>
    <t>Representation</t>
  </si>
  <si>
    <t xml:space="preserve"> </t>
  </si>
  <si>
    <t>Calculation</t>
  </si>
  <si>
    <t>Interpretation</t>
  </si>
  <si>
    <t>Standard Error</t>
  </si>
  <si>
    <t>Communication</t>
  </si>
  <si>
    <t>Application / Analysis</t>
  </si>
  <si>
    <t>Assumptions</t>
  </si>
  <si>
    <t>REFERENCE THE CELL</t>
  </si>
  <si>
    <t>DO NOT FILL IN</t>
  </si>
  <si>
    <t>AOL Construct</t>
  </si>
  <si>
    <t>Sheet</t>
  </si>
  <si>
    <t>question</t>
  </si>
  <si>
    <t>Answer Key</t>
  </si>
  <si>
    <t>Student Response</t>
  </si>
  <si>
    <t>Point</t>
  </si>
  <si>
    <t>Output</t>
  </si>
  <si>
    <t>SUMMARY OUTPUT</t>
  </si>
  <si>
    <t>Regression Statistics</t>
  </si>
  <si>
    <t>Multiple R</t>
  </si>
  <si>
    <t>R Square</t>
  </si>
  <si>
    <t>Adjusted R Square</t>
  </si>
  <si>
    <t>Observations</t>
  </si>
  <si>
    <t>ANOVA</t>
  </si>
  <si>
    <t>df</t>
  </si>
  <si>
    <t>SS</t>
  </si>
  <si>
    <t>MS</t>
  </si>
  <si>
    <t>F</t>
  </si>
  <si>
    <t>Significance F</t>
  </si>
  <si>
    <t>Regression</t>
  </si>
  <si>
    <t>Residual</t>
  </si>
  <si>
    <t>Total</t>
  </si>
  <si>
    <t>Coefficients</t>
  </si>
  <si>
    <t>t Stat</t>
  </si>
  <si>
    <t>P-value</t>
  </si>
  <si>
    <t>Lower 95%</t>
  </si>
  <si>
    <t>Upper 95%</t>
  </si>
  <si>
    <t>Lower 95.0%</t>
  </si>
  <si>
    <t>Upper 95.0%</t>
  </si>
  <si>
    <t>Intercept</t>
  </si>
  <si>
    <t>Reference the Y-Intercept</t>
  </si>
  <si>
    <t>Reference the Slope</t>
  </si>
  <si>
    <t>Reference the Standard Error of the Estimate</t>
  </si>
  <si>
    <t>Prediction Table</t>
  </si>
  <si>
    <t>95% PI - Lower</t>
  </si>
  <si>
    <t>95% PI - Upper</t>
  </si>
  <si>
    <t>Questions</t>
  </si>
  <si>
    <t>Answers</t>
  </si>
  <si>
    <t>Negative</t>
  </si>
  <si>
    <t>Rating Criterion</t>
  </si>
  <si>
    <t>Performance Dimension</t>
  </si>
  <si>
    <t>The ability to convert relevant information into various mathematical forms (e.g., equations, graphs, diagrams, tables, words)</t>
  </si>
  <si>
    <t>Run DATP; choosing the correct function</t>
  </si>
  <si>
    <t>The ability to calculate relevant information using various mathematical formulas</t>
  </si>
  <si>
    <t>Computing test statistic; any equation</t>
  </si>
  <si>
    <t>The ability to explain information presented in mathematical forms (e.g., equations, graphs, diagrams, tables, words)</t>
  </si>
  <si>
    <t>Interpret confidence interval for t test (3 questions) / interpret regression</t>
  </si>
  <si>
    <t>The ability to make judgments and draw appropriate conclusions based on the quantitative analysis of data, while recognizing the limits of this analysis</t>
  </si>
  <si>
    <t>Conclusions</t>
  </si>
  <si>
    <t>The ability to make and evaluate important assumptions in estimation, modeling, and data analysis</t>
  </si>
  <si>
    <t>Choosing the appropriate test</t>
  </si>
  <si>
    <t>The ability to express quantitative evidence in support of the argument or purpose of the work (in terms of what evidence is used and how it is formatted, presented, and contextualized)</t>
  </si>
  <si>
    <t>Written conclusion?</t>
  </si>
  <si>
    <t>What is the Sample?</t>
  </si>
  <si>
    <t>What is the decision regarding the null hypothesis?</t>
  </si>
  <si>
    <t>What value gets compared to alpha?</t>
  </si>
  <si>
    <t>Reject H0</t>
  </si>
  <si>
    <t>Yes</t>
  </si>
  <si>
    <t>What is the conclusion in symbols?</t>
  </si>
  <si>
    <t xml:space="preserve">What is the conclusion in words? </t>
  </si>
  <si>
    <t>What is the purpose of the regression equation?</t>
  </si>
  <si>
    <t>The regression equation enables you to estimate the difference between the x and y variables.</t>
  </si>
  <si>
    <t>The regression equation enables you to predict a dependent value based on an independent value.</t>
  </si>
  <si>
    <t>The regression equation enables you to predict an independent value based on a dependent value.</t>
  </si>
  <si>
    <t>The regression equation enables you to estimate the sum of the x and y variables.</t>
  </si>
  <si>
    <t>7. What is the purpose of hypothesis testing?</t>
  </si>
  <si>
    <t>To describe only the sample data.</t>
  </si>
  <si>
    <t>To describe the sample parameters.</t>
  </si>
  <si>
    <t>Total Possible</t>
  </si>
  <si>
    <t>% Correct</t>
  </si>
  <si>
    <t>Total Correct</t>
  </si>
  <si>
    <t>AOL Rating (0-4)</t>
  </si>
  <si>
    <t>To test sample data and draw a conclusion about the population.</t>
  </si>
  <si>
    <t>To test population data and draw a conclusion about the sample.</t>
  </si>
  <si>
    <t>Question</t>
  </si>
  <si>
    <t>Test Details</t>
  </si>
  <si>
    <t>Client's Data</t>
  </si>
  <si>
    <t>What is the Population?</t>
  </si>
  <si>
    <t>Industry Average</t>
  </si>
  <si>
    <t>One Sample T test</t>
  </si>
  <si>
    <t>Hypotheses</t>
  </si>
  <si>
    <t>H0 (Null)</t>
  </si>
  <si>
    <t>μClient's Data = μIndustry Average</t>
  </si>
  <si>
    <t>Ha/H1 (Alternative)</t>
  </si>
  <si>
    <t>μClient's Data ≠ μIndustry Average</t>
  </si>
  <si>
    <t>Type of distribution</t>
  </si>
  <si>
    <t>T μ0</t>
  </si>
  <si>
    <t>Ad</t>
  </si>
  <si>
    <t>Click-Through Rate (%)</t>
  </si>
  <si>
    <t>Comparison</t>
  </si>
  <si>
    <t>μ0</t>
  </si>
  <si>
    <t>x̅</t>
  </si>
  <si>
    <t xml:space="preserve">n </t>
  </si>
  <si>
    <t>Data</t>
  </si>
  <si>
    <t>Sample Size</t>
  </si>
  <si>
    <t>s</t>
  </si>
  <si>
    <t>σ̂(x̅)</t>
  </si>
  <si>
    <t>α (alpha)</t>
  </si>
  <si>
    <t>Stdev</t>
  </si>
  <si>
    <t>Significance level</t>
  </si>
  <si>
    <t>Drag Test Stat and CVs into position</t>
  </si>
  <si>
    <t>Critical Values</t>
  </si>
  <si>
    <t>x̅ CV</t>
  </si>
  <si>
    <t>t score</t>
  </si>
  <si>
    <t>P(x̅)</t>
  </si>
  <si>
    <t>(Cutoffs)</t>
  </si>
  <si>
    <t>raw CV &lt;&lt;</t>
  </si>
  <si>
    <t>&lt;&lt; standardized CV</t>
  </si>
  <si>
    <t>&lt;&lt; probability</t>
  </si>
  <si>
    <t>Left CV</t>
  </si>
  <si>
    <t>Right CV</t>
  </si>
  <si>
    <t>Test Statistic</t>
  </si>
  <si>
    <t>raw sample mean &gt;&gt;</t>
  </si>
  <si>
    <t>standardized test stat &gt;&gt;</t>
  </si>
  <si>
    <t>&gt;&gt; probability</t>
  </si>
  <si>
    <t>Confidence</t>
  </si>
  <si>
    <t>Margin of error</t>
  </si>
  <si>
    <t>Interval (CI)</t>
  </si>
  <si>
    <t>Decision &amp; Conclusion</t>
  </si>
  <si>
    <t>How does the the p-value compare to alpha?</t>
  </si>
  <si>
    <t>P(x̅ )  &lt;  α</t>
  </si>
  <si>
    <t>How does the test stat compare to the CV?</t>
  </si>
  <si>
    <t>The test stat is beyond the CV</t>
  </si>
  <si>
    <t>What is the decision about the H0?</t>
  </si>
  <si>
    <t>Reject the null hypothesis (H0)</t>
  </si>
  <si>
    <t>What is the conclusion about the H0?</t>
  </si>
  <si>
    <t>The Client's Data is significantly less than the Industry Average</t>
  </si>
  <si>
    <t>What are you estimating with the confidence interval?</t>
  </si>
  <si>
    <t>μClient's Data &lt;  μIndustry Average</t>
  </si>
  <si>
    <t>The conclusion applies to what data?</t>
  </si>
  <si>
    <t>The Client's Data Population and the Industry Average Population</t>
  </si>
  <si>
    <t>Confidence Interval Interpretation</t>
  </si>
  <si>
    <t xml:space="preserve">What is the interpretation of the confidence interval? </t>
  </si>
  <si>
    <t>A UX researcher is interested to see if they can use load time for a web page to predict user satisfaction.  To do so they took a sample of 20 users and conducted a simple linear regression analysis with an alpha of .05.
IMPORTANT!!  For this tab, the analysis has already been conducted and the output has been provided. All you need to do is to complete the coefficient table and answer the corresponding questions!!</t>
  </si>
  <si>
    <t>Load time (seconds)</t>
  </si>
  <si>
    <t>1.  Complete the  table by referencing the values in the output above.  Do not format the values.</t>
  </si>
  <si>
    <t>2.  Complete the prediction table.</t>
  </si>
  <si>
    <t>User ID</t>
  </si>
  <si>
    <t>Load Time</t>
  </si>
  <si>
    <t>Est. Satisfaction</t>
  </si>
  <si>
    <t>3.  Answer the following questions.  Format appropriately with 2 decimal places.</t>
  </si>
  <si>
    <t xml:space="preserve">1.  Which variable is the X Variable? </t>
  </si>
  <si>
    <t>seconds</t>
  </si>
  <si>
    <t>load time</t>
  </si>
  <si>
    <t>user satisfaction</t>
  </si>
  <si>
    <t>β1load time  &lt;  0</t>
  </si>
  <si>
    <t>second</t>
  </si>
  <si>
    <t>μClient's Data</t>
  </si>
  <si>
    <t>The slope is negative and load time can be used to predict user satisfaction</t>
  </si>
  <si>
    <t>Reference the P-value for the Slope (do NOT divide by 2)</t>
  </si>
  <si>
    <t>(reference)</t>
  </si>
  <si>
    <t>We are 95% confident that the population mean for Client's Data is between 0.017 and 0.025</t>
  </si>
  <si>
    <t>2_Tail_T_test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</si>
</sst>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_(&quot;$&quot;* \(#,##0.00\);_(&quot;$&quot;* &quot;-&quot;??_);_(@_)"/>
    <numFmt numFmtId="43" formatCode="_(* #,##0.00_);_(* \(#,##0.00\);_(* &quot;-&quot;??_);_(@_)"/>
    <numFmt numFmtId="164" formatCode="0.0"/>
    <numFmt numFmtId="165" formatCode="&quot;$&quot;#,##0.00000"/>
    <numFmt numFmtId="166" formatCode="0.0%"/>
  </numFmts>
  <fonts count="30" x14ac:knownFonts="1">
    <font>
      <sz val="11"/>
      <color theme="1"/>
      <name val="Aptos Narrow"/>
      <family val="2"/>
      <scheme val="minor"/>
    </font>
    <font>
      <sz val="12"/>
      <color theme="1"/>
      <name val="Aptos Narrow"/>
      <family val="2"/>
      <scheme val="minor"/>
    </font>
    <font>
      <sz val="12"/>
      <color theme="1"/>
      <name val="Aptos Narrow"/>
      <family val="2"/>
      <scheme val="minor"/>
    </font>
    <font>
      <sz val="12"/>
      <color theme="1"/>
      <name val="Aptos Narrow"/>
      <family val="2"/>
      <scheme val="minor"/>
    </font>
    <font>
      <sz val="12"/>
      <color theme="1"/>
      <name val="Aptos Narrow"/>
      <family val="2"/>
      <scheme val="minor"/>
    </font>
    <font>
      <sz val="12"/>
      <color theme="1"/>
      <name val="Aptos Narrow"/>
      <family val="2"/>
      <scheme val="minor"/>
    </font>
    <font>
      <sz val="12"/>
      <color theme="1"/>
      <name val="Aptos Narrow"/>
      <family val="2"/>
      <scheme val="minor"/>
    </font>
    <font>
      <sz val="12"/>
      <color theme="1"/>
      <name val="Aptos Narrow"/>
      <family val="2"/>
      <scheme val="minor"/>
    </font>
    <font>
      <sz val="11"/>
      <color theme="1"/>
      <name val="Aptos Narrow"/>
      <family val="2"/>
      <scheme val="minor"/>
    </font>
    <font>
      <b/>
      <sz val="11"/>
      <color theme="1"/>
      <name val="Aptos Narrow"/>
      <family val="2"/>
      <scheme val="minor"/>
    </font>
    <font>
      <b/>
      <sz val="12"/>
      <color theme="0"/>
      <name val="Aptos Narrow"/>
      <family val="2"/>
      <scheme val="minor"/>
    </font>
    <font>
      <sz val="12"/>
      <color theme="1"/>
      <name val="Aptos Narrow"/>
      <family val="2"/>
      <scheme val="minor"/>
    </font>
    <font>
      <sz val="12"/>
      <color theme="1"/>
      <name val="Calibri"/>
      <family val="2"/>
    </font>
    <font>
      <sz val="12"/>
      <color theme="0"/>
      <name val="Aptos Narrow"/>
      <family val="2"/>
      <scheme val="minor"/>
    </font>
    <font>
      <sz val="11"/>
      <name val="Arial"/>
      <family val="1"/>
    </font>
    <font>
      <b/>
      <sz val="11"/>
      <color theme="1"/>
      <name val="Aptos Narrow"/>
      <family val="2"/>
      <scheme val="minor"/>
    </font>
    <font>
      <sz val="11"/>
      <color theme="1"/>
      <name val="Calibri"/>
      <family val="2"/>
    </font>
    <font>
      <b/>
      <sz val="14"/>
      <color theme="1"/>
      <name val="Calibri"/>
      <family val="2"/>
    </font>
    <font>
      <sz val="12"/>
      <name val="Calibri"/>
      <family val="2"/>
    </font>
    <font>
      <b/>
      <sz val="12"/>
      <color theme="1"/>
      <name val="Calibri"/>
      <family val="2"/>
    </font>
    <font>
      <b/>
      <sz val="12"/>
      <name val="Calibri"/>
      <family val="2"/>
    </font>
    <font>
      <i/>
      <sz val="10"/>
      <color theme="1"/>
      <name val="Calibri"/>
      <family val="2"/>
    </font>
    <font>
      <i/>
      <sz val="10"/>
      <name val="Calibri"/>
      <family val="2"/>
    </font>
    <font>
      <sz val="9"/>
      <color theme="1"/>
      <name val="Calibri"/>
      <family val="2"/>
    </font>
    <font>
      <b/>
      <sz val="18"/>
      <color theme="1"/>
      <name val="Calibri"/>
      <family val="2"/>
    </font>
    <font>
      <i/>
      <sz val="9"/>
      <color theme="1"/>
      <name val="Calibri"/>
      <family val="2"/>
    </font>
    <font>
      <b/>
      <sz val="11"/>
      <color theme="1"/>
      <name val="Calibri"/>
      <family val="2"/>
    </font>
    <font>
      <sz val="11"/>
      <color rgb="FF000000"/>
      <name val="Tahoma"/>
      <family val="2"/>
    </font>
    <font>
      <i/>
      <sz val="12"/>
      <color theme="1"/>
      <name val="Aptos Narrow"/>
      <family val="2"/>
      <scheme val="minor"/>
    </font>
    <font>
      <sz val="12"/>
      <color theme="1" tint="0.34998626667073579"/>
      <name val="Aptos Narrow"/>
      <family val="2"/>
      <scheme val="minor"/>
    </font>
  </fonts>
  <fills count="16">
    <fill>
      <patternFill patternType="none"/>
    </fill>
    <fill>
      <patternFill patternType="gray125"/>
    </fill>
    <fill>
      <patternFill patternType="solid">
        <fgColor rgb="FF003300"/>
        <bgColor indexed="64"/>
      </patternFill>
    </fill>
    <fill>
      <patternFill patternType="solid">
        <fgColor rgb="FF00B0F0"/>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rgb="FFFF0000"/>
        <bgColor indexed="64"/>
      </patternFill>
    </fill>
    <fill>
      <patternFill patternType="solid">
        <fgColor theme="0"/>
        <bgColor indexed="64"/>
      </patternFill>
    </fill>
    <fill>
      <patternFill patternType="solid">
        <fgColor rgb="FF008000"/>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2" tint="-9.9978637043366805E-2"/>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0" tint="-0.249977111117893"/>
        <bgColor indexed="64"/>
      </patternFill>
    </fill>
  </fills>
  <borders count="3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auto="1"/>
      </right>
      <top style="medium">
        <color indexed="64"/>
      </top>
      <bottom/>
      <diagonal/>
    </border>
    <border>
      <left style="thin">
        <color auto="1"/>
      </left>
      <right style="medium">
        <color indexed="64"/>
      </right>
      <top style="medium">
        <color indexed="64"/>
      </top>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diagonal/>
    </border>
    <border>
      <left style="thin">
        <color auto="1"/>
      </left>
      <right style="medium">
        <color indexed="64"/>
      </right>
      <top style="thin">
        <color auto="1"/>
      </top>
      <bottom/>
      <diagonal/>
    </border>
    <border>
      <left style="medium">
        <color indexed="64"/>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thin">
        <color indexed="64"/>
      </left>
      <right style="thin">
        <color indexed="64"/>
      </right>
      <top style="thin">
        <color indexed="64"/>
      </top>
      <bottom style="double">
        <color indexed="64"/>
      </bottom>
      <diagonal/>
    </border>
    <border>
      <left/>
      <right/>
      <top style="thin">
        <color indexed="64"/>
      </top>
      <bottom/>
      <diagonal/>
    </border>
  </borders>
  <cellStyleXfs count="14">
    <xf numFmtId="0" fontId="0" fillId="0" borderId="0"/>
    <xf numFmtId="43" fontId="8" fillId="0" borderId="0" applyFont="0" applyFill="0" applyBorder="0" applyAlignment="0" applyProtection="0"/>
    <xf numFmtId="44" fontId="8" fillId="0" borderId="0" applyFont="0" applyFill="0" applyBorder="0" applyAlignment="0" applyProtection="0"/>
    <xf numFmtId="9" fontId="8" fillId="0" borderId="0" applyFont="0" applyFill="0" applyBorder="0" applyAlignment="0" applyProtection="0"/>
    <xf numFmtId="0" fontId="7" fillId="0" borderId="0"/>
    <xf numFmtId="0" fontId="8" fillId="0" borderId="0"/>
    <xf numFmtId="0" fontId="14" fillId="0" borderId="0"/>
    <xf numFmtId="3" fontId="8" fillId="0" borderId="0" applyFont="0" applyFill="0" applyBorder="0" applyAlignment="0" applyProtection="0"/>
    <xf numFmtId="43" fontId="8" fillId="0" borderId="0" applyFont="0" applyFill="0" applyBorder="0" applyAlignment="0" applyProtection="0"/>
    <xf numFmtId="9" fontId="8" fillId="0" borderId="0" applyFont="0" applyFill="0" applyBorder="0" applyAlignment="0" applyProtection="0"/>
    <xf numFmtId="0" fontId="7" fillId="0" borderId="0"/>
    <xf numFmtId="0" fontId="2" fillId="0" borderId="0"/>
    <xf numFmtId="0" fontId="8" fillId="0" borderId="0"/>
    <xf numFmtId="9" fontId="8" fillId="0" borderId="0" applyFont="0" applyFill="0" applyBorder="0" applyAlignment="0" applyProtection="0"/>
  </cellStyleXfs>
  <cellXfs count="205">
    <xf numFmtId="0" fontId="0" fillId="0" borderId="0" xfId="0"/>
    <xf numFmtId="0" fontId="10" fillId="2" borderId="1" xfId="0" applyFont="1" applyFill="1" applyBorder="1" applyAlignment="1">
      <alignment horizontal="center" vertical="center" wrapText="1"/>
    </xf>
    <xf numFmtId="0" fontId="11" fillId="0" borderId="0" xfId="0" applyFont="1"/>
    <xf numFmtId="0" fontId="11" fillId="0" borderId="3" xfId="0" applyFont="1" applyBorder="1"/>
    <xf numFmtId="0" fontId="0" fillId="0" borderId="1" xfId="0" applyBorder="1" applyAlignment="1">
      <alignment horizontal="center" vertical="center"/>
    </xf>
    <xf numFmtId="0" fontId="0" fillId="7" borderId="3" xfId="0" applyFill="1" applyBorder="1"/>
    <xf numFmtId="0" fontId="0" fillId="7" borderId="4" xfId="0" applyFill="1" applyBorder="1"/>
    <xf numFmtId="0" fontId="13" fillId="0" borderId="0" xfId="0" applyFont="1"/>
    <xf numFmtId="0" fontId="10" fillId="8" borderId="1" xfId="0" applyFont="1" applyFill="1" applyBorder="1" applyAlignment="1">
      <alignment horizontal="center" vertical="center"/>
    </xf>
    <xf numFmtId="0" fontId="10" fillId="8" borderId="1" xfId="0" quotePrefix="1" applyFont="1" applyFill="1" applyBorder="1" applyAlignment="1">
      <alignment horizontal="center" vertical="center"/>
    </xf>
    <xf numFmtId="0" fontId="10" fillId="2" borderId="27" xfId="0" applyFont="1" applyFill="1" applyBorder="1" applyAlignment="1">
      <alignment horizontal="center"/>
    </xf>
    <xf numFmtId="0" fontId="9" fillId="0" borderId="28" xfId="0" applyFont="1" applyBorder="1" applyAlignment="1">
      <alignment vertical="center" wrapText="1"/>
    </xf>
    <xf numFmtId="0" fontId="9" fillId="0" borderId="29" xfId="0" applyFont="1" applyBorder="1" applyAlignment="1">
      <alignment horizontal="left" vertical="center" wrapText="1"/>
    </xf>
    <xf numFmtId="0" fontId="9" fillId="9" borderId="30" xfId="0" applyFont="1" applyFill="1" applyBorder="1" applyAlignment="1">
      <alignment vertical="top" wrapText="1"/>
    </xf>
    <xf numFmtId="0" fontId="0" fillId="9" borderId="31" xfId="0" applyFill="1" applyBorder="1" applyAlignment="1">
      <alignment vertical="top" wrapText="1"/>
    </xf>
    <xf numFmtId="0" fontId="9" fillId="10" borderId="32" xfId="0" applyFont="1" applyFill="1" applyBorder="1" applyAlignment="1">
      <alignment vertical="top" wrapText="1"/>
    </xf>
    <xf numFmtId="0" fontId="0" fillId="10" borderId="33" xfId="0" applyFill="1" applyBorder="1" applyAlignment="1">
      <alignment vertical="top" wrapText="1"/>
    </xf>
    <xf numFmtId="0" fontId="9" fillId="11" borderId="30" xfId="0" applyFont="1" applyFill="1" applyBorder="1" applyAlignment="1">
      <alignment vertical="top" wrapText="1"/>
    </xf>
    <xf numFmtId="0" fontId="0" fillId="11" borderId="31" xfId="0" applyFill="1" applyBorder="1" applyAlignment="1">
      <alignment vertical="top" wrapText="1"/>
    </xf>
    <xf numFmtId="0" fontId="9" fillId="12" borderId="30" xfId="0" applyFont="1" applyFill="1" applyBorder="1" applyAlignment="1">
      <alignment vertical="top" wrapText="1"/>
    </xf>
    <xf numFmtId="0" fontId="0" fillId="12" borderId="31" xfId="0" applyFill="1" applyBorder="1" applyAlignment="1">
      <alignment vertical="top" wrapText="1"/>
    </xf>
    <xf numFmtId="0" fontId="9" fillId="13" borderId="30" xfId="0" applyFont="1" applyFill="1" applyBorder="1" applyAlignment="1">
      <alignment vertical="top" wrapText="1"/>
    </xf>
    <xf numFmtId="0" fontId="0" fillId="13" borderId="31" xfId="0" applyFill="1" applyBorder="1" applyAlignment="1">
      <alignment vertical="top" wrapText="1"/>
    </xf>
    <xf numFmtId="0" fontId="9" fillId="14" borderId="34" xfId="0" applyFont="1" applyFill="1" applyBorder="1" applyAlignment="1">
      <alignment vertical="top" wrapText="1"/>
    </xf>
    <xf numFmtId="0" fontId="0" fillId="14" borderId="35" xfId="0" applyFill="1" applyBorder="1" applyAlignment="1">
      <alignment vertical="top" wrapText="1"/>
    </xf>
    <xf numFmtId="0" fontId="11" fillId="0" borderId="4" xfId="0" applyFont="1" applyBorder="1"/>
    <xf numFmtId="2" fontId="0" fillId="0" borderId="1" xfId="0" applyNumberFormat="1" applyBorder="1" applyAlignment="1">
      <alignment horizontal="center" vertical="center"/>
    </xf>
    <xf numFmtId="10" fontId="0" fillId="0" borderId="1" xfId="0" applyNumberFormat="1" applyBorder="1" applyAlignment="1">
      <alignment horizontal="center" vertical="center"/>
    </xf>
    <xf numFmtId="0" fontId="5" fillId="0" borderId="0" xfId="0" applyFont="1"/>
    <xf numFmtId="0" fontId="15" fillId="0" borderId="0" xfId="0" applyFont="1"/>
    <xf numFmtId="0" fontId="0" fillId="0" borderId="1" xfId="0" applyBorder="1" applyAlignment="1">
      <alignment horizontal="center"/>
    </xf>
    <xf numFmtId="9" fontId="0" fillId="0" borderId="1" xfId="3" applyFont="1" applyBorder="1" applyAlignment="1">
      <alignment horizontal="center"/>
    </xf>
    <xf numFmtId="0" fontId="4" fillId="0" borderId="0" xfId="0" applyFont="1"/>
    <xf numFmtId="0" fontId="2" fillId="0" borderId="0" xfId="0" applyFont="1"/>
    <xf numFmtId="0" fontId="12" fillId="0" borderId="0" xfId="11" applyFont="1"/>
    <xf numFmtId="0" fontId="16" fillId="0" borderId="0" xfId="12" applyFont="1"/>
    <xf numFmtId="0" fontId="12" fillId="0" borderId="0" xfId="11" applyFont="1" applyAlignment="1">
      <alignment horizontal="center"/>
    </xf>
    <xf numFmtId="0" fontId="17" fillId="0" borderId="0" xfId="11" applyFont="1"/>
    <xf numFmtId="0" fontId="16" fillId="0" borderId="0" xfId="12" applyFont="1" applyAlignment="1">
      <alignment horizontal="center"/>
    </xf>
    <xf numFmtId="0" fontId="12" fillId="0" borderId="1" xfId="12" applyFont="1" applyBorder="1"/>
    <xf numFmtId="0" fontId="12" fillId="0" borderId="0" xfId="12" applyFont="1"/>
    <xf numFmtId="0" fontId="16" fillId="0" borderId="0" xfId="5" applyFont="1"/>
    <xf numFmtId="0" fontId="12" fillId="0" borderId="1" xfId="11" applyFont="1" applyBorder="1"/>
    <xf numFmtId="0" fontId="12" fillId="0" borderId="1" xfId="11" applyFont="1" applyBorder="1" applyAlignment="1">
      <alignment wrapText="1"/>
    </xf>
    <xf numFmtId="0" fontId="19" fillId="0" borderId="1" xfId="11" applyFont="1" applyBorder="1" applyAlignment="1">
      <alignment horizontal="center" vertical="center" wrapText="1"/>
    </xf>
    <xf numFmtId="0" fontId="19" fillId="0" borderId="1" xfId="11" applyFont="1" applyBorder="1" applyAlignment="1">
      <alignment horizontal="center" vertical="center"/>
    </xf>
    <xf numFmtId="10" fontId="2" fillId="0" borderId="1" xfId="3" applyNumberFormat="1" applyFont="1" applyBorder="1" applyAlignment="1">
      <alignment horizontal="center"/>
    </xf>
    <xf numFmtId="0" fontId="12" fillId="0" borderId="1" xfId="11" applyFont="1" applyBorder="1" applyAlignment="1">
      <alignment horizontal="center" vertical="center"/>
    </xf>
    <xf numFmtId="0" fontId="12" fillId="6" borderId="1" xfId="11" applyFont="1" applyFill="1" applyBorder="1" applyAlignment="1">
      <alignment horizontal="center" vertical="center"/>
    </xf>
    <xf numFmtId="10" fontId="12" fillId="3" borderId="1" xfId="11" applyNumberFormat="1" applyFont="1" applyFill="1" applyBorder="1" applyAlignment="1">
      <alignment horizontal="center" vertical="center"/>
    </xf>
    <xf numFmtId="10" fontId="12" fillId="4" borderId="7" xfId="11" applyNumberFormat="1" applyFont="1" applyFill="1" applyBorder="1" applyAlignment="1">
      <alignment horizontal="center" vertical="center"/>
    </xf>
    <xf numFmtId="1" fontId="12" fillId="4" borderId="1" xfId="11" applyNumberFormat="1" applyFont="1" applyFill="1" applyBorder="1" applyAlignment="1">
      <alignment horizontal="center" vertical="center"/>
    </xf>
    <xf numFmtId="0" fontId="16" fillId="0" borderId="0" xfId="12" applyFont="1" applyAlignment="1">
      <alignment vertical="center"/>
    </xf>
    <xf numFmtId="0" fontId="12" fillId="0" borderId="0" xfId="11" applyFont="1" applyAlignment="1">
      <alignment vertical="center"/>
    </xf>
    <xf numFmtId="0" fontId="19" fillId="3" borderId="1" xfId="11" applyFont="1" applyFill="1" applyBorder="1" applyAlignment="1">
      <alignment horizontal="center" vertical="center"/>
    </xf>
    <xf numFmtId="0" fontId="19" fillId="7" borderId="1" xfId="11" applyFont="1" applyFill="1" applyBorder="1" applyAlignment="1">
      <alignment horizontal="center" vertical="center"/>
    </xf>
    <xf numFmtId="10" fontId="12" fillId="4" borderId="1" xfId="11" applyNumberFormat="1" applyFont="1" applyFill="1" applyBorder="1" applyAlignment="1">
      <alignment horizontal="center" vertical="center"/>
    </xf>
    <xf numFmtId="10" fontId="12" fillId="4" borderId="1" xfId="7" applyNumberFormat="1" applyFont="1" applyFill="1" applyBorder="1" applyAlignment="1">
      <alignment horizontal="center" vertical="center"/>
    </xf>
    <xf numFmtId="166" fontId="12" fillId="3" borderId="7" xfId="13" applyNumberFormat="1" applyFont="1" applyFill="1" applyBorder="1" applyAlignment="1">
      <alignment horizontal="center" vertical="center"/>
    </xf>
    <xf numFmtId="0" fontId="20" fillId="3" borderId="1" xfId="6" applyFont="1" applyFill="1" applyBorder="1" applyAlignment="1">
      <alignment horizontal="center" vertical="center"/>
    </xf>
    <xf numFmtId="0" fontId="20" fillId="0" borderId="1" xfId="6" applyFont="1" applyBorder="1" applyAlignment="1">
      <alignment horizontal="center" vertical="center"/>
    </xf>
    <xf numFmtId="0" fontId="12" fillId="0" borderId="0" xfId="12" applyFont="1" applyAlignment="1">
      <alignment horizontal="left"/>
    </xf>
    <xf numFmtId="0" fontId="21" fillId="7" borderId="1" xfId="11" applyFont="1" applyFill="1" applyBorder="1" applyAlignment="1">
      <alignment horizontal="center" vertical="center"/>
    </xf>
    <xf numFmtId="0" fontId="22" fillId="7" borderId="1" xfId="11" applyFont="1" applyFill="1" applyBorder="1" applyAlignment="1">
      <alignment horizontal="center" vertical="center"/>
    </xf>
    <xf numFmtId="0" fontId="12" fillId="0" borderId="0" xfId="11" applyFont="1" applyAlignment="1">
      <alignment horizontal="left"/>
    </xf>
    <xf numFmtId="0" fontId="21" fillId="0" borderId="0" xfId="11" applyFont="1" applyAlignment="1">
      <alignment horizontal="right"/>
    </xf>
    <xf numFmtId="10" fontId="18" fillId="4" borderId="1" xfId="7" applyNumberFormat="1" applyFont="1" applyFill="1" applyBorder="1" applyAlignment="1">
      <alignment horizontal="center" vertical="center"/>
    </xf>
    <xf numFmtId="2" fontId="18" fillId="4" borderId="1" xfId="6" applyNumberFormat="1" applyFont="1" applyFill="1" applyBorder="1" applyAlignment="1">
      <alignment horizontal="center" vertical="center"/>
    </xf>
    <xf numFmtId="166" fontId="12" fillId="4" borderId="1" xfId="13" applyNumberFormat="1" applyFont="1" applyFill="1" applyBorder="1" applyAlignment="1">
      <alignment horizontal="center" vertical="center"/>
    </xf>
    <xf numFmtId="0" fontId="23" fillId="0" borderId="0" xfId="11" applyFont="1"/>
    <xf numFmtId="0" fontId="23" fillId="0" borderId="0" xfId="11" applyFont="1" applyAlignment="1">
      <alignment vertical="center"/>
    </xf>
    <xf numFmtId="0" fontId="20" fillId="6" borderId="1" xfId="6" applyFont="1" applyFill="1" applyBorder="1" applyAlignment="1">
      <alignment horizontal="center" vertical="center"/>
    </xf>
    <xf numFmtId="0" fontId="19" fillId="6" borderId="1" xfId="11" applyFont="1" applyFill="1" applyBorder="1" applyAlignment="1">
      <alignment horizontal="center" vertical="center"/>
    </xf>
    <xf numFmtId="0" fontId="19" fillId="0" borderId="0" xfId="12" applyFont="1" applyAlignment="1">
      <alignment horizontal="right"/>
    </xf>
    <xf numFmtId="0" fontId="17" fillId="0" borderId="0" xfId="12" applyFont="1"/>
    <xf numFmtId="166" fontId="18" fillId="4" borderId="1" xfId="13" applyNumberFormat="1" applyFont="1" applyFill="1" applyBorder="1" applyAlignment="1">
      <alignment horizontal="center" vertical="center"/>
    </xf>
    <xf numFmtId="0" fontId="17" fillId="0" borderId="0" xfId="11" applyFont="1" applyAlignment="1">
      <alignment horizontal="center"/>
    </xf>
    <xf numFmtId="0" fontId="19" fillId="0" borderId="0" xfId="12" applyFont="1" applyAlignment="1">
      <alignment horizontal="right" vertical="center"/>
    </xf>
    <xf numFmtId="0" fontId="24" fillId="0" borderId="0" xfId="11" applyFont="1" applyAlignment="1">
      <alignment horizontal="center" vertical="center"/>
    </xf>
    <xf numFmtId="0" fontId="19" fillId="0" borderId="1" xfId="11" applyFont="1" applyBorder="1" applyAlignment="1">
      <alignment vertical="center"/>
    </xf>
    <xf numFmtId="0" fontId="12" fillId="0" borderId="0" xfId="12" applyFont="1" applyAlignment="1">
      <alignment vertical="center"/>
    </xf>
    <xf numFmtId="0" fontId="25" fillId="0" borderId="0" xfId="11" applyFont="1" applyAlignment="1">
      <alignment horizontal="right"/>
    </xf>
    <xf numFmtId="0" fontId="12" fillId="6" borderId="1" xfId="11" applyFont="1" applyFill="1" applyBorder="1" applyAlignment="1">
      <alignment horizontal="center"/>
    </xf>
    <xf numFmtId="10" fontId="12" fillId="4" borderId="1" xfId="12" applyNumberFormat="1" applyFont="1" applyFill="1" applyBorder="1" applyAlignment="1">
      <alignment horizontal="center" vertical="center"/>
    </xf>
    <xf numFmtId="0" fontId="2" fillId="0" borderId="0" xfId="11"/>
    <xf numFmtId="0" fontId="12" fillId="0" borderId="0" xfId="5" applyFont="1"/>
    <xf numFmtId="0" fontId="12" fillId="0" borderId="0" xfId="12" applyFont="1" applyAlignment="1">
      <alignment horizontal="center"/>
    </xf>
    <xf numFmtId="0" fontId="26" fillId="0" borderId="0" xfId="12" applyFont="1"/>
    <xf numFmtId="0" fontId="16" fillId="6" borderId="0" xfId="12" applyFont="1" applyFill="1"/>
    <xf numFmtId="0" fontId="16" fillId="6" borderId="0" xfId="11" applyFont="1" applyFill="1"/>
    <xf numFmtId="0" fontId="0" fillId="5" borderId="1" xfId="0" applyFill="1" applyBorder="1" applyAlignment="1">
      <alignment horizontal="center" vertical="center"/>
    </xf>
    <xf numFmtId="0" fontId="12" fillId="3" borderId="1" xfId="11" applyFont="1" applyFill="1" applyBorder="1" applyAlignment="1">
      <alignment horizontal="left" vertical="center"/>
    </xf>
    <xf numFmtId="2" fontId="12" fillId="3" borderId="1" xfId="11" applyNumberFormat="1" applyFont="1" applyFill="1" applyBorder="1" applyAlignment="1">
      <alignment horizontal="left" vertical="center" wrapText="1"/>
    </xf>
    <xf numFmtId="0" fontId="12" fillId="3" borderId="1" xfId="11" quotePrefix="1" applyFont="1" applyFill="1" applyBorder="1" applyAlignment="1">
      <alignment horizontal="left" vertical="center" wrapText="1"/>
    </xf>
    <xf numFmtId="0" fontId="12" fillId="3" borderId="1" xfId="11" applyFont="1" applyFill="1" applyBorder="1" applyAlignment="1">
      <alignment horizontal="left" vertical="center" wrapText="1"/>
    </xf>
    <xf numFmtId="9" fontId="0" fillId="0" borderId="1" xfId="0" applyNumberFormat="1" applyBorder="1" applyAlignment="1">
      <alignment horizontal="center" vertical="center"/>
    </xf>
    <xf numFmtId="2" fontId="2" fillId="6" borderId="0" xfId="13" applyNumberFormat="1" applyFont="1" applyFill="1" applyBorder="1" applyAlignment="1">
      <alignment horizontal="left" vertical="center"/>
    </xf>
    <xf numFmtId="0" fontId="2" fillId="7" borderId="15" xfId="0" applyFont="1" applyFill="1" applyBorder="1"/>
    <xf numFmtId="0" fontId="2" fillId="7" borderId="0" xfId="0" applyFont="1" applyFill="1"/>
    <xf numFmtId="0" fontId="2" fillId="7" borderId="16" xfId="0" applyFont="1" applyFill="1" applyBorder="1"/>
    <xf numFmtId="0" fontId="28" fillId="7" borderId="23" xfId="0" applyFont="1" applyFill="1" applyBorder="1" applyAlignment="1">
      <alignment horizontal="centerContinuous"/>
    </xf>
    <xf numFmtId="0" fontId="28" fillId="7" borderId="24" xfId="0" applyFont="1" applyFill="1" applyBorder="1" applyAlignment="1">
      <alignment horizontal="centerContinuous"/>
    </xf>
    <xf numFmtId="0" fontId="2" fillId="7" borderId="17" xfId="0" applyFont="1" applyFill="1" applyBorder="1"/>
    <xf numFmtId="0" fontId="2" fillId="7" borderId="18" xfId="0" applyFont="1" applyFill="1" applyBorder="1"/>
    <xf numFmtId="0" fontId="28" fillId="7" borderId="23" xfId="0" applyFont="1" applyFill="1" applyBorder="1" applyAlignment="1">
      <alignment horizontal="center"/>
    </xf>
    <xf numFmtId="0" fontId="28" fillId="7" borderId="24" xfId="0" applyFont="1" applyFill="1" applyBorder="1" applyAlignment="1">
      <alignment horizontal="center"/>
    </xf>
    <xf numFmtId="0" fontId="28" fillId="7" borderId="25" xfId="0" applyFont="1" applyFill="1" applyBorder="1" applyAlignment="1">
      <alignment horizontal="center"/>
    </xf>
    <xf numFmtId="0" fontId="2" fillId="7" borderId="19" xfId="0" applyFont="1" applyFill="1" applyBorder="1"/>
    <xf numFmtId="0" fontId="2" fillId="0" borderId="17" xfId="0" applyFont="1" applyBorder="1"/>
    <xf numFmtId="0" fontId="2" fillId="0" borderId="18" xfId="0" applyFont="1" applyBorder="1"/>
    <xf numFmtId="0" fontId="2" fillId="0" borderId="19" xfId="0" applyFont="1" applyBorder="1"/>
    <xf numFmtId="0" fontId="2" fillId="7" borderId="2" xfId="0" applyFont="1" applyFill="1" applyBorder="1"/>
    <xf numFmtId="0" fontId="2" fillId="0" borderId="1" xfId="0" applyFont="1" applyBorder="1" applyAlignment="1">
      <alignment horizontal="center"/>
    </xf>
    <xf numFmtId="164" fontId="2" fillId="0" borderId="1" xfId="1" applyNumberFormat="1" applyFont="1" applyBorder="1" applyAlignment="1">
      <alignment horizontal="center"/>
    </xf>
    <xf numFmtId="2" fontId="2" fillId="4" borderId="1" xfId="2" applyNumberFormat="1" applyFont="1" applyFill="1" applyBorder="1" applyAlignment="1">
      <alignment horizontal="center"/>
    </xf>
    <xf numFmtId="2" fontId="2" fillId="4" borderId="1" xfId="0" applyNumberFormat="1" applyFont="1" applyFill="1" applyBorder="1" applyAlignment="1">
      <alignment horizontal="center" vertical="center"/>
    </xf>
    <xf numFmtId="0" fontId="2" fillId="3" borderId="1" xfId="0" applyFont="1" applyFill="1" applyBorder="1" applyAlignment="1">
      <alignment horizontal="center"/>
    </xf>
    <xf numFmtId="10" fontId="2" fillId="4" borderId="1" xfId="3" applyNumberFormat="1" applyFont="1" applyFill="1" applyBorder="1" applyAlignment="1">
      <alignment horizontal="center"/>
    </xf>
    <xf numFmtId="0" fontId="11" fillId="7" borderId="2" xfId="0" applyFont="1" applyFill="1" applyBorder="1"/>
    <xf numFmtId="0" fontId="29" fillId="0" borderId="0" xfId="0" applyFont="1"/>
    <xf numFmtId="0" fontId="3" fillId="6" borderId="0" xfId="4" applyFont="1" applyFill="1" applyAlignment="1">
      <alignment horizontal="left"/>
    </xf>
    <xf numFmtId="0" fontId="2" fillId="7" borderId="3" xfId="0" applyFont="1" applyFill="1" applyBorder="1"/>
    <xf numFmtId="0" fontId="2" fillId="7" borderId="4" xfId="0" applyFont="1" applyFill="1" applyBorder="1"/>
    <xf numFmtId="0" fontId="2" fillId="7" borderId="1" xfId="0" applyFont="1" applyFill="1" applyBorder="1" applyAlignment="1">
      <alignment vertical="center"/>
    </xf>
    <xf numFmtId="0" fontId="11" fillId="7" borderId="1" xfId="0" applyFont="1" applyFill="1" applyBorder="1" applyAlignment="1">
      <alignment vertical="center"/>
    </xf>
    <xf numFmtId="0" fontId="2" fillId="7" borderId="2" xfId="0" applyFont="1" applyFill="1" applyBorder="1" applyAlignment="1">
      <alignment vertical="center"/>
    </xf>
    <xf numFmtId="2" fontId="2" fillId="4" borderId="4" xfId="2" applyNumberFormat="1" applyFont="1" applyFill="1" applyBorder="1" applyAlignment="1">
      <alignment horizontal="center"/>
    </xf>
    <xf numFmtId="165" fontId="2" fillId="3" borderId="4" xfId="0" applyNumberFormat="1" applyFont="1" applyFill="1" applyBorder="1" applyAlignment="1">
      <alignment horizontal="center"/>
    </xf>
    <xf numFmtId="0" fontId="2" fillId="7" borderId="9" xfId="0" applyFont="1" applyFill="1" applyBorder="1"/>
    <xf numFmtId="0" fontId="2" fillId="6" borderId="2" xfId="0" applyFont="1" applyFill="1" applyBorder="1"/>
    <xf numFmtId="0" fontId="2" fillId="6" borderId="1" xfId="0" applyFont="1" applyFill="1" applyBorder="1" applyAlignment="1">
      <alignment vertical="center"/>
    </xf>
    <xf numFmtId="0" fontId="5" fillId="6" borderId="1" xfId="0" applyFont="1" applyFill="1" applyBorder="1" applyAlignment="1">
      <alignment vertical="center"/>
    </xf>
    <xf numFmtId="0" fontId="6" fillId="6" borderId="0" xfId="0" applyFont="1" applyFill="1"/>
    <xf numFmtId="0" fontId="0" fillId="0" borderId="7" xfId="0" applyBorder="1" applyAlignment="1">
      <alignment horizontal="center"/>
    </xf>
    <xf numFmtId="0" fontId="0" fillId="0" borderId="7" xfId="0" applyBorder="1" applyAlignment="1">
      <alignment horizontal="center" vertical="center"/>
    </xf>
    <xf numFmtId="2" fontId="0" fillId="0" borderId="7" xfId="0" applyNumberFormat="1" applyBorder="1" applyAlignment="1">
      <alignment horizontal="center" vertical="center"/>
    </xf>
    <xf numFmtId="0" fontId="0" fillId="0" borderId="36" xfId="0" applyBorder="1" applyAlignment="1">
      <alignment horizontal="center"/>
    </xf>
    <xf numFmtId="0" fontId="0" fillId="0" borderId="36" xfId="0" applyBorder="1" applyAlignment="1">
      <alignment horizontal="center" vertical="center"/>
    </xf>
    <xf numFmtId="0" fontId="0" fillId="0" borderId="1" xfId="0" applyBorder="1" applyAlignment="1">
      <alignment horizontal="left" vertical="center"/>
    </xf>
    <xf numFmtId="0" fontId="5" fillId="6" borderId="6" xfId="0" applyFont="1" applyFill="1" applyBorder="1" applyAlignment="1">
      <alignment vertical="center"/>
    </xf>
    <xf numFmtId="0" fontId="11" fillId="7" borderId="6" xfId="0" applyFont="1" applyFill="1" applyBorder="1" applyAlignment="1">
      <alignment vertical="center"/>
    </xf>
    <xf numFmtId="0" fontId="11" fillId="7" borderId="8" xfId="0" applyFont="1" applyFill="1" applyBorder="1" applyAlignment="1">
      <alignment vertical="center"/>
    </xf>
    <xf numFmtId="0" fontId="5" fillId="7" borderId="3" xfId="0" applyFont="1" applyFill="1" applyBorder="1" applyAlignment="1">
      <alignment vertical="center"/>
    </xf>
    <xf numFmtId="0" fontId="11" fillId="7" borderId="3" xfId="0" applyFont="1" applyFill="1" applyBorder="1" applyAlignment="1">
      <alignment vertical="center"/>
    </xf>
    <xf numFmtId="0" fontId="0" fillId="0" borderId="7" xfId="0" applyBorder="1" applyAlignment="1">
      <alignment horizontal="left" vertical="center"/>
    </xf>
    <xf numFmtId="0" fontId="2" fillId="6" borderId="2" xfId="0" applyFont="1" applyFill="1" applyBorder="1" applyAlignment="1">
      <alignment horizontal="left" indent="2"/>
    </xf>
    <xf numFmtId="2" fontId="11" fillId="4" borderId="4" xfId="2" applyNumberFormat="1" applyFont="1" applyFill="1" applyBorder="1" applyAlignment="1">
      <alignment horizontal="center"/>
    </xf>
    <xf numFmtId="0" fontId="2" fillId="7" borderId="37" xfId="0" applyFont="1" applyFill="1" applyBorder="1"/>
    <xf numFmtId="0" fontId="2" fillId="7" borderId="3" xfId="0" applyFont="1" applyFill="1" applyBorder="1" applyAlignment="1">
      <alignment vertical="center"/>
    </xf>
    <xf numFmtId="0" fontId="11" fillId="7" borderId="2" xfId="0" applyFont="1" applyFill="1" applyBorder="1" applyAlignment="1">
      <alignment vertical="center"/>
    </xf>
    <xf numFmtId="0" fontId="1" fillId="7" borderId="3" xfId="0" applyFont="1" applyFill="1" applyBorder="1" applyAlignment="1">
      <alignment vertical="center"/>
    </xf>
    <xf numFmtId="0" fontId="11" fillId="7" borderId="11" xfId="0" applyFont="1" applyFill="1" applyBorder="1" applyAlignment="1">
      <alignment vertical="center"/>
    </xf>
    <xf numFmtId="0" fontId="1" fillId="7" borderId="11" xfId="0" applyFont="1" applyFill="1" applyBorder="1" applyAlignment="1">
      <alignment vertical="center"/>
    </xf>
    <xf numFmtId="0" fontId="5" fillId="3" borderId="1" xfId="0" applyFont="1" applyFill="1" applyBorder="1" applyAlignment="1">
      <alignment vertical="center" wrapText="1"/>
    </xf>
    <xf numFmtId="0" fontId="7" fillId="7" borderId="2" xfId="0" applyFont="1" applyFill="1" applyBorder="1" applyAlignment="1">
      <alignment horizontal="left" indent="2"/>
    </xf>
    <xf numFmtId="0" fontId="7" fillId="7" borderId="10" xfId="0" applyFont="1" applyFill="1" applyBorder="1" applyAlignment="1">
      <alignment horizontal="left" indent="2"/>
    </xf>
    <xf numFmtId="0" fontId="5" fillId="7" borderId="2" xfId="0" applyFont="1" applyFill="1" applyBorder="1" applyAlignment="1">
      <alignment horizontal="left" indent="2"/>
    </xf>
    <xf numFmtId="0" fontId="11" fillId="7" borderId="3" xfId="0" applyFont="1" applyFill="1" applyBorder="1"/>
    <xf numFmtId="0" fontId="11" fillId="7" borderId="4" xfId="0" applyFont="1" applyFill="1" applyBorder="1"/>
    <xf numFmtId="0" fontId="11" fillId="7" borderId="11" xfId="0" applyFont="1" applyFill="1" applyBorder="1"/>
    <xf numFmtId="0" fontId="11" fillId="7" borderId="5" xfId="0" applyFont="1" applyFill="1" applyBorder="1"/>
    <xf numFmtId="0" fontId="7" fillId="7" borderId="3" xfId="0" applyFont="1" applyFill="1" applyBorder="1"/>
    <xf numFmtId="0" fontId="7" fillId="7" borderId="4" xfId="0" applyFont="1" applyFill="1" applyBorder="1"/>
    <xf numFmtId="0" fontId="9" fillId="12" borderId="1" xfId="0" applyFont="1" applyFill="1" applyBorder="1" applyAlignment="1">
      <alignment horizontal="center" vertical="center" wrapText="1"/>
    </xf>
    <xf numFmtId="0" fontId="0" fillId="12" borderId="1" xfId="0" applyFill="1" applyBorder="1" applyAlignment="1">
      <alignment horizontal="center" vertical="center"/>
    </xf>
    <xf numFmtId="0" fontId="0" fillId="12" borderId="36" xfId="0" applyFill="1" applyBorder="1" applyAlignment="1">
      <alignment horizontal="center" vertical="center"/>
    </xf>
    <xf numFmtId="0" fontId="0" fillId="12" borderId="7" xfId="0" applyFill="1" applyBorder="1" applyAlignment="1">
      <alignment horizontal="center" vertical="center"/>
    </xf>
    <xf numFmtId="0" fontId="12" fillId="0" borderId="1" xfId="11" applyFont="1" applyBorder="1" applyAlignment="1">
      <alignment horizontal="left" vertical="center" wrapText="1"/>
    </xf>
    <xf numFmtId="0" fontId="12" fillId="0" borderId="2" xfId="11" applyFont="1" applyBorder="1" applyAlignment="1">
      <alignment horizontal="left" vertical="center" wrapText="1"/>
    </xf>
    <xf numFmtId="0" fontId="12" fillId="0" borderId="4" xfId="11" applyFont="1" applyBorder="1" applyAlignment="1">
      <alignment horizontal="left" vertical="center" wrapText="1"/>
    </xf>
    <xf numFmtId="0" fontId="18" fillId="3" borderId="3" xfId="6" applyFont="1" applyFill="1" applyBorder="1" applyAlignment="1">
      <alignment horizontal="left"/>
    </xf>
    <xf numFmtId="0" fontId="18" fillId="3" borderId="4" xfId="6" applyFont="1" applyFill="1" applyBorder="1" applyAlignment="1">
      <alignment horizontal="left"/>
    </xf>
    <xf numFmtId="0" fontId="9" fillId="0" borderId="1" xfId="0" applyFont="1" applyBorder="1" applyAlignment="1">
      <alignment horizontal="center" vertical="center"/>
    </xf>
    <xf numFmtId="0" fontId="12" fillId="3" borderId="1" xfId="12" applyFont="1" applyFill="1" applyBorder="1" applyAlignment="1">
      <alignment horizontal="left"/>
    </xf>
    <xf numFmtId="0" fontId="12" fillId="3" borderId="2" xfId="12" applyFont="1" applyFill="1" applyBorder="1" applyAlignment="1">
      <alignment horizontal="left"/>
    </xf>
    <xf numFmtId="0" fontId="12" fillId="3" borderId="4" xfId="12" applyFont="1" applyFill="1" applyBorder="1" applyAlignment="1">
      <alignment horizontal="left"/>
    </xf>
    <xf numFmtId="0" fontId="2" fillId="5" borderId="12" xfId="0" applyFont="1" applyFill="1" applyBorder="1" applyAlignment="1">
      <alignment horizontal="left" vertical="center" wrapText="1"/>
    </xf>
    <xf numFmtId="0" fontId="2" fillId="5" borderId="13" xfId="0" applyFont="1" applyFill="1" applyBorder="1" applyAlignment="1">
      <alignment horizontal="left" vertical="center" wrapText="1"/>
    </xf>
    <xf numFmtId="0" fontId="2" fillId="5" borderId="14" xfId="0" applyFont="1" applyFill="1" applyBorder="1" applyAlignment="1">
      <alignment horizontal="left" vertical="center" wrapText="1"/>
    </xf>
    <xf numFmtId="0" fontId="2" fillId="5" borderId="15" xfId="0" applyFont="1" applyFill="1" applyBorder="1" applyAlignment="1">
      <alignment horizontal="left" vertical="center" wrapText="1"/>
    </xf>
    <xf numFmtId="0" fontId="2" fillId="5" borderId="0" xfId="0" applyFont="1" applyFill="1" applyAlignment="1">
      <alignment horizontal="left" vertical="center" wrapText="1"/>
    </xf>
    <xf numFmtId="0" fontId="2" fillId="5" borderId="16" xfId="0" applyFont="1" applyFill="1" applyBorder="1" applyAlignment="1">
      <alignment horizontal="left" vertical="center" wrapText="1"/>
    </xf>
    <xf numFmtId="0" fontId="2" fillId="5" borderId="17" xfId="0" applyFont="1" applyFill="1" applyBorder="1" applyAlignment="1">
      <alignment horizontal="left" vertical="center" wrapText="1"/>
    </xf>
    <xf numFmtId="0" fontId="2" fillId="5" borderId="18" xfId="0" applyFont="1" applyFill="1" applyBorder="1" applyAlignment="1">
      <alignment horizontal="left" vertical="center" wrapText="1"/>
    </xf>
    <xf numFmtId="0" fontId="2" fillId="5" borderId="19" xfId="0" applyFont="1" applyFill="1" applyBorder="1" applyAlignment="1">
      <alignment horizontal="left" vertical="center" wrapText="1"/>
    </xf>
    <xf numFmtId="0" fontId="13" fillId="2" borderId="20" xfId="0" applyFont="1" applyFill="1" applyBorder="1" applyAlignment="1">
      <alignment horizontal="center"/>
    </xf>
    <xf numFmtId="0" fontId="13" fillId="2" borderId="21" xfId="0" applyFont="1" applyFill="1" applyBorder="1" applyAlignment="1">
      <alignment horizontal="center"/>
    </xf>
    <xf numFmtId="0" fontId="13" fillId="2" borderId="22" xfId="0" applyFont="1" applyFill="1" applyBorder="1" applyAlignment="1">
      <alignment horizontal="center"/>
    </xf>
    <xf numFmtId="0" fontId="2" fillId="5" borderId="20" xfId="0" applyFont="1" applyFill="1" applyBorder="1" applyAlignment="1">
      <alignment horizontal="left"/>
    </xf>
    <xf numFmtId="0" fontId="2" fillId="5" borderId="21" xfId="0" applyFont="1" applyFill="1" applyBorder="1" applyAlignment="1">
      <alignment horizontal="left"/>
    </xf>
    <xf numFmtId="0" fontId="2" fillId="5" borderId="22" xfId="0" applyFont="1" applyFill="1" applyBorder="1" applyAlignment="1">
      <alignment horizontal="left"/>
    </xf>
    <xf numFmtId="0" fontId="10" fillId="2" borderId="2" xfId="0" quotePrefix="1" applyFont="1" applyFill="1" applyBorder="1" applyAlignment="1">
      <alignment horizontal="center" vertical="center"/>
    </xf>
    <xf numFmtId="0" fontId="10" fillId="2" borderId="3" xfId="0" quotePrefix="1" applyFont="1" applyFill="1" applyBorder="1" applyAlignment="1">
      <alignment horizontal="center" vertical="center"/>
    </xf>
    <xf numFmtId="0" fontId="10" fillId="2" borderId="4" xfId="0" quotePrefix="1" applyFont="1" applyFill="1" applyBorder="1" applyAlignment="1">
      <alignment horizontal="center" vertical="center"/>
    </xf>
    <xf numFmtId="2" fontId="0" fillId="4" borderId="1" xfId="0" applyNumberFormat="1" applyFill="1" applyBorder="1" applyAlignment="1">
      <alignment horizontal="center"/>
    </xf>
    <xf numFmtId="0" fontId="11" fillId="3" borderId="1" xfId="0" applyFont="1" applyFill="1" applyBorder="1" applyAlignment="1">
      <alignment horizontal="center" wrapText="1"/>
    </xf>
    <xf numFmtId="0" fontId="10" fillId="2" borderId="23" xfId="0" applyFont="1" applyFill="1" applyBorder="1" applyAlignment="1">
      <alignment horizontal="center"/>
    </xf>
    <xf numFmtId="0" fontId="10" fillId="2" borderId="24" xfId="0" applyFont="1" applyFill="1" applyBorder="1" applyAlignment="1">
      <alignment horizontal="center"/>
    </xf>
    <xf numFmtId="0" fontId="10" fillId="2" borderId="26" xfId="0" applyFont="1" applyFill="1" applyBorder="1" applyAlignment="1">
      <alignment horizontal="center"/>
    </xf>
    <xf numFmtId="0" fontId="2" fillId="7" borderId="1" xfId="0" applyFont="1" applyFill="1" applyBorder="1" applyAlignment="1">
      <alignment horizontal="left"/>
    </xf>
    <xf numFmtId="0" fontId="0" fillId="15" borderId="0" xfId="0" applyFill="1"/>
    <xf numFmtId="0" fontId="9" fillId="15" borderId="0" xfId="0" applyFont="1" applyFill="1"/>
    <xf numFmtId="0" fontId="9" fillId="15" borderId="0" xfId="0" applyFont="1" applyFill="1" applyAlignment="1">
      <alignment horizontal="center"/>
    </xf>
    <xf numFmtId="0" fontId="9" fillId="15" borderId="1" xfId="0" applyFont="1" applyFill="1" applyBorder="1" applyAlignment="1">
      <alignment horizontal="center"/>
    </xf>
    <xf numFmtId="0" fontId="0" fillId="12" borderId="0" xfId="0" applyFill="1"/>
  </cellXfs>
  <cellStyles count="14">
    <cellStyle name="Comma" xfId="1" builtinId="3"/>
    <cellStyle name="Comma 2 2 2" xfId="8" xr:uid="{C147747D-BD67-D142-8F3A-335EA5F933FD}"/>
    <cellStyle name="Comma 3" xfId="7" xr:uid="{9A8D4956-5D4C-6845-B162-FD120F3A7F50}"/>
    <cellStyle name="Currency" xfId="2" builtinId="4"/>
    <cellStyle name="Normal" xfId="0" builtinId="0"/>
    <cellStyle name="Normal 2 13 2 2" xfId="10" xr:uid="{7C198634-909B-1A4D-8540-2B8BA11BCE66}"/>
    <cellStyle name="Normal 2 2" xfId="12" xr:uid="{D12F0039-D140-4C5F-8E35-3A2737F0734A}"/>
    <cellStyle name="Normal 3" xfId="6" xr:uid="{77F3F84F-7026-B141-B325-AE2F76A4F0EE}"/>
    <cellStyle name="Normal 3 2 12 2 2" xfId="4" xr:uid="{1376254E-0AC3-A445-82D7-80C5A4E69093}"/>
    <cellStyle name="Normal 3 2 12 2 2 2" xfId="11" xr:uid="{94A07EFE-9010-4E51-AB34-4CFAD3A9872B}"/>
    <cellStyle name="Normal 3 3" xfId="5" xr:uid="{1D218786-1F70-CB40-8FB6-B596BF9FA547}"/>
    <cellStyle name="Percent" xfId="3" builtinId="5"/>
    <cellStyle name="Percent 2" xfId="13" xr:uid="{91E9A71C-91C3-44DE-8648-8C52D28F0146}"/>
    <cellStyle name="Percent 3 2" xfId="9" xr:uid="{71B86AFC-EE81-5540-A7A2-CE6E0545E40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9</xdr:col>
      <xdr:colOff>165141</xdr:colOff>
      <xdr:row>20</xdr:row>
      <xdr:rowOff>55217</xdr:rowOff>
    </xdr:from>
    <xdr:ext cx="5300520" cy="2589193"/>
    <xdr:pic>
      <xdr:nvPicPr>
        <xdr:cNvPr id="2" name="Picture 1">
          <a:extLst>
            <a:ext uri="{FF2B5EF4-FFF2-40B4-BE49-F238E27FC236}">
              <a16:creationId xmlns:a16="http://schemas.microsoft.com/office/drawing/2014/main" id="{543AC4E9-9BC4-45E5-A459-AFCAB2D6B440}"/>
            </a:ext>
          </a:extLst>
        </xdr:cNvPr>
        <xdr:cNvPicPr>
          <a:picLocks noChangeAspect="1"/>
        </xdr:cNvPicPr>
      </xdr:nvPicPr>
      <xdr:blipFill rotWithShape="1">
        <a:blip xmlns:r="http://schemas.openxmlformats.org/officeDocument/2006/relationships" r:embed="rId1"/>
        <a:srcRect l="12290" t="45108" r="13901" b="11000"/>
        <a:stretch>
          <a:fillRect/>
        </a:stretch>
      </xdr:blipFill>
      <xdr:spPr>
        <a:xfrm>
          <a:off x="10777924" y="4450521"/>
          <a:ext cx="5300520" cy="2589193"/>
        </a:xfrm>
        <a:prstGeom prst="rect">
          <a:avLst/>
        </a:prstGeom>
      </xdr:spPr>
    </xdr:pic>
    <xdr:clientData/>
  </xdr:oneCellAnchor>
  <xdr:twoCellAnchor>
    <xdr:from>
      <xdr:col>1</xdr:col>
      <xdr:colOff>278047</xdr:colOff>
      <xdr:row>1</xdr:row>
      <xdr:rowOff>775</xdr:rowOff>
    </xdr:from>
    <xdr:to>
      <xdr:col>8</xdr:col>
      <xdr:colOff>15874</xdr:colOff>
      <xdr:row>14</xdr:row>
      <xdr:rowOff>19538</xdr:rowOff>
    </xdr:to>
    <xdr:sp macro="" textlink="">
      <xdr:nvSpPr>
        <xdr:cNvPr id="3" name="TextBox 2">
          <a:extLst>
            <a:ext uri="{FF2B5EF4-FFF2-40B4-BE49-F238E27FC236}">
              <a16:creationId xmlns:a16="http://schemas.microsoft.com/office/drawing/2014/main" id="{9E7BD234-52D6-4905-AB54-0105A1D51C13}"/>
            </a:ext>
          </a:extLst>
        </xdr:cNvPr>
        <xdr:cNvSpPr txBox="1"/>
      </xdr:nvSpPr>
      <xdr:spPr>
        <a:xfrm>
          <a:off x="605707" y="183655"/>
          <a:ext cx="9339027" cy="265528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800" b="1" i="0" u="none" strike="noStrike" kern="0" cap="none" spc="0" normalizeH="0" baseline="0" noProof="0">
              <a:ln>
                <a:noFill/>
              </a:ln>
              <a:solidFill>
                <a:prstClr val="black"/>
              </a:solidFill>
              <a:effectLst/>
              <a:uLnTx/>
              <a:uFillTx/>
              <a:latin typeface="Calibri" panose="020F0502020204030204" pitchFamily="34" charset="0"/>
              <a:ea typeface="+mn-ea"/>
              <a:cs typeface="Calibri" panose="020F0502020204030204" pitchFamily="34" charset="0"/>
            </a:rPr>
            <a:t>CTR</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800" b="0" i="0" u="none" strike="noStrike" kern="0" cap="none" spc="0" normalizeH="0" baseline="0" noProof="0">
              <a:ln>
                <a:noFill/>
              </a:ln>
              <a:solidFill>
                <a:prstClr val="black"/>
              </a:solidFill>
              <a:effectLst/>
              <a:uLnTx/>
              <a:uFillTx/>
              <a:latin typeface="Calibri" panose="020F0502020204030204" pitchFamily="34" charset="0"/>
              <a:ea typeface="+mn-ea"/>
              <a:cs typeface="Calibri" panose="020F0502020204030204" pitchFamily="34" charset="0"/>
            </a:rPr>
            <a:t>A communications agency wants to determine whether the mean click-through rate (CTR) of their clients' social media ads is different than the industry average CTR of 2.5%. The agency randomly selected a sample of 24 social media ads run by their clients and recorded the CTR for each ad.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800" b="0" i="0" u="none" strike="noStrike" kern="0" cap="none" spc="0" normalizeH="0" baseline="0" noProof="0">
              <a:ln>
                <a:noFill/>
              </a:ln>
              <a:solidFill>
                <a:prstClr val="black"/>
              </a:solidFill>
              <a:effectLst/>
              <a:uLnTx/>
              <a:uFillTx/>
              <a:latin typeface="Calibri" panose="020F0502020204030204" pitchFamily="34" charset="0"/>
              <a:ea typeface="+mn-ea"/>
              <a:cs typeface="Calibri" panose="020F0502020204030204" pitchFamily="34" charset="0"/>
            </a:rPr>
            <a:t>The agency wants to conduct a test to determine whether the mean CTR of their clients' social media ads is significantly different from the industry average CTR with a significance level of 0.05.</a:t>
          </a:r>
        </a:p>
      </xdr:txBody>
    </xdr:sp>
    <xdr:clientData/>
  </xdr:twoCellAnchor>
  <xdr:twoCellAnchor>
    <xdr:from>
      <xdr:col>14</xdr:col>
      <xdr:colOff>1250013</xdr:colOff>
      <xdr:row>27</xdr:row>
      <xdr:rowOff>51821</xdr:rowOff>
    </xdr:from>
    <xdr:to>
      <xdr:col>14</xdr:col>
      <xdr:colOff>1478867</xdr:colOff>
      <xdr:row>28</xdr:row>
      <xdr:rowOff>79275</xdr:rowOff>
    </xdr:to>
    <xdr:sp macro="" textlink="">
      <xdr:nvSpPr>
        <xdr:cNvPr id="4" name="5-Point Star 4">
          <a:extLst>
            <a:ext uri="{FF2B5EF4-FFF2-40B4-BE49-F238E27FC236}">
              <a16:creationId xmlns:a16="http://schemas.microsoft.com/office/drawing/2014/main" id="{DDADE1E2-1A14-412C-9638-5C3397D1FB9E}"/>
            </a:ext>
          </a:extLst>
        </xdr:cNvPr>
        <xdr:cNvSpPr/>
      </xdr:nvSpPr>
      <xdr:spPr>
        <a:xfrm>
          <a:off x="17419653" y="5858261"/>
          <a:ext cx="228854" cy="233194"/>
        </a:xfrm>
        <a:prstGeom prst="star5">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overflow" horzOverflow="overflow" wrap="none" lIns="0" tIns="0" rIns="0" bIns="274320" rtlCol="0" anchor="b" anchorCtr="0"/>
        <a:lstStyle/>
        <a:p>
          <a:pPr algn="ctr"/>
          <a:r>
            <a:rPr lang="en-US" sz="1100">
              <a:solidFill>
                <a:schemeClr val="tx1"/>
              </a:solidFill>
            </a:rPr>
            <a:t>Test</a:t>
          </a:r>
        </a:p>
        <a:p>
          <a:pPr algn="ctr"/>
          <a:r>
            <a:rPr lang="en-US" sz="1100">
              <a:solidFill>
                <a:schemeClr val="tx1"/>
              </a:solidFill>
            </a:rPr>
            <a:t>Stat</a:t>
          </a:r>
        </a:p>
      </xdr:txBody>
    </xdr:sp>
    <xdr:clientData/>
  </xdr:twoCellAnchor>
  <xdr:twoCellAnchor>
    <xdr:from>
      <xdr:col>14</xdr:col>
      <xdr:colOff>619435</xdr:colOff>
      <xdr:row>27</xdr:row>
      <xdr:rowOff>50376</xdr:rowOff>
    </xdr:from>
    <xdr:to>
      <xdr:col>14</xdr:col>
      <xdr:colOff>637723</xdr:colOff>
      <xdr:row>30</xdr:row>
      <xdr:rowOff>146673</xdr:rowOff>
    </xdr:to>
    <xdr:sp macro="" textlink="">
      <xdr:nvSpPr>
        <xdr:cNvPr id="5" name="Rectangle 4">
          <a:extLst>
            <a:ext uri="{FF2B5EF4-FFF2-40B4-BE49-F238E27FC236}">
              <a16:creationId xmlns:a16="http://schemas.microsoft.com/office/drawing/2014/main" id="{5AAE27A8-0119-44B8-924A-D1B70B754ABF}"/>
            </a:ext>
          </a:extLst>
        </xdr:cNvPr>
        <xdr:cNvSpPr/>
      </xdr:nvSpPr>
      <xdr:spPr>
        <a:xfrm>
          <a:off x="16789075" y="5856816"/>
          <a:ext cx="18288" cy="713517"/>
        </a:xfrm>
        <a:prstGeom prst="rect">
          <a:avLst/>
        </a:prstGeom>
        <a:solidFill>
          <a:srgbClr val="FF0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overflow" horzOverflow="overflow" wrap="none" lIns="0" tIns="0" rIns="0" bIns="1371600" rtlCol="0" anchor="t"/>
        <a:lstStyle/>
        <a:p>
          <a:pPr algn="ctr"/>
          <a:r>
            <a:rPr lang="en-US" sz="1100">
              <a:solidFill>
                <a:schemeClr val="tx1"/>
              </a:solidFill>
            </a:rPr>
            <a:t>CV</a:t>
          </a:r>
        </a:p>
        <a:p>
          <a:pPr algn="ctr"/>
          <a:r>
            <a:rPr lang="en-US" sz="1100">
              <a:solidFill>
                <a:schemeClr val="tx1"/>
              </a:solidFill>
            </a:rPr>
            <a:t>Left</a:t>
          </a:r>
        </a:p>
      </xdr:txBody>
    </xdr:sp>
    <xdr:clientData/>
  </xdr:twoCellAnchor>
  <xdr:twoCellAnchor>
    <xdr:from>
      <xdr:col>14</xdr:col>
      <xdr:colOff>2202583</xdr:colOff>
      <xdr:row>26</xdr:row>
      <xdr:rowOff>203203</xdr:rowOff>
    </xdr:from>
    <xdr:to>
      <xdr:col>14</xdr:col>
      <xdr:colOff>2220871</xdr:colOff>
      <xdr:row>30</xdr:row>
      <xdr:rowOff>94346</xdr:rowOff>
    </xdr:to>
    <xdr:sp macro="" textlink="">
      <xdr:nvSpPr>
        <xdr:cNvPr id="6" name="Rectangle 5">
          <a:extLst>
            <a:ext uri="{FF2B5EF4-FFF2-40B4-BE49-F238E27FC236}">
              <a16:creationId xmlns:a16="http://schemas.microsoft.com/office/drawing/2014/main" id="{00E13ED5-DB31-4445-8561-6896F5A9E3AB}"/>
            </a:ext>
          </a:extLst>
        </xdr:cNvPr>
        <xdr:cNvSpPr/>
      </xdr:nvSpPr>
      <xdr:spPr>
        <a:xfrm>
          <a:off x="18372223" y="5803903"/>
          <a:ext cx="18288" cy="714103"/>
        </a:xfrm>
        <a:prstGeom prst="rect">
          <a:avLst/>
        </a:prstGeom>
        <a:solidFill>
          <a:srgbClr val="FF0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overflow" horzOverflow="overflow" wrap="none" lIns="0" tIns="0" rIns="0" bIns="1371600" rtlCol="0" anchor="t"/>
        <a:lstStyle/>
        <a:p>
          <a:pPr algn="ctr"/>
          <a:r>
            <a:rPr lang="en-US" sz="1100">
              <a:solidFill>
                <a:schemeClr val="tx1"/>
              </a:solidFill>
            </a:rPr>
            <a:t>CV</a:t>
          </a:r>
        </a:p>
        <a:p>
          <a:pPr algn="ctr"/>
          <a:r>
            <a:rPr lang="en-US" sz="1100">
              <a:solidFill>
                <a:schemeClr val="tx1"/>
              </a:solidFill>
            </a:rPr>
            <a:t>Right</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7F9654-DE89-487F-8309-62FFCFB2C389}">
  <sheetPr>
    <tabColor rgb="FFFF0000"/>
  </sheetPr>
  <dimension ref="A1:G46"/>
  <sheetViews>
    <sheetView showGridLines="0" tabSelected="1" zoomScale="140" zoomScaleNormal="140" workbookViewId="0">
      <selection activeCell="E9" sqref="E9"/>
    </sheetView>
  </sheetViews>
  <sheetFormatPr defaultColWidth="11.46484375" defaultRowHeight="14.25" x14ac:dyDescent="0.45"/>
  <cols>
    <col min="1" max="1" width="12.53125" customWidth="1"/>
    <col min="2" max="2" width="13.73046875" customWidth="1"/>
    <col min="3" max="3" width="10.9296875" customWidth="1"/>
    <col min="4" max="4" width="19.46484375" customWidth="1"/>
    <col min="5" max="5" width="27.9296875" customWidth="1"/>
    <col min="6" max="6" width="26.59765625" customWidth="1"/>
    <col min="7" max="7" width="13.53125" customWidth="1"/>
  </cols>
  <sheetData>
    <row r="1" spans="1:7" ht="13.25" customHeight="1" x14ac:dyDescent="0.45">
      <c r="A1" s="163" t="s">
        <v>6</v>
      </c>
      <c r="B1" s="163" t="s">
        <v>3</v>
      </c>
      <c r="C1" s="163" t="s">
        <v>5</v>
      </c>
      <c r="D1" s="163" t="s">
        <v>9</v>
      </c>
      <c r="E1" s="163" t="s">
        <v>10</v>
      </c>
      <c r="F1" s="163" t="s">
        <v>8</v>
      </c>
      <c r="G1" s="204"/>
    </row>
    <row r="2" spans="1:7" ht="13.25" customHeight="1" x14ac:dyDescent="0.45">
      <c r="A2" s="4">
        <f ca="1">SUMIF($B9:$B53,A1,$G9:$G53)</f>
        <v>5</v>
      </c>
      <c r="B2" s="4">
        <f t="shared" ref="B2:F2" ca="1" si="0">SUMIF($B9:$B53,B1,$G9:$G53)</f>
        <v>9</v>
      </c>
      <c r="C2" s="4">
        <f t="shared" ca="1" si="0"/>
        <v>8</v>
      </c>
      <c r="D2" s="4">
        <f t="shared" ca="1" si="0"/>
        <v>6</v>
      </c>
      <c r="E2" s="4">
        <f t="shared" ca="1" si="0"/>
        <v>5</v>
      </c>
      <c r="F2" s="4">
        <f t="shared" ca="1" si="0"/>
        <v>5</v>
      </c>
      <c r="G2" s="29" t="s">
        <v>83</v>
      </c>
    </row>
    <row r="3" spans="1:7" ht="13.25" customHeight="1" x14ac:dyDescent="0.45">
      <c r="A3" s="30">
        <f>COUNTIFS($B$9:$B$46,A1)</f>
        <v>5</v>
      </c>
      <c r="B3" s="30">
        <f t="shared" ref="B3:F3" si="1">COUNTIFS($B$9:$B$46,B1)</f>
        <v>9</v>
      </c>
      <c r="C3" s="30">
        <f t="shared" si="1"/>
        <v>8</v>
      </c>
      <c r="D3" s="30">
        <f t="shared" si="1"/>
        <v>6</v>
      </c>
      <c r="E3" s="30">
        <f t="shared" si="1"/>
        <v>5</v>
      </c>
      <c r="F3" s="30">
        <f t="shared" si="1"/>
        <v>5</v>
      </c>
      <c r="G3" s="29" t="s">
        <v>81</v>
      </c>
    </row>
    <row r="4" spans="1:7" ht="13.25" customHeight="1" x14ac:dyDescent="0.45">
      <c r="A4" s="31">
        <f ca="1">A2/A3</f>
        <v>1</v>
      </c>
      <c r="B4" s="31">
        <f t="shared" ref="B4:F4" ca="1" si="2">B2/B3</f>
        <v>1</v>
      </c>
      <c r="C4" s="31">
        <f t="shared" ca="1" si="2"/>
        <v>1</v>
      </c>
      <c r="D4" s="31">
        <f t="shared" ca="1" si="2"/>
        <v>1</v>
      </c>
      <c r="E4" s="31">
        <f t="shared" ca="1" si="2"/>
        <v>1</v>
      </c>
      <c r="F4" s="31">
        <f t="shared" ca="1" si="2"/>
        <v>1</v>
      </c>
      <c r="G4" s="29" t="s">
        <v>82</v>
      </c>
    </row>
    <row r="5" spans="1:7" ht="13.25" customHeight="1" x14ac:dyDescent="0.45">
      <c r="A5" s="30">
        <f ca="1">A4*4</f>
        <v>4</v>
      </c>
      <c r="B5" s="30">
        <f t="shared" ref="B5:F5" ca="1" si="3">B4*4</f>
        <v>4</v>
      </c>
      <c r="C5" s="30">
        <f t="shared" ca="1" si="3"/>
        <v>4</v>
      </c>
      <c r="D5" s="30">
        <f t="shared" ca="1" si="3"/>
        <v>4</v>
      </c>
      <c r="E5" s="30">
        <f t="shared" ca="1" si="3"/>
        <v>4</v>
      </c>
      <c r="F5" s="30">
        <f t="shared" ca="1" si="3"/>
        <v>4</v>
      </c>
      <c r="G5" s="29" t="s">
        <v>84</v>
      </c>
    </row>
    <row r="6" spans="1:7" ht="13.25" customHeight="1" x14ac:dyDescent="0.45"/>
    <row r="7" spans="1:7" x14ac:dyDescent="0.45">
      <c r="A7" s="200"/>
      <c r="B7" s="200"/>
      <c r="C7" s="201"/>
      <c r="D7" s="202" t="s">
        <v>11</v>
      </c>
      <c r="E7" s="202" t="s">
        <v>11</v>
      </c>
      <c r="F7" s="202" t="s">
        <v>12</v>
      </c>
      <c r="G7" s="202" t="s">
        <v>12</v>
      </c>
    </row>
    <row r="8" spans="1:7" x14ac:dyDescent="0.45">
      <c r="A8" s="203" t="s">
        <v>87</v>
      </c>
      <c r="B8" s="203" t="s">
        <v>13</v>
      </c>
      <c r="C8" s="203" t="s">
        <v>14</v>
      </c>
      <c r="D8" s="203" t="s">
        <v>15</v>
      </c>
      <c r="E8" s="203" t="s">
        <v>16</v>
      </c>
      <c r="F8" s="203" t="s">
        <v>17</v>
      </c>
      <c r="G8" s="203" t="s">
        <v>18</v>
      </c>
    </row>
    <row r="9" spans="1:7" x14ac:dyDescent="0.45">
      <c r="A9" s="30">
        <v>1</v>
      </c>
      <c r="B9" s="164" t="s">
        <v>10</v>
      </c>
      <c r="C9" s="4" t="s">
        <v>165</v>
      </c>
      <c r="D9" s="4" t="str">
        <f>'2_Tail_T_test'!J5</f>
        <v>Select the test</v>
      </c>
      <c r="E9" s="4" t="str">
        <f>'2_Tail_T_test'!K5</f>
        <v>One Sample T test</v>
      </c>
      <c r="F9" s="4" t="str" cm="1">
        <f t="array" aca="1" ref="F9" ca="1">INDIRECT(SUBSTITUTE(SUBSTITUTE(_xlfn.FORMULATEXT(E9), "#_", ""), "=", ""))</f>
        <v>One Sample T test</v>
      </c>
      <c r="G9" s="4">
        <f ca="1">IF(E9=F9,1,0)</f>
        <v>1</v>
      </c>
    </row>
    <row r="10" spans="1:7" x14ac:dyDescent="0.45">
      <c r="A10" s="30">
        <v>2</v>
      </c>
      <c r="B10" s="164" t="s">
        <v>10</v>
      </c>
      <c r="C10" s="4" t="s">
        <v>165</v>
      </c>
      <c r="D10" s="4" t="str">
        <f>'2_Tail_T_test'!J6</f>
        <v>Select case</v>
      </c>
      <c r="E10" s="4" t="str">
        <f>'2_Tail_T_test'!K6</f>
        <v>Two-tailed</v>
      </c>
      <c r="F10" s="4" t="str" cm="1">
        <f t="array" aca="1" ref="F10" ca="1">INDIRECT(SUBSTITUTE(SUBSTITUTE(_xlfn.FORMULATEXT(E10), "#_", ""), "=", ""))</f>
        <v>Two-tailed</v>
      </c>
      <c r="G10" s="4">
        <f t="shared" ref="G10:G35" ca="1" si="4">IF(E10=F10,1,0)</f>
        <v>1</v>
      </c>
    </row>
    <row r="11" spans="1:7" x14ac:dyDescent="0.45">
      <c r="A11" s="30">
        <v>3</v>
      </c>
      <c r="B11" s="164" t="s">
        <v>3</v>
      </c>
      <c r="C11" s="4" t="s">
        <v>165</v>
      </c>
      <c r="D11" s="4" t="str">
        <f>'2_Tail_T_test'!J10</f>
        <v>H0 (Null)</v>
      </c>
      <c r="E11" s="4" t="str">
        <f>'2_Tail_T_test'!K10</f>
        <v>μClient's Data = μIndustry Average</v>
      </c>
      <c r="F11" s="4" t="str" cm="1">
        <f t="array" aca="1" ref="F11" ca="1">INDIRECT(SUBSTITUTE(SUBSTITUTE(_xlfn.FORMULATEXT(E11), "#_", ""), "=", ""))</f>
        <v>μClient's Data = μIndustry Average</v>
      </c>
      <c r="G11" s="4">
        <f t="shared" ca="1" si="4"/>
        <v>1</v>
      </c>
    </row>
    <row r="12" spans="1:7" x14ac:dyDescent="0.45">
      <c r="A12" s="30">
        <v>4</v>
      </c>
      <c r="B12" s="164" t="s">
        <v>3</v>
      </c>
      <c r="C12" s="4" t="s">
        <v>165</v>
      </c>
      <c r="D12" s="4" t="str">
        <f>'2_Tail_T_test'!J11</f>
        <v>Ha/H1 (Alternative)</v>
      </c>
      <c r="E12" s="4" t="str">
        <f>'2_Tail_T_test'!K11</f>
        <v>μClient's Data ≠ μIndustry Average</v>
      </c>
      <c r="F12" s="4" t="str" cm="1">
        <f t="array" aca="1" ref="F12" ca="1">INDIRECT(SUBSTITUTE(SUBSTITUTE(_xlfn.FORMULATEXT(E12), "#_", ""), "=", ""))</f>
        <v>μClient's Data ≠ μIndustry Average</v>
      </c>
      <c r="G12" s="4">
        <f t="shared" ca="1" si="4"/>
        <v>1</v>
      </c>
    </row>
    <row r="13" spans="1:7" x14ac:dyDescent="0.45">
      <c r="A13" s="30">
        <v>5</v>
      </c>
      <c r="B13" s="164" t="s">
        <v>10</v>
      </c>
      <c r="C13" s="4" t="s">
        <v>165</v>
      </c>
      <c r="D13" s="4" t="str">
        <f>'2_Tail_T_test'!J3</f>
        <v>What is the Sample?</v>
      </c>
      <c r="E13" s="4" t="str">
        <f>'2_Tail_T_test'!K3</f>
        <v>Client's Data</v>
      </c>
      <c r="F13" s="4" t="str" cm="1">
        <f t="array" aca="1" ref="F13" ca="1">INDIRECT(SUBSTITUTE(SUBSTITUTE(_xlfn.FORMULATEXT(E13), "#_", ""), "=", ""))</f>
        <v>Client's Data</v>
      </c>
      <c r="G13" s="4">
        <f ca="1">IF(E13=F13,1,0)</f>
        <v>1</v>
      </c>
    </row>
    <row r="14" spans="1:7" x14ac:dyDescent="0.45">
      <c r="A14" s="30">
        <v>6</v>
      </c>
      <c r="B14" s="164" t="s">
        <v>10</v>
      </c>
      <c r="C14" s="4" t="s">
        <v>165</v>
      </c>
      <c r="D14" s="4" t="str">
        <f>'2_Tail_T_test'!J4</f>
        <v>What is the Population?</v>
      </c>
      <c r="E14" s="4" t="str">
        <f>'2_Tail_T_test'!K4</f>
        <v>Industry Average</v>
      </c>
      <c r="F14" s="4" t="str" cm="1">
        <f t="array" aca="1" ref="F14" ca="1">INDIRECT(SUBSTITUTE(SUBSTITUTE(_xlfn.FORMULATEXT(E14), "#_", ""), "=", ""))</f>
        <v>Industry Average</v>
      </c>
      <c r="G14" s="4">
        <f ca="1">IF(E14=F14,1,0)</f>
        <v>1</v>
      </c>
    </row>
    <row r="15" spans="1:7" x14ac:dyDescent="0.45">
      <c r="A15" s="30">
        <v>7</v>
      </c>
      <c r="B15" s="164" t="s">
        <v>5</v>
      </c>
      <c r="C15" s="4" t="s">
        <v>165</v>
      </c>
      <c r="D15" s="4" t="str">
        <f>'2_Tail_T_test'!G18</f>
        <v>Client's Data</v>
      </c>
      <c r="E15" s="26">
        <f>'2_Tail_T_test'!G19</f>
        <v>2.0750000000000008E-2</v>
      </c>
      <c r="F15" s="4" cm="1">
        <f t="array" aca="1" ref="F15" ca="1">INDIRECT(SUBSTITUTE(SUBSTITUTE(_xlfn.FORMULATEXT(E15), "#_", ""), "=", ""))</f>
        <v>2.0750000000000008E-2</v>
      </c>
      <c r="G15" s="4">
        <f ca="1">IF(E15=F15,1,0)</f>
        <v>1</v>
      </c>
    </row>
    <row r="16" spans="1:7" x14ac:dyDescent="0.45">
      <c r="A16" s="30">
        <v>8</v>
      </c>
      <c r="B16" s="164" t="s">
        <v>5</v>
      </c>
      <c r="C16" s="4" t="s">
        <v>165</v>
      </c>
      <c r="D16" s="4" t="str">
        <f>'2_Tail_T_test'!F22</f>
        <v>Stdev</v>
      </c>
      <c r="E16" s="26">
        <f>'2_Tail_T_test'!F23</f>
        <v>9.5473647627522407E-3</v>
      </c>
      <c r="F16" s="4" cm="1">
        <f t="array" aca="1" ref="F16" ca="1">INDIRECT(SUBSTITUTE(SUBSTITUTE(_xlfn.FORMULATEXT(E16), "#_", ""), "=", ""))</f>
        <v>9.5473647627522407E-3</v>
      </c>
      <c r="G16" s="4">
        <f t="shared" ref="G16:G17" ca="1" si="5">IF(E16=F16,1,0)</f>
        <v>1</v>
      </c>
    </row>
    <row r="17" spans="1:7" x14ac:dyDescent="0.45">
      <c r="A17" s="30">
        <v>9</v>
      </c>
      <c r="B17" s="164" t="s">
        <v>5</v>
      </c>
      <c r="C17" s="4" t="s">
        <v>165</v>
      </c>
      <c r="D17" s="4" t="str">
        <f>'2_Tail_T_test'!H18</f>
        <v>Sample Size</v>
      </c>
      <c r="E17" s="26">
        <f>'2_Tail_T_test'!H19</f>
        <v>24</v>
      </c>
      <c r="F17" s="4" cm="1">
        <f t="array" aca="1" ref="F17" ca="1">INDIRECT(SUBSTITUTE(SUBSTITUTE(_xlfn.FORMULATEXT(E17), "#_", ""), "=", ""))</f>
        <v>24</v>
      </c>
      <c r="G17" s="4">
        <f t="shared" ca="1" si="5"/>
        <v>1</v>
      </c>
    </row>
    <row r="18" spans="1:7" x14ac:dyDescent="0.45">
      <c r="A18" s="30">
        <v>10</v>
      </c>
      <c r="B18" s="164" t="s">
        <v>5</v>
      </c>
      <c r="C18" s="4" t="s">
        <v>165</v>
      </c>
      <c r="D18" s="26" t="str">
        <f>'2_Tail_T_test'!E28</f>
        <v>Left CV</v>
      </c>
      <c r="E18" s="26">
        <f>'2_Tail_T_test'!G28</f>
        <v>-2.0686576104190491</v>
      </c>
      <c r="F18" s="4" cm="1">
        <f t="array" aca="1" ref="F18" ca="1">INDIRECT(SUBSTITUTE(SUBSTITUTE(_xlfn.FORMULATEXT(E18), "#_", ""), "=", ""))</f>
        <v>-2.0686576104190491</v>
      </c>
      <c r="G18" s="4">
        <f t="shared" ca="1" si="4"/>
        <v>1</v>
      </c>
    </row>
    <row r="19" spans="1:7" x14ac:dyDescent="0.45">
      <c r="A19" s="30">
        <v>11</v>
      </c>
      <c r="B19" s="164" t="s">
        <v>5</v>
      </c>
      <c r="C19" s="4" t="s">
        <v>165</v>
      </c>
      <c r="D19" s="26" t="str">
        <f>'2_Tail_T_test'!E29</f>
        <v>Right CV</v>
      </c>
      <c r="E19" s="26">
        <f>'2_Tail_T_test'!G29</f>
        <v>2.0686576104190477</v>
      </c>
      <c r="F19" s="4" cm="1">
        <f t="array" aca="1" ref="F19" ca="1">INDIRECT(SUBSTITUTE(SUBSTITUTE(_xlfn.FORMULATEXT(E19), "#_", ""), "=", ""))</f>
        <v>2.0686576104190477</v>
      </c>
      <c r="G19" s="4">
        <f t="shared" ca="1" si="4"/>
        <v>1</v>
      </c>
    </row>
    <row r="20" spans="1:7" x14ac:dyDescent="0.45">
      <c r="A20" s="30">
        <v>17</v>
      </c>
      <c r="B20" s="164" t="s">
        <v>3</v>
      </c>
      <c r="C20" s="4" t="s">
        <v>165</v>
      </c>
      <c r="D20" s="4" t="str">
        <f>'2_Tail_T_test'!H21</f>
        <v>α (alpha)</v>
      </c>
      <c r="E20" s="4">
        <f>'2_Tail_T_test'!H23</f>
        <v>0.05</v>
      </c>
      <c r="F20" s="4" cm="1">
        <f t="array" aca="1" ref="F20" ca="1">INDIRECT(SUBSTITUTE(SUBSTITUTE(_xlfn.FORMULATEXT(E20), "#_", ""), "=", ""))</f>
        <v>0.05</v>
      </c>
      <c r="G20" s="4">
        <f ca="1">IF(E20=F20,1,0)</f>
        <v>1</v>
      </c>
    </row>
    <row r="21" spans="1:7" x14ac:dyDescent="0.45">
      <c r="A21" s="30">
        <v>19</v>
      </c>
      <c r="B21" s="164" t="s">
        <v>5</v>
      </c>
      <c r="C21" s="4" t="s">
        <v>165</v>
      </c>
      <c r="D21" s="4" t="str">
        <f>'2_Tail_T_test'!G22</f>
        <v>Standard Error</v>
      </c>
      <c r="E21" s="26">
        <f>'2_Tail_T_test'!G23</f>
        <v>1.9488476714142639E-3</v>
      </c>
      <c r="F21" s="4" cm="1">
        <f t="array" aca="1" ref="F21" ca="1">INDIRECT(SUBSTITUTE(SUBSTITUTE(_xlfn.FORMULATEXT(E21), "#_", ""), "=", ""))</f>
        <v>1.9488476714142639E-3</v>
      </c>
      <c r="G21" s="4">
        <f ca="1">IF(E21=F21,1,0)</f>
        <v>1</v>
      </c>
    </row>
    <row r="22" spans="1:7" x14ac:dyDescent="0.45">
      <c r="A22" s="30">
        <v>12</v>
      </c>
      <c r="B22" s="164" t="s">
        <v>5</v>
      </c>
      <c r="C22" s="4" t="s">
        <v>165</v>
      </c>
      <c r="D22" s="4" t="str">
        <f>'2_Tail_T_test'!G32</f>
        <v>standardized test stat &gt;&gt;</v>
      </c>
      <c r="E22" s="26">
        <f>'2_Tail_T_test'!G33</f>
        <v>-2.180775882250356</v>
      </c>
      <c r="F22" s="4" cm="1">
        <f t="array" aca="1" ref="F22" ca="1">INDIRECT(SUBSTITUTE(SUBSTITUTE(_xlfn.FORMULATEXT(E22), "#_", ""), "=", ""))</f>
        <v>-2.180775882250356</v>
      </c>
      <c r="G22" s="4">
        <f t="shared" ca="1" si="4"/>
        <v>1</v>
      </c>
    </row>
    <row r="23" spans="1:7" x14ac:dyDescent="0.45">
      <c r="A23" s="30">
        <v>13</v>
      </c>
      <c r="B23" s="164" t="s">
        <v>5</v>
      </c>
      <c r="C23" s="4" t="s">
        <v>165</v>
      </c>
      <c r="D23" s="27" t="str">
        <f>'2_Tail_T_test'!H31</f>
        <v>P(x̅)</v>
      </c>
      <c r="E23" s="27">
        <f>'2_Tail_T_test'!H33</f>
        <v>1.9841490033295286E-2</v>
      </c>
      <c r="F23" s="4" cm="1">
        <f t="array" aca="1" ref="F23" ca="1">INDIRECT(SUBSTITUTE(SUBSTITUTE(_xlfn.FORMULATEXT(E23), "#_", ""), "=", ""))</f>
        <v>1.9841490033295286E-2</v>
      </c>
      <c r="G23" s="4">
        <f t="shared" ca="1" si="4"/>
        <v>1</v>
      </c>
    </row>
    <row r="24" spans="1:7" x14ac:dyDescent="0.45">
      <c r="A24" s="30">
        <v>18</v>
      </c>
      <c r="B24" s="164" t="s">
        <v>3</v>
      </c>
      <c r="C24" s="4" t="s">
        <v>165</v>
      </c>
      <c r="D24" s="4" t="str">
        <f>'2_Tail_T_test'!F36</f>
        <v>Margin of error</v>
      </c>
      <c r="E24" s="26">
        <f>'2_Tail_T_test'!G36</f>
        <v>4.0314985670185568E-3</v>
      </c>
      <c r="F24" s="4" cm="1">
        <f t="array" aca="1" ref="F24" ca="1">INDIRECT(SUBSTITUTE(SUBSTITUTE(_xlfn.FORMULATEXT(E24), "#_", ""), "=", ""))</f>
        <v>4.0314985670185568E-3</v>
      </c>
      <c r="G24" s="4">
        <f ca="1">IF(E24=F24,1,0)</f>
        <v>1</v>
      </c>
    </row>
    <row r="25" spans="1:7" x14ac:dyDescent="0.45">
      <c r="A25" s="30">
        <v>14</v>
      </c>
      <c r="B25" s="164" t="s">
        <v>9</v>
      </c>
      <c r="C25" s="4" t="s">
        <v>165</v>
      </c>
      <c r="D25" s="4" t="str">
        <f>'2_Tail_T_test'!F45</f>
        <v>What is the decision about the H0?</v>
      </c>
      <c r="E25" s="4" t="str">
        <f>'2_Tail_T_test'!H45</f>
        <v>Reject the null hypothesis (H0)</v>
      </c>
      <c r="F25" s="4" t="str" cm="1">
        <f t="array" aca="1" ref="F25" ca="1">INDIRECT(SUBSTITUTE(SUBSTITUTE(_xlfn.FORMULATEXT(E25), "#_", ""), "=", ""))</f>
        <v>Reject the null hypothesis (H0)</v>
      </c>
      <c r="G25" s="4">
        <f t="shared" ca="1" si="4"/>
        <v>1</v>
      </c>
    </row>
    <row r="26" spans="1:7" x14ac:dyDescent="0.45">
      <c r="A26" s="30">
        <v>15</v>
      </c>
      <c r="B26" s="164" t="s">
        <v>9</v>
      </c>
      <c r="C26" s="4" t="s">
        <v>165</v>
      </c>
      <c r="D26" s="4" t="str">
        <f>'2_Tail_T_test'!F47</f>
        <v>What is the conclusion in symbols?</v>
      </c>
      <c r="E26" s="4" t="str">
        <f>'2_Tail_T_test'!H47</f>
        <v>μClient's Data &lt;  μIndustry Average</v>
      </c>
      <c r="F26" s="4" t="str" cm="1">
        <f t="array" aca="1" ref="F26" ca="1">INDIRECT(SUBSTITUTE(SUBSTITUTE(_xlfn.FORMULATEXT(E26), "#_", ""), "=", ""))</f>
        <v>μClient's Data &lt;  μIndustry Average</v>
      </c>
      <c r="G26" s="4">
        <f t="shared" ca="1" si="4"/>
        <v>1</v>
      </c>
    </row>
    <row r="27" spans="1:7" x14ac:dyDescent="0.45">
      <c r="A27" s="30">
        <v>16</v>
      </c>
      <c r="B27" s="164" t="s">
        <v>8</v>
      </c>
      <c r="C27" s="4" t="s">
        <v>165</v>
      </c>
      <c r="D27" s="4" t="str">
        <f>'2_Tail_T_test'!F46</f>
        <v>What is the conclusion about the H0?</v>
      </c>
      <c r="E27" s="4" t="str">
        <f>'2_Tail_T_test'!H46</f>
        <v>The Client's Data is significantly less than the Industry Average</v>
      </c>
      <c r="F27" s="4" t="str" cm="1">
        <f t="array" aca="1" ref="F27" ca="1">INDIRECT(SUBSTITUTE(SUBSTITUTE(_xlfn.FORMULATEXT(E27), "#_", ""), "=", ""))</f>
        <v>The Client's Data is significantly less than the Industry Average</v>
      </c>
      <c r="G27" s="4">
        <f t="shared" ca="1" si="4"/>
        <v>1</v>
      </c>
    </row>
    <row r="28" spans="1:7" x14ac:dyDescent="0.45">
      <c r="A28" s="30">
        <v>20</v>
      </c>
      <c r="B28" s="164" t="s">
        <v>10</v>
      </c>
      <c r="C28" s="4" t="s">
        <v>165</v>
      </c>
      <c r="D28" s="4" t="str">
        <f>'2_Tail_T_test'!F48</f>
        <v>The conclusion applies to what data?</v>
      </c>
      <c r="E28" s="95" t="str">
        <f>'2_Tail_T_test'!H48</f>
        <v>The Client's Data Population and the Industry Average Population</v>
      </c>
      <c r="F28" s="4" t="str" cm="1">
        <f t="array" aca="1" ref="F28" ca="1">INDIRECT(SUBSTITUTE(SUBSTITUTE(_xlfn.FORMULATEXT(E28), "#_", ""), "=", ""))</f>
        <v>The Client's Data Population and the Industry Average Population</v>
      </c>
      <c r="G28" s="4">
        <f t="shared" ca="1" si="4"/>
        <v>1</v>
      </c>
    </row>
    <row r="29" spans="1:7" x14ac:dyDescent="0.45">
      <c r="A29" s="30">
        <v>21</v>
      </c>
      <c r="B29" s="164" t="s">
        <v>9</v>
      </c>
      <c r="C29" s="4" t="s">
        <v>165</v>
      </c>
      <c r="D29" s="90" t="str">
        <f>'2_Tail_T_test'!F49</f>
        <v>What are you estimating with the confidence interval?</v>
      </c>
      <c r="E29" s="4" t="str">
        <f>'2_Tail_T_test'!H49</f>
        <v>μClient's Data</v>
      </c>
      <c r="F29" s="4" t="str" cm="1">
        <f t="array" aca="1" ref="F29" ca="1">INDIRECT(SUBSTITUTE(SUBSTITUTE(_xlfn.FORMULATEXT(E29), "#_", ""), "=", ""))</f>
        <v>μClient's Data</v>
      </c>
      <c r="G29" s="4">
        <f t="shared" ca="1" si="4"/>
        <v>1</v>
      </c>
    </row>
    <row r="30" spans="1:7" ht="15" customHeight="1" thickBot="1" x14ac:dyDescent="0.5">
      <c r="A30" s="136">
        <v>22</v>
      </c>
      <c r="B30" s="165" t="s">
        <v>8</v>
      </c>
      <c r="C30" s="4" t="s">
        <v>165</v>
      </c>
      <c r="D30" s="137" t="str">
        <f>'2_Tail_T_test'!F50</f>
        <v xml:space="preserve">What is the interpretation of the confidence interval? </v>
      </c>
      <c r="E30" s="137" t="str">
        <f>'2_Tail_T_test'!H50</f>
        <v>We are 95% confident that the population mean for Client's Data is between 0.017 and 0.025</v>
      </c>
      <c r="F30" s="137" t="str" cm="1">
        <f t="array" aca="1" ref="F30" ca="1">INDIRECT(SUBSTITUTE(SUBSTITUTE(_xlfn.FORMULATEXT(E30), "#_", ""), "=", ""))</f>
        <v>We are 95% confident that the population mean for Client's Data is between 0.017 and 0.025</v>
      </c>
      <c r="G30" s="137">
        <f t="shared" ca="1" si="4"/>
        <v>1</v>
      </c>
    </row>
    <row r="31" spans="1:7" ht="14.65" thickTop="1" x14ac:dyDescent="0.45">
      <c r="A31" s="133">
        <v>23</v>
      </c>
      <c r="B31" s="166" t="s">
        <v>3</v>
      </c>
      <c r="C31" s="134" t="s">
        <v>32</v>
      </c>
      <c r="D31" s="144" t="str">
        <f>Regression!A32</f>
        <v>Reference the Y-Intercept</v>
      </c>
      <c r="E31" s="135">
        <f>Regression!D32</f>
        <v>11.656309768683915</v>
      </c>
      <c r="F31" s="134" cm="1">
        <f t="array" aca="1" ref="F31" ca="1">INDIRECT(SUBSTITUTE(SUBSTITUTE(_xlfn.FORMULATEXT(E31), "#_", ""), "=", ""))</f>
        <v>11.656309768683915</v>
      </c>
      <c r="G31" s="134">
        <f t="shared" ca="1" si="4"/>
        <v>1</v>
      </c>
    </row>
    <row r="32" spans="1:7" x14ac:dyDescent="0.45">
      <c r="A32" s="30">
        <v>24</v>
      </c>
      <c r="B32" s="164" t="s">
        <v>3</v>
      </c>
      <c r="C32" s="134" t="s">
        <v>32</v>
      </c>
      <c r="D32" s="138" t="str">
        <f>Regression!A33</f>
        <v>Reference the Slope</v>
      </c>
      <c r="E32" s="26">
        <f>Regression!D33</f>
        <v>-0.85345169788170772</v>
      </c>
      <c r="F32" s="4" cm="1">
        <f t="array" aca="1" ref="F32" ca="1">INDIRECT(SUBSTITUTE(SUBSTITUTE(_xlfn.FORMULATEXT(E32), "#_", ""), "=", ""))</f>
        <v>-0.85345169788170772</v>
      </c>
      <c r="G32" s="4">
        <f t="shared" ca="1" si="4"/>
        <v>1</v>
      </c>
    </row>
    <row r="33" spans="1:7" x14ac:dyDescent="0.45">
      <c r="A33" s="30">
        <v>25</v>
      </c>
      <c r="B33" s="164" t="s">
        <v>3</v>
      </c>
      <c r="C33" s="134" t="s">
        <v>32</v>
      </c>
      <c r="D33" s="138" t="str">
        <f>Regression!A34</f>
        <v>Reference the P-value for the Slope (do NOT divide by 2)</v>
      </c>
      <c r="E33" s="26">
        <f>Regression!D34</f>
        <v>3.3127599203136255E-6</v>
      </c>
      <c r="F33" s="4" cm="1">
        <f t="array" aca="1" ref="F33" ca="1">INDIRECT(SUBSTITUTE(SUBSTITUTE(_xlfn.FORMULATEXT(E33), "#_", ""), "=", ""))</f>
        <v>3.3127599203136255E-6</v>
      </c>
      <c r="G33" s="4">
        <f t="shared" ca="1" si="4"/>
        <v>1</v>
      </c>
    </row>
    <row r="34" spans="1:7" x14ac:dyDescent="0.45">
      <c r="A34" s="30">
        <v>26</v>
      </c>
      <c r="B34" s="164" t="s">
        <v>3</v>
      </c>
      <c r="C34" s="134" t="s">
        <v>32</v>
      </c>
      <c r="D34" s="138" t="str">
        <f>Regression!A35</f>
        <v>Reference the Standard Error of the Estimate</v>
      </c>
      <c r="E34" s="26">
        <f>Regression!D35</f>
        <v>0.96124152041326316</v>
      </c>
      <c r="F34" s="4" cm="1">
        <f t="array" aca="1" ref="F34" ca="1">INDIRECT(SUBSTITUTE(SUBSTITUTE(_xlfn.FORMULATEXT(E34), "#_", ""), "=", ""))</f>
        <v>0.96124152041326316</v>
      </c>
      <c r="G34" s="4">
        <f t="shared" ca="1" si="4"/>
        <v>1</v>
      </c>
    </row>
    <row r="35" spans="1:7" x14ac:dyDescent="0.45">
      <c r="A35" s="30">
        <v>27</v>
      </c>
      <c r="B35" s="164" t="s">
        <v>3</v>
      </c>
      <c r="C35" s="134" t="s">
        <v>32</v>
      </c>
      <c r="D35" s="138" t="str">
        <f>Regression!A36</f>
        <v>What value gets compared to alpha?</v>
      </c>
      <c r="E35" s="26">
        <f>Regression!D36</f>
        <v>3.3127599203136255E-6</v>
      </c>
      <c r="F35" s="4" cm="1">
        <f t="array" aca="1" ref="F35" ca="1">INDIRECT(SUBSTITUTE(SUBSTITUTE(_xlfn.FORMULATEXT(E35), "#_", ""), "=", ""))</f>
        <v>3.3127599203136255E-6</v>
      </c>
      <c r="G35" s="4">
        <f t="shared" ca="1" si="4"/>
        <v>1</v>
      </c>
    </row>
    <row r="36" spans="1:7" x14ac:dyDescent="0.45">
      <c r="A36" s="30">
        <v>28</v>
      </c>
      <c r="B36" s="164" t="s">
        <v>9</v>
      </c>
      <c r="C36" s="134" t="s">
        <v>32</v>
      </c>
      <c r="D36" s="138" t="str">
        <f>Regression!A38</f>
        <v>Can you significantly predict user satisfaction?</v>
      </c>
      <c r="E36" s="26" t="str">
        <f>Regression!D38</f>
        <v>Yes</v>
      </c>
      <c r="F36" s="4" t="str" cm="1">
        <f t="array" aca="1" ref="F36" ca="1">INDIRECT(SUBSTITUTE(SUBSTITUTE(_xlfn.FORMULATEXT(E36), "#_", ""), "=", ""))</f>
        <v>Yes</v>
      </c>
      <c r="G36" s="4">
        <f t="shared" ref="G36:G41" ca="1" si="6">IF(E36=F36,1,0)</f>
        <v>1</v>
      </c>
    </row>
    <row r="37" spans="1:7" x14ac:dyDescent="0.45">
      <c r="A37" s="30">
        <v>29</v>
      </c>
      <c r="B37" s="164" t="s">
        <v>9</v>
      </c>
      <c r="C37" s="134" t="s">
        <v>32</v>
      </c>
      <c r="D37" s="138" t="str">
        <f>Regression!A39</f>
        <v>What is the decision regarding the null hypothesis?</v>
      </c>
      <c r="E37" s="26" t="str">
        <f>Regression!D39</f>
        <v>Reject H0</v>
      </c>
      <c r="F37" s="4" t="str" cm="1">
        <f t="array" aca="1" ref="F37" ca="1">INDIRECT(SUBSTITUTE(SUBSTITUTE(_xlfn.FORMULATEXT(E37), "#_", ""), "=", ""))</f>
        <v>Reject H0</v>
      </c>
      <c r="G37" s="4">
        <f t="shared" ca="1" si="6"/>
        <v>1</v>
      </c>
    </row>
    <row r="38" spans="1:7" x14ac:dyDescent="0.45">
      <c r="A38" s="30">
        <v>30</v>
      </c>
      <c r="B38" s="164" t="s">
        <v>9</v>
      </c>
      <c r="C38" s="134" t="s">
        <v>32</v>
      </c>
      <c r="D38" s="138" t="str">
        <f>Regression!A40</f>
        <v>What is the conclusion in symbols?</v>
      </c>
      <c r="E38" s="26" t="str">
        <f>Regression!D40</f>
        <v>β1load time  &lt;  0</v>
      </c>
      <c r="F38" s="4" t="str" cm="1">
        <f t="array" aca="1" ref="F38" ca="1">INDIRECT(SUBSTITUTE(SUBSTITUTE(_xlfn.FORMULATEXT(E38), "#_", ""), "=", ""))</f>
        <v>β1load time  &lt;  0</v>
      </c>
      <c r="G38" s="4">
        <f t="shared" ca="1" si="6"/>
        <v>1</v>
      </c>
    </row>
    <row r="39" spans="1:7" x14ac:dyDescent="0.45">
      <c r="A39" s="30">
        <v>31</v>
      </c>
      <c r="B39" s="164" t="s">
        <v>8</v>
      </c>
      <c r="C39" s="134" t="s">
        <v>32</v>
      </c>
      <c r="D39" s="138" t="str">
        <f>Regression!A41</f>
        <v xml:space="preserve">What is the conclusion in words? </v>
      </c>
      <c r="E39" s="26" t="str">
        <f>Regression!D41</f>
        <v>The slope is negative and load time can be used to predict user satisfaction</v>
      </c>
      <c r="F39" s="4" t="str" cm="1">
        <f t="array" aca="1" ref="F39" ca="1">INDIRECT(SUBSTITUTE(SUBSTITUTE(_xlfn.FORMULATEXT(E39), "#_", ""), "=", ""))</f>
        <v>The slope is negative and load time can be used to predict user satisfaction</v>
      </c>
      <c r="G39" s="4">
        <f t="shared" ca="1" si="6"/>
        <v>1</v>
      </c>
    </row>
    <row r="40" spans="1:7" x14ac:dyDescent="0.45">
      <c r="A40" s="30">
        <v>32</v>
      </c>
      <c r="B40" s="164" t="s">
        <v>8</v>
      </c>
      <c r="C40" s="134" t="s">
        <v>32</v>
      </c>
      <c r="D40" s="138" t="str">
        <f>Regression!A42</f>
        <v>What is the purpose of the regression equation?</v>
      </c>
      <c r="E40" s="26" t="str">
        <f>Regression!D42</f>
        <v>The regression equation enables you to predict a dependent value based on an independent value.</v>
      </c>
      <c r="F40" s="4" t="str" cm="1">
        <f t="array" aca="1" ref="F40" ca="1">INDIRECT(SUBSTITUTE(SUBSTITUTE(_xlfn.FORMULATEXT(E40), "#_", ""), "=", ""))</f>
        <v>The regression equation enables you to predict a dependent value based on an independent value.</v>
      </c>
      <c r="G40" s="4">
        <f t="shared" ca="1" si="6"/>
        <v>1</v>
      </c>
    </row>
    <row r="41" spans="1:7" x14ac:dyDescent="0.45">
      <c r="A41" s="30">
        <v>33</v>
      </c>
      <c r="B41" s="164" t="s">
        <v>6</v>
      </c>
      <c r="C41" s="134" t="s">
        <v>32</v>
      </c>
      <c r="D41" s="138" t="str">
        <f>Regression!A58</f>
        <v>2.  On average, how much will actual user satisfaction differ from predicted user satisfaction? (reference)</v>
      </c>
      <c r="E41" s="27">
        <f>Regression!G58</f>
        <v>0.96124152041326316</v>
      </c>
      <c r="F41" s="4" cm="1">
        <f t="array" aca="1" ref="F41" ca="1">INDIRECT(SUBSTITUTE(SUBSTITUTE(_xlfn.FORMULATEXT(E41), "#_", ""), "=", ""))</f>
        <v>0.96124152041326316</v>
      </c>
      <c r="G41" s="4">
        <f t="shared" ca="1" si="6"/>
        <v>1</v>
      </c>
    </row>
    <row r="42" spans="1:7" x14ac:dyDescent="0.45">
      <c r="A42" s="30">
        <v>34</v>
      </c>
      <c r="B42" s="164" t="s">
        <v>6</v>
      </c>
      <c r="C42" s="134" t="s">
        <v>32</v>
      </c>
      <c r="D42" s="138" t="str">
        <f>Regression!A59</f>
        <v>3.  If load time is 0, what would we predict user satisfaction to be?  (reference)</v>
      </c>
      <c r="E42" s="26">
        <f>Regression!G59</f>
        <v>11.656309768683915</v>
      </c>
      <c r="F42" s="4" cm="1">
        <f t="array" aca="1" ref="F42" ca="1">INDIRECT(SUBSTITUTE(SUBSTITUTE(_xlfn.FORMULATEXT(E42), "#_", ""), "=", ""))</f>
        <v>11.656309768683915</v>
      </c>
      <c r="G42" s="4">
        <v>1</v>
      </c>
    </row>
    <row r="43" spans="1:7" x14ac:dyDescent="0.45">
      <c r="A43" s="30">
        <v>35</v>
      </c>
      <c r="B43" s="164" t="s">
        <v>6</v>
      </c>
      <c r="C43" s="134" t="s">
        <v>32</v>
      </c>
      <c r="D43" s="138" t="str">
        <f>Regression!A60</f>
        <v>4.  Is there a positive or negative relationship between load time and user satisfaction?</v>
      </c>
      <c r="E43" s="4" t="str">
        <f>Regression!G60</f>
        <v>Negative</v>
      </c>
      <c r="F43" s="4" t="str" cm="1">
        <f t="array" aca="1" ref="F43" ca="1">INDIRECT(SUBSTITUTE(SUBSTITUTE(_xlfn.FORMULATEXT(E43), "#_", ""), "=", ""))</f>
        <v>Negative</v>
      </c>
      <c r="G43" s="4">
        <f t="shared" ref="G43:G45" ca="1" si="7">IF(E43=F43,1,0)</f>
        <v>1</v>
      </c>
    </row>
    <row r="44" spans="1:7" x14ac:dyDescent="0.45">
      <c r="A44" s="30">
        <v>36</v>
      </c>
      <c r="B44" s="164" t="s">
        <v>6</v>
      </c>
      <c r="C44" s="134" t="s">
        <v>32</v>
      </c>
      <c r="D44" s="138" t="str">
        <f>Regression!A61</f>
        <v>5.  What percentage of differences in user satisfaction is due to differences in load time?</v>
      </c>
      <c r="E44" s="4">
        <f>Regression!G61</f>
        <v>0.70821518087376789</v>
      </c>
      <c r="F44" s="4" cm="1">
        <f t="array" aca="1" ref="F44" ca="1">INDIRECT(SUBSTITUTE(SUBSTITUTE(_xlfn.FORMULATEXT(E44), "#_", ""), "=", ""))</f>
        <v>0.70821518087376789</v>
      </c>
      <c r="G44" s="4">
        <f t="shared" ca="1" si="7"/>
        <v>1</v>
      </c>
    </row>
    <row r="45" spans="1:7" x14ac:dyDescent="0.45">
      <c r="A45" s="30">
        <v>37</v>
      </c>
      <c r="B45" s="164" t="s">
        <v>6</v>
      </c>
      <c r="C45" s="134" t="s">
        <v>32</v>
      </c>
      <c r="D45" s="138" t="str">
        <f>Regression!A62</f>
        <v>6.  If load time increases by 1 second, what is the estimated change in user satisfaction?</v>
      </c>
      <c r="E45" s="4">
        <f>Regression!G62</f>
        <v>-0.85345169788170772</v>
      </c>
      <c r="F45" s="4" cm="1">
        <f t="array" aca="1" ref="F45" ca="1">INDIRECT(SUBSTITUTE(SUBSTITUTE(_xlfn.FORMULATEXT(E45), "#_", ""), "=", ""))</f>
        <v>-0.85345169788170772</v>
      </c>
      <c r="G45" s="4">
        <f t="shared" ca="1" si="7"/>
        <v>1</v>
      </c>
    </row>
    <row r="46" spans="1:7" x14ac:dyDescent="0.45">
      <c r="A46" s="30">
        <v>38</v>
      </c>
      <c r="B46" s="164" t="s">
        <v>8</v>
      </c>
      <c r="C46" s="134" t="s">
        <v>32</v>
      </c>
      <c r="D46" s="138" t="str">
        <f>Regression!A63</f>
        <v>7. What is the purpose of hypothesis testing?</v>
      </c>
      <c r="E46" s="4" t="str">
        <f>Regression!G63</f>
        <v>To test sample data and draw a conclusion about the population.</v>
      </c>
      <c r="F46" s="4" t="str" cm="1">
        <f t="array" aca="1" ref="F46" ca="1">INDIRECT(SUBSTITUTE(SUBSTITUTE(_xlfn.FORMULATEXT(E46), "#_", ""), "=", ""))</f>
        <v>To test sample data and draw a conclusion about the population.</v>
      </c>
      <c r="G46" s="4">
        <f t="shared" ref="G46" ca="1" si="8">IF(E46=F46,1,0)</f>
        <v>1</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15830E-D224-4FAD-9CEE-BB710339E9EA}">
  <dimension ref="A1:C7"/>
  <sheetViews>
    <sheetView zoomScale="179" zoomScaleNormal="170" workbookViewId="0">
      <selection activeCell="B6" sqref="B6"/>
    </sheetView>
  </sheetViews>
  <sheetFormatPr defaultColWidth="51.1328125" defaultRowHeight="14.25" x14ac:dyDescent="0.45"/>
  <cols>
    <col min="1" max="1" width="18.796875" bestFit="1" customWidth="1"/>
    <col min="3" max="3" width="61.46484375" bestFit="1" customWidth="1"/>
  </cols>
  <sheetData>
    <row r="1" spans="1:3" x14ac:dyDescent="0.45">
      <c r="A1" s="11" t="s">
        <v>52</v>
      </c>
      <c r="B1" s="12" t="s">
        <v>53</v>
      </c>
    </row>
    <row r="2" spans="1:3" ht="42.75" x14ac:dyDescent="0.45">
      <c r="A2" s="13" t="s">
        <v>3</v>
      </c>
      <c r="B2" s="14" t="s">
        <v>54</v>
      </c>
      <c r="C2" t="s">
        <v>55</v>
      </c>
    </row>
    <row r="3" spans="1:3" ht="28.5" x14ac:dyDescent="0.45">
      <c r="A3" s="15" t="s">
        <v>5</v>
      </c>
      <c r="B3" s="16" t="s">
        <v>56</v>
      </c>
      <c r="C3" t="s">
        <v>57</v>
      </c>
    </row>
    <row r="4" spans="1:3" ht="28.5" x14ac:dyDescent="0.45">
      <c r="A4" s="21" t="s">
        <v>10</v>
      </c>
      <c r="B4" s="22" t="s">
        <v>62</v>
      </c>
      <c r="C4" t="s">
        <v>63</v>
      </c>
    </row>
    <row r="5" spans="1:3" ht="28.5" x14ac:dyDescent="0.45">
      <c r="A5" s="17" t="s">
        <v>6</v>
      </c>
      <c r="B5" s="18" t="s">
        <v>58</v>
      </c>
      <c r="C5" t="s">
        <v>59</v>
      </c>
    </row>
    <row r="6" spans="1:3" ht="42.75" x14ac:dyDescent="0.45">
      <c r="A6" s="19" t="s">
        <v>9</v>
      </c>
      <c r="B6" s="20" t="s">
        <v>60</v>
      </c>
      <c r="C6" t="s">
        <v>61</v>
      </c>
    </row>
    <row r="7" spans="1:3" ht="43.15" thickBot="1" x14ac:dyDescent="0.5">
      <c r="A7" s="23" t="s">
        <v>8</v>
      </c>
      <c r="B7" s="24" t="s">
        <v>64</v>
      </c>
      <c r="C7" t="s">
        <v>65</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9EB67F-B135-4235-B0AE-2DE301ECD27A}">
  <sheetPr>
    <tabColor theme="3" tint="-0.499984740745262"/>
  </sheetPr>
  <dimension ref="B2:AF252"/>
  <sheetViews>
    <sheetView showGridLines="0" zoomScale="125" zoomScaleNormal="130" workbookViewId="0">
      <selection activeCell="K3" sqref="K3:L3"/>
    </sheetView>
  </sheetViews>
  <sheetFormatPr defaultColWidth="12" defaultRowHeight="14.25" x14ac:dyDescent="0.45"/>
  <cols>
    <col min="1" max="1" width="4.796875" style="35" customWidth="1"/>
    <col min="2" max="2" width="14.1328125" style="35" customWidth="1"/>
    <col min="3" max="3" width="23.1328125" style="35" customWidth="1"/>
    <col min="4" max="4" width="3.1328125" style="35" customWidth="1"/>
    <col min="5" max="5" width="15.796875" style="35" customWidth="1"/>
    <col min="6" max="6" width="24.1328125" style="35" customWidth="1"/>
    <col min="7" max="7" width="30" style="35" customWidth="1"/>
    <col min="8" max="8" width="24.796875" style="35" customWidth="1"/>
    <col min="9" max="9" width="10" style="35" customWidth="1"/>
    <col min="10" max="10" width="23.46484375" style="35" customWidth="1"/>
    <col min="11" max="11" width="17.796875" style="35" customWidth="1"/>
    <col min="12" max="12" width="13.796875" style="35" customWidth="1"/>
    <col min="13" max="14" width="13" style="35" customWidth="1"/>
    <col min="15" max="15" width="38" style="35" customWidth="1"/>
    <col min="16" max="16" width="21.1328125" style="35" customWidth="1"/>
    <col min="17" max="17" width="13.46484375" style="35" customWidth="1"/>
    <col min="18" max="18" width="10.1328125" style="35" customWidth="1"/>
    <col min="19" max="19" width="25.1328125" style="35" customWidth="1"/>
    <col min="20" max="20" width="11.46484375" style="35" customWidth="1"/>
    <col min="21" max="21" width="23.796875" style="35" customWidth="1"/>
    <col min="22" max="22" width="12.796875" style="35" customWidth="1"/>
    <col min="23" max="23" width="12" style="35"/>
    <col min="24" max="24" width="22" style="38" customWidth="1"/>
    <col min="25" max="25" width="28.796875" style="38" customWidth="1"/>
    <col min="26" max="26" width="24.1328125" style="38" customWidth="1"/>
    <col min="27" max="27" width="23.46484375" style="35" customWidth="1"/>
    <col min="28" max="28" width="35" style="35" customWidth="1"/>
    <col min="29" max="32" width="12" style="35"/>
    <col min="33" max="33" width="35.46484375" style="35" customWidth="1"/>
    <col min="34" max="16384" width="12" style="35"/>
  </cols>
  <sheetData>
    <row r="2" spans="2:26" s="34" customFormat="1" ht="18" x14ac:dyDescent="0.55000000000000004">
      <c r="D2" s="35"/>
      <c r="I2" s="36"/>
      <c r="J2" s="37" t="s">
        <v>88</v>
      </c>
      <c r="L2" s="38"/>
      <c r="X2" s="36"/>
      <c r="Y2" s="36"/>
      <c r="Z2" s="36"/>
    </row>
    <row r="3" spans="2:26" s="34" customFormat="1" ht="15.75" x14ac:dyDescent="0.5">
      <c r="D3" s="35"/>
      <c r="I3" s="36"/>
      <c r="J3" s="39" t="s">
        <v>66</v>
      </c>
      <c r="K3" s="173" t="s">
        <v>89</v>
      </c>
      <c r="L3" s="173"/>
      <c r="M3" s="40"/>
      <c r="N3" s="35"/>
      <c r="P3" s="35"/>
      <c r="Q3" s="35"/>
      <c r="T3" s="35"/>
      <c r="U3" s="35"/>
      <c r="V3" s="41"/>
      <c r="X3" s="36"/>
      <c r="Y3" s="36"/>
      <c r="Z3" s="36"/>
    </row>
    <row r="4" spans="2:26" s="34" customFormat="1" ht="15.75" x14ac:dyDescent="0.5">
      <c r="D4" s="35"/>
      <c r="I4" s="36"/>
      <c r="J4" s="42" t="s">
        <v>90</v>
      </c>
      <c r="K4" s="173" t="s">
        <v>91</v>
      </c>
      <c r="L4" s="173"/>
      <c r="M4" s="40"/>
      <c r="N4" s="35"/>
      <c r="P4" s="35"/>
      <c r="T4" s="35"/>
      <c r="U4" s="35"/>
      <c r="V4" s="41"/>
      <c r="X4" s="36"/>
      <c r="Y4" s="36"/>
      <c r="Z4" s="36"/>
    </row>
    <row r="5" spans="2:26" s="34" customFormat="1" ht="15.75" x14ac:dyDescent="0.5">
      <c r="D5" s="35"/>
      <c r="I5" s="36"/>
      <c r="J5" s="39" t="s">
        <v>0</v>
      </c>
      <c r="K5" s="173" t="s">
        <v>92</v>
      </c>
      <c r="L5" s="173"/>
      <c r="M5" s="40"/>
      <c r="N5" s="35"/>
      <c r="P5" s="35"/>
      <c r="T5" s="35"/>
      <c r="U5" s="35"/>
      <c r="X5" s="36"/>
      <c r="Y5" s="36"/>
      <c r="Z5" s="36"/>
    </row>
    <row r="6" spans="2:26" s="34" customFormat="1" ht="15.75" x14ac:dyDescent="0.5">
      <c r="D6" s="35"/>
      <c r="I6" s="36"/>
      <c r="J6" s="39" t="s">
        <v>1</v>
      </c>
      <c r="K6" s="174" t="s">
        <v>2</v>
      </c>
      <c r="L6" s="175"/>
      <c r="M6" s="40"/>
      <c r="N6" s="35"/>
      <c r="P6" s="35"/>
      <c r="T6" s="35"/>
      <c r="U6" s="35"/>
      <c r="X6" s="36"/>
      <c r="Y6" s="36"/>
      <c r="Z6" s="36"/>
    </row>
    <row r="7" spans="2:26" s="34" customFormat="1" ht="15.75" x14ac:dyDescent="0.5">
      <c r="D7" s="35"/>
      <c r="I7" s="36"/>
      <c r="L7"/>
      <c r="M7" s="40" t="s">
        <v>4</v>
      </c>
      <c r="N7" s="35"/>
      <c r="P7" s="35"/>
      <c r="T7" s="35"/>
      <c r="U7" s="35"/>
      <c r="V7" s="41"/>
      <c r="X7" s="36"/>
      <c r="Y7" s="36"/>
      <c r="Z7" s="36"/>
    </row>
    <row r="8" spans="2:26" s="34" customFormat="1" ht="15.75" x14ac:dyDescent="0.5">
      <c r="D8" s="35"/>
      <c r="I8" s="36"/>
      <c r="M8" s="40"/>
      <c r="N8" s="35"/>
      <c r="O8" s="35"/>
      <c r="P8" s="35"/>
      <c r="T8" s="35"/>
      <c r="U8" s="35"/>
      <c r="V8" s="41"/>
      <c r="X8" s="36"/>
      <c r="Y8" s="36"/>
      <c r="Z8" s="36"/>
    </row>
    <row r="9" spans="2:26" s="34" customFormat="1" ht="18" x14ac:dyDescent="0.55000000000000004">
      <c r="D9" s="35"/>
      <c r="E9" s="38"/>
      <c r="G9" s="38"/>
      <c r="H9" s="36"/>
      <c r="I9" s="36"/>
      <c r="J9" s="37" t="s">
        <v>93</v>
      </c>
      <c r="M9" s="40"/>
      <c r="N9" s="35"/>
      <c r="O9" s="35"/>
      <c r="P9" s="35"/>
      <c r="T9" s="35"/>
      <c r="U9" s="35"/>
      <c r="V9" s="41"/>
      <c r="X9" s="36"/>
      <c r="Y9" s="36"/>
      <c r="Z9" s="36"/>
    </row>
    <row r="10" spans="2:26" s="34" customFormat="1" ht="15.75" x14ac:dyDescent="0.5">
      <c r="D10" s="35"/>
      <c r="E10" s="38"/>
      <c r="G10" s="38"/>
      <c r="H10" s="36"/>
      <c r="I10" s="36"/>
      <c r="J10" s="43" t="s">
        <v>94</v>
      </c>
      <c r="K10" s="174" t="s">
        <v>95</v>
      </c>
      <c r="L10" s="175"/>
      <c r="M10" s="40"/>
      <c r="N10" s="35"/>
      <c r="P10" s="35"/>
      <c r="T10" s="35"/>
      <c r="U10" s="35"/>
      <c r="X10" s="36"/>
      <c r="Y10" s="36"/>
      <c r="Z10" s="36"/>
    </row>
    <row r="11" spans="2:26" s="34" customFormat="1" ht="15.75" x14ac:dyDescent="0.5">
      <c r="D11" s="35"/>
      <c r="E11" s="38"/>
      <c r="G11" s="38"/>
      <c r="H11" s="36"/>
      <c r="I11" s="36"/>
      <c r="J11" s="43" t="s">
        <v>96</v>
      </c>
      <c r="K11" s="174" t="s">
        <v>97</v>
      </c>
      <c r="L11" s="175"/>
      <c r="M11" s="40"/>
      <c r="N11" s="35"/>
      <c r="T11" s="35"/>
      <c r="U11" s="35"/>
      <c r="X11" s="36"/>
      <c r="Y11" s="36"/>
      <c r="Z11" s="36"/>
    </row>
    <row r="12" spans="2:26" s="34" customFormat="1" ht="15.75" x14ac:dyDescent="0.5">
      <c r="D12" s="35"/>
      <c r="E12" s="38"/>
      <c r="G12" s="38"/>
      <c r="H12" s="36"/>
      <c r="I12" s="36"/>
      <c r="J12" s="39" t="s">
        <v>98</v>
      </c>
      <c r="K12" s="170" t="s">
        <v>99</v>
      </c>
      <c r="L12" s="171"/>
      <c r="M12" s="40"/>
      <c r="N12" s="35"/>
      <c r="T12" s="35"/>
      <c r="U12" s="35"/>
      <c r="X12" s="36"/>
      <c r="Y12" s="36"/>
      <c r="Z12" s="36"/>
    </row>
    <row r="13" spans="2:26" s="34" customFormat="1" ht="15.75" x14ac:dyDescent="0.5">
      <c r="D13" s="35"/>
      <c r="E13" s="38"/>
      <c r="G13" s="38"/>
      <c r="H13" s="36"/>
      <c r="I13" s="36"/>
      <c r="J13" s="36"/>
      <c r="L13"/>
      <c r="M13" s="40" t="s">
        <v>4</v>
      </c>
      <c r="N13" s="35"/>
      <c r="O13" s="35"/>
      <c r="T13" s="35"/>
      <c r="U13" s="35"/>
      <c r="X13" s="36"/>
      <c r="Y13" s="36"/>
      <c r="Z13" s="36"/>
    </row>
    <row r="14" spans="2:26" s="34" customFormat="1" ht="15.75" x14ac:dyDescent="0.5">
      <c r="D14" s="35"/>
      <c r="E14" s="38"/>
      <c r="I14" s="36"/>
      <c r="J14" s="36"/>
      <c r="M14" s="35"/>
      <c r="N14" s="35"/>
      <c r="O14" s="35"/>
      <c r="T14" s="35"/>
      <c r="U14" s="35"/>
      <c r="X14" s="36"/>
      <c r="Y14" s="36"/>
      <c r="Z14" s="36"/>
    </row>
    <row r="15" spans="2:26" s="34" customFormat="1" ht="23" customHeight="1" x14ac:dyDescent="0.5">
      <c r="D15" s="35"/>
      <c r="E15" s="35"/>
      <c r="F15" s="35"/>
      <c r="G15" s="35"/>
      <c r="H15" s="36"/>
      <c r="I15" s="36"/>
      <c r="J15" s="36"/>
      <c r="M15" s="35"/>
      <c r="N15" s="35"/>
      <c r="O15" s="35"/>
      <c r="T15" s="35"/>
      <c r="U15" s="35"/>
      <c r="X15" s="36"/>
      <c r="Y15" s="36"/>
      <c r="Z15" s="36"/>
    </row>
    <row r="16" spans="2:26" s="34" customFormat="1" ht="34.25" customHeight="1" x14ac:dyDescent="0.5">
      <c r="B16" s="172" t="s">
        <v>89</v>
      </c>
      <c r="C16" s="172"/>
      <c r="D16" s="35"/>
      <c r="I16" s="36"/>
      <c r="J16"/>
      <c r="K16"/>
      <c r="L16"/>
      <c r="M16"/>
      <c r="N16"/>
      <c r="T16" s="35"/>
      <c r="U16" s="35"/>
      <c r="V16" s="41"/>
      <c r="X16" s="36"/>
      <c r="Y16" s="36"/>
      <c r="Z16" s="36"/>
    </row>
    <row r="17" spans="2:32" s="34" customFormat="1" ht="16.25" customHeight="1" x14ac:dyDescent="0.55000000000000004">
      <c r="B17" s="1" t="s">
        <v>100</v>
      </c>
      <c r="C17" s="1" t="s">
        <v>101</v>
      </c>
      <c r="E17" s="37" t="s">
        <v>102</v>
      </c>
      <c r="F17" s="44" t="s">
        <v>103</v>
      </c>
      <c r="G17" s="44" t="s">
        <v>104</v>
      </c>
      <c r="H17" s="45" t="s">
        <v>105</v>
      </c>
      <c r="I17" s="36"/>
      <c r="J17"/>
      <c r="K17"/>
      <c r="L17"/>
      <c r="M17"/>
      <c r="N17"/>
      <c r="T17" s="35"/>
      <c r="U17" s="35"/>
      <c r="V17" s="41"/>
      <c r="X17" s="36"/>
      <c r="Y17" s="36"/>
      <c r="Z17" s="36"/>
    </row>
    <row r="18" spans="2:32" s="34" customFormat="1" ht="16.25" customHeight="1" x14ac:dyDescent="0.55000000000000004">
      <c r="B18" s="30">
        <v>1</v>
      </c>
      <c r="C18" s="46">
        <v>3.2000000000000001E-2</v>
      </c>
      <c r="E18" s="37" t="s">
        <v>106</v>
      </c>
      <c r="F18" s="47" t="s">
        <v>91</v>
      </c>
      <c r="G18" s="48" t="str">
        <f>B16</f>
        <v>Client's Data</v>
      </c>
      <c r="H18" s="47" t="s">
        <v>107</v>
      </c>
      <c r="I18" s="36"/>
      <c r="J18"/>
      <c r="K18"/>
      <c r="L18"/>
      <c r="M18"/>
      <c r="N18"/>
      <c r="T18" s="35"/>
      <c r="U18" s="35"/>
      <c r="V18" s="41"/>
      <c r="X18" s="36"/>
      <c r="Y18" s="36"/>
      <c r="Z18" s="36"/>
    </row>
    <row r="19" spans="2:32" s="34" customFormat="1" ht="16.25" customHeight="1" x14ac:dyDescent="0.5">
      <c r="B19" s="30">
        <v>2</v>
      </c>
      <c r="C19" s="46">
        <v>1.9E-2</v>
      </c>
      <c r="F19" s="49">
        <v>2.5000000000000001E-2</v>
      </c>
      <c r="G19" s="50">
        <f>AVERAGE(C18:C41)</f>
        <v>2.0750000000000008E-2</v>
      </c>
      <c r="H19" s="51">
        <f>COUNT(C18:C41)</f>
        <v>24</v>
      </c>
      <c r="I19" s="36"/>
      <c r="J19"/>
      <c r="K19"/>
      <c r="L19"/>
      <c r="M19"/>
      <c r="N19"/>
      <c r="T19" s="35"/>
      <c r="U19" s="35"/>
      <c r="V19" s="41"/>
      <c r="X19" s="36"/>
      <c r="Y19" s="36"/>
      <c r="Z19" s="36"/>
    </row>
    <row r="20" spans="2:32" s="34" customFormat="1" ht="16.25" customHeight="1" x14ac:dyDescent="0.5">
      <c r="B20" s="30">
        <v>3</v>
      </c>
      <c r="C20" s="46">
        <v>2.7999999999999997E-2</v>
      </c>
      <c r="E20" s="36"/>
      <c r="F20" s="52"/>
      <c r="G20" s="52"/>
      <c r="H20" s="53"/>
      <c r="I20" s="36"/>
      <c r="J20" s="36"/>
      <c r="M20" s="35"/>
      <c r="N20" s="35"/>
      <c r="O20" s="35"/>
      <c r="T20" s="35"/>
      <c r="U20" s="35"/>
      <c r="V20" s="41"/>
      <c r="X20" s="36"/>
      <c r="Y20" s="36"/>
      <c r="Z20" s="36"/>
    </row>
    <row r="21" spans="2:32" s="34" customFormat="1" ht="16.25" customHeight="1" x14ac:dyDescent="0.5">
      <c r="B21" s="30">
        <v>4</v>
      </c>
      <c r="C21" s="46">
        <v>2.4E-2</v>
      </c>
      <c r="D21" s="35"/>
      <c r="F21" s="54" t="s">
        <v>108</v>
      </c>
      <c r="G21" s="55" t="s">
        <v>109</v>
      </c>
      <c r="H21" s="45" t="s">
        <v>110</v>
      </c>
      <c r="I21" s="36"/>
      <c r="J21" s="36"/>
      <c r="M21" s="35"/>
      <c r="N21" s="35"/>
      <c r="O21" s="35"/>
      <c r="T21" s="35"/>
      <c r="U21" s="35"/>
      <c r="V21" s="41"/>
      <c r="X21" s="36"/>
      <c r="Y21" s="36"/>
      <c r="Z21" s="36"/>
    </row>
    <row r="22" spans="2:32" s="34" customFormat="1" ht="16.25" customHeight="1" x14ac:dyDescent="0.5">
      <c r="B22" s="30">
        <v>5</v>
      </c>
      <c r="C22" s="46">
        <v>3.5000000000000003E-2</v>
      </c>
      <c r="D22" s="35"/>
      <c r="F22" s="47" t="s">
        <v>111</v>
      </c>
      <c r="G22" s="47" t="s">
        <v>7</v>
      </c>
      <c r="H22" s="47" t="s">
        <v>112</v>
      </c>
      <c r="I22" s="36"/>
      <c r="J22" s="36"/>
      <c r="M22" s="35"/>
      <c r="N22" s="35"/>
      <c r="O22" s="35"/>
      <c r="V22" s="41"/>
      <c r="X22" s="36"/>
      <c r="Y22" s="36"/>
      <c r="Z22" s="36"/>
    </row>
    <row r="23" spans="2:32" s="34" customFormat="1" ht="16.25" customHeight="1" x14ac:dyDescent="0.5">
      <c r="B23" s="30">
        <v>6</v>
      </c>
      <c r="C23" s="46">
        <v>2.6000000000000002E-2</v>
      </c>
      <c r="D23" s="35"/>
      <c r="F23" s="56">
        <f>_xlfn.STDEV.S(C18:C42)</f>
        <v>9.5473647627522407E-3</v>
      </c>
      <c r="G23" s="57">
        <f>F23/SQRT(H19)</f>
        <v>1.9488476714142639E-3</v>
      </c>
      <c r="H23" s="58">
        <v>0.05</v>
      </c>
      <c r="O23" s="40" t="s">
        <v>113</v>
      </c>
      <c r="V23" s="41"/>
      <c r="X23" s="36"/>
      <c r="Y23" s="36"/>
      <c r="Z23" s="36"/>
    </row>
    <row r="24" spans="2:32" s="34" customFormat="1" ht="16.25" customHeight="1" x14ac:dyDescent="0.5">
      <c r="B24" s="30">
        <v>7</v>
      </c>
      <c r="C24" s="46">
        <v>2.7000000000000003E-2</v>
      </c>
      <c r="F24" s="53"/>
      <c r="G24" s="53"/>
      <c r="H24" s="53"/>
      <c r="R24" s="40"/>
      <c r="S24" s="40"/>
      <c r="T24" s="40"/>
      <c r="U24" s="40"/>
      <c r="V24" s="40"/>
      <c r="W24" s="40"/>
      <c r="X24" s="40"/>
      <c r="Y24" s="40"/>
      <c r="Z24" s="40"/>
      <c r="AA24" s="40"/>
      <c r="AB24" s="40"/>
      <c r="AC24" s="40"/>
      <c r="AD24" s="40"/>
      <c r="AE24" s="40"/>
      <c r="AF24" s="40"/>
    </row>
    <row r="25" spans="2:32" s="34" customFormat="1" ht="16.25" customHeight="1" x14ac:dyDescent="0.5">
      <c r="B25" s="30">
        <v>8</v>
      </c>
      <c r="C25" s="46">
        <v>8.9999999999999993E-3</v>
      </c>
      <c r="F25" s="53"/>
      <c r="G25" s="53"/>
      <c r="H25" s="53"/>
      <c r="O25"/>
      <c r="R25" s="40"/>
      <c r="S25" s="40"/>
      <c r="T25" s="40"/>
      <c r="U25" s="40"/>
      <c r="V25" s="40"/>
      <c r="W25" s="40"/>
      <c r="X25" s="40"/>
      <c r="Y25" s="40"/>
      <c r="Z25" s="40"/>
      <c r="AA25" s="40"/>
      <c r="AB25" s="40"/>
      <c r="AC25" s="40"/>
    </row>
    <row r="26" spans="2:32" s="34" customFormat="1" ht="16.25" customHeight="1" x14ac:dyDescent="0.55000000000000004">
      <c r="B26" s="30">
        <v>9</v>
      </c>
      <c r="C26" s="46">
        <v>2E-3</v>
      </c>
      <c r="E26" s="37" t="s">
        <v>114</v>
      </c>
      <c r="F26" s="45" t="s">
        <v>115</v>
      </c>
      <c r="G26" s="59" t="s">
        <v>116</v>
      </c>
      <c r="H26" s="60" t="s">
        <v>117</v>
      </c>
      <c r="I26" s="61"/>
      <c r="O26" s="40"/>
      <c r="P26" s="40"/>
      <c r="Q26" s="40"/>
      <c r="R26" s="40"/>
      <c r="S26" s="40"/>
      <c r="T26" s="40"/>
      <c r="U26" s="40"/>
      <c r="V26" s="40"/>
      <c r="W26" s="40"/>
      <c r="X26" s="40"/>
      <c r="Y26" s="40"/>
      <c r="Z26" s="40"/>
      <c r="AA26" s="40"/>
      <c r="AB26" s="40"/>
      <c r="AC26" s="40"/>
    </row>
    <row r="27" spans="2:32" s="40" customFormat="1" ht="16.25" customHeight="1" x14ac:dyDescent="0.55000000000000004">
      <c r="B27" s="30">
        <v>10</v>
      </c>
      <c r="C27" s="46">
        <v>2.1000000000000001E-2</v>
      </c>
      <c r="E27" s="37" t="s">
        <v>118</v>
      </c>
      <c r="F27" s="62" t="s">
        <v>119</v>
      </c>
      <c r="G27" s="63" t="s">
        <v>120</v>
      </c>
      <c r="H27" s="62" t="s">
        <v>121</v>
      </c>
      <c r="I27" s="64"/>
    </row>
    <row r="28" spans="2:32" s="40" customFormat="1" ht="16.25" customHeight="1" x14ac:dyDescent="0.5">
      <c r="B28" s="30">
        <v>11</v>
      </c>
      <c r="C28" s="46">
        <v>5.0000000000000001E-3</v>
      </c>
      <c r="E28" s="65" t="s">
        <v>122</v>
      </c>
      <c r="F28" s="66">
        <f>G28*G23+F19</f>
        <v>2.0968501432981443E-2</v>
      </c>
      <c r="G28" s="67">
        <f>_xlfn.T.INV(H28, H19-1)</f>
        <v>-2.0686576104190491</v>
      </c>
      <c r="H28" s="68">
        <f>H23/2</f>
        <v>2.5000000000000001E-2</v>
      </c>
      <c r="Q28" s="35"/>
    </row>
    <row r="29" spans="2:32" s="34" customFormat="1" ht="16.25" customHeight="1" x14ac:dyDescent="0.5">
      <c r="B29" s="30">
        <v>12</v>
      </c>
      <c r="C29" s="46">
        <v>1.0999999999999999E-2</v>
      </c>
      <c r="E29" s="65" t="s">
        <v>123</v>
      </c>
      <c r="F29" s="66">
        <f>F19+G23*G29</f>
        <v>2.903149856701856E-2</v>
      </c>
      <c r="G29" s="67">
        <f>_xlfn.T.INV(1-H29, H19-1)</f>
        <v>2.0686576104190477</v>
      </c>
      <c r="H29" s="68">
        <f>H23/2</f>
        <v>2.5000000000000001E-2</v>
      </c>
      <c r="O29" s="40"/>
      <c r="Q29" s="40"/>
      <c r="R29" s="40"/>
      <c r="S29" s="40"/>
      <c r="T29" s="40"/>
      <c r="U29" s="40"/>
      <c r="V29" s="40"/>
      <c r="W29" s="40"/>
      <c r="X29" s="40"/>
      <c r="Y29" s="40"/>
      <c r="Z29" s="40"/>
      <c r="AA29" s="40"/>
      <c r="AB29" s="40"/>
      <c r="AC29" s="40"/>
    </row>
    <row r="30" spans="2:32" s="69" customFormat="1" ht="16.25" customHeight="1" x14ac:dyDescent="0.5">
      <c r="B30" s="30">
        <v>13</v>
      </c>
      <c r="C30" s="46">
        <v>2.3E-2</v>
      </c>
      <c r="E30" s="34"/>
      <c r="F30" s="70"/>
      <c r="G30" s="70"/>
      <c r="H30" s="70"/>
      <c r="R30" s="35"/>
      <c r="S30" s="35"/>
      <c r="T30" s="35"/>
      <c r="U30" s="35"/>
      <c r="V30" s="35"/>
      <c r="W30" s="35"/>
      <c r="X30" s="35"/>
      <c r="Y30" s="35"/>
      <c r="Z30" s="35"/>
      <c r="AA30" s="35"/>
      <c r="AB30" s="35"/>
      <c r="AC30" s="35"/>
    </row>
    <row r="31" spans="2:32" s="34" customFormat="1" ht="16.25" customHeight="1" x14ac:dyDescent="0.55000000000000004">
      <c r="B31" s="30">
        <v>14</v>
      </c>
      <c r="C31" s="46">
        <v>1.7000000000000001E-2</v>
      </c>
      <c r="D31" s="35"/>
      <c r="E31" s="37" t="s">
        <v>124</v>
      </c>
      <c r="F31" s="71" t="str">
        <f>G18 &amp; " " &amp;  "x̅"</f>
        <v>Client's Data x̅</v>
      </c>
      <c r="G31" s="72" t="str">
        <f>G26</f>
        <v>t score</v>
      </c>
      <c r="H31" s="72" t="str">
        <f t="shared" ref="H31" si="0">H26</f>
        <v>P(x̅)</v>
      </c>
      <c r="I31" s="73"/>
      <c r="J31" s="69"/>
      <c r="K31" s="69"/>
      <c r="L31" s="69"/>
      <c r="M31" s="69"/>
      <c r="N31" s="69"/>
      <c r="O31" s="69"/>
      <c r="R31" s="35"/>
      <c r="S31" s="35"/>
      <c r="T31" s="35"/>
      <c r="U31" s="35"/>
      <c r="V31" s="35"/>
      <c r="W31" s="35"/>
      <c r="X31" s="35"/>
      <c r="Y31" s="35"/>
      <c r="Z31" s="35"/>
      <c r="AA31" s="35"/>
      <c r="AB31" s="35"/>
      <c r="AC31" s="35"/>
      <c r="AD31" s="35"/>
    </row>
    <row r="32" spans="2:32" s="34" customFormat="1" ht="16.25" customHeight="1" x14ac:dyDescent="0.5">
      <c r="B32" s="30">
        <v>15</v>
      </c>
      <c r="C32" s="46">
        <v>3.4000000000000002E-2</v>
      </c>
      <c r="D32" s="35"/>
      <c r="F32" s="62" t="s">
        <v>125</v>
      </c>
      <c r="G32" s="63" t="s">
        <v>126</v>
      </c>
      <c r="H32" s="62" t="s">
        <v>127</v>
      </c>
      <c r="I32" s="73"/>
      <c r="J32" s="69"/>
      <c r="K32" s="69"/>
      <c r="L32" s="69"/>
      <c r="M32" s="69"/>
      <c r="N32" s="69"/>
      <c r="O32" s="69"/>
      <c r="Q32" s="35"/>
      <c r="R32" s="35"/>
      <c r="S32" s="35"/>
      <c r="T32" s="35"/>
      <c r="U32" s="35"/>
      <c r="V32" s="35"/>
      <c r="W32" s="35"/>
      <c r="X32" s="35"/>
      <c r="Y32" s="35"/>
      <c r="Z32" s="35"/>
      <c r="AA32" s="35"/>
      <c r="AB32" s="35"/>
      <c r="AC32" s="35"/>
      <c r="AD32" s="35"/>
      <c r="AE32" s="35"/>
    </row>
    <row r="33" spans="2:26" s="37" customFormat="1" ht="16.25" customHeight="1" x14ac:dyDescent="0.55000000000000004">
      <c r="B33" s="30">
        <v>16</v>
      </c>
      <c r="C33" s="46">
        <v>2.6000000000000002E-2</v>
      </c>
      <c r="D33" s="74"/>
      <c r="E33" s="34"/>
      <c r="F33" s="66">
        <f>G19</f>
        <v>2.0750000000000008E-2</v>
      </c>
      <c r="G33" s="67">
        <f>(F33-F19)/G23</f>
        <v>-2.180775882250356</v>
      </c>
      <c r="H33" s="75">
        <f>_xlfn.T.DIST(G33, H19-1, TRUE)</f>
        <v>1.9841490033295286E-2</v>
      </c>
      <c r="I33" s="73"/>
      <c r="J33" s="69"/>
      <c r="K33" s="69"/>
      <c r="L33" s="69"/>
      <c r="M33" s="69"/>
      <c r="N33" s="69"/>
      <c r="O33" s="69"/>
      <c r="R33" s="35"/>
      <c r="S33" s="35"/>
      <c r="T33" s="35"/>
      <c r="U33" s="35"/>
      <c r="V33" s="35"/>
      <c r="Y33" s="76"/>
    </row>
    <row r="34" spans="2:26" s="34" customFormat="1" ht="16.25" customHeight="1" x14ac:dyDescent="0.5">
      <c r="B34" s="30">
        <v>17</v>
      </c>
      <c r="C34" s="46">
        <v>2.7999999999999997E-2</v>
      </c>
      <c r="D34" s="40"/>
      <c r="F34" s="77"/>
      <c r="G34" s="77"/>
      <c r="H34" s="77"/>
      <c r="I34" s="73"/>
      <c r="J34" s="69"/>
      <c r="K34" s="69"/>
      <c r="L34" s="69"/>
      <c r="M34" s="69"/>
      <c r="N34" s="69"/>
      <c r="R34" s="40"/>
      <c r="S34" s="40"/>
      <c r="T34" s="40"/>
      <c r="U34" s="40"/>
    </row>
    <row r="35" spans="2:26" s="34" customFormat="1" ht="16.25" customHeight="1" x14ac:dyDescent="0.5">
      <c r="B35" s="30">
        <v>18</v>
      </c>
      <c r="C35" s="46">
        <v>3.2000000000000001E-2</v>
      </c>
      <c r="D35" s="40"/>
      <c r="E35" s="78"/>
      <c r="F35" s="77"/>
      <c r="G35" s="77"/>
      <c r="H35" s="77"/>
      <c r="I35" s="73"/>
      <c r="J35" s="69"/>
      <c r="K35" s="69"/>
      <c r="L35" s="69"/>
      <c r="M35" s="69"/>
      <c r="N35" s="69"/>
      <c r="O35" s="69"/>
      <c r="P35" s="40"/>
      <c r="R35" s="40"/>
      <c r="S35" s="40"/>
      <c r="T35" s="40"/>
      <c r="U35" s="40"/>
    </row>
    <row r="36" spans="2:26" s="34" customFormat="1" ht="16.25" customHeight="1" x14ac:dyDescent="0.55000000000000004">
      <c r="B36" s="30">
        <v>19</v>
      </c>
      <c r="C36" s="46">
        <v>2.5000000000000001E-2</v>
      </c>
      <c r="D36" s="40"/>
      <c r="E36" s="37" t="s">
        <v>128</v>
      </c>
      <c r="F36" s="79" t="s">
        <v>129</v>
      </c>
      <c r="G36" s="56">
        <f>_xlfn.T.INV(1-H23/2, H19-1)*G23</f>
        <v>4.0314985670185568E-3</v>
      </c>
      <c r="H36" s="53"/>
      <c r="I36" s="73"/>
      <c r="J36" s="69"/>
      <c r="K36" s="69"/>
      <c r="L36" s="69"/>
      <c r="P36" s="34" t="s">
        <v>4</v>
      </c>
      <c r="R36" s="40"/>
      <c r="S36" s="40"/>
      <c r="T36" s="40"/>
      <c r="U36" s="40"/>
    </row>
    <row r="37" spans="2:26" s="34" customFormat="1" ht="14" customHeight="1" x14ac:dyDescent="0.55000000000000004">
      <c r="B37" s="30">
        <v>20</v>
      </c>
      <c r="C37" s="46">
        <v>2.7000000000000003E-2</v>
      </c>
      <c r="D37" s="40"/>
      <c r="E37" s="37" t="s">
        <v>130</v>
      </c>
      <c r="F37" s="80"/>
      <c r="G37" s="80"/>
      <c r="H37" s="80"/>
      <c r="I37" s="73"/>
      <c r="J37" s="69"/>
      <c r="K37" s="69"/>
      <c r="L37" s="69"/>
      <c r="P37" s="34" t="s">
        <v>4</v>
      </c>
      <c r="R37" s="40"/>
      <c r="S37" s="40"/>
      <c r="T37" s="40"/>
      <c r="U37" s="40"/>
    </row>
    <row r="38" spans="2:26" s="34" customFormat="1" ht="16.25" customHeight="1" x14ac:dyDescent="0.5">
      <c r="B38" s="30">
        <v>21</v>
      </c>
      <c r="C38" s="46">
        <v>8.9999999999999993E-3</v>
      </c>
      <c r="D38" s="40"/>
      <c r="E38" s="81"/>
      <c r="F38" s="82" t="str">
        <f>"μ "&amp;G18&amp;" Lower"</f>
        <v>μ Client's Data Lower</v>
      </c>
      <c r="G38" s="82" t="str">
        <f>"x̅ "&amp; G18</f>
        <v>x̅ Client's Data</v>
      </c>
      <c r="H38" s="82" t="str">
        <f>"μ "&amp;G18&amp;" Upper"</f>
        <v>μ Client's Data Upper</v>
      </c>
      <c r="I38" s="73"/>
      <c r="J38" s="69"/>
      <c r="K38" s="69"/>
      <c r="L38" s="69"/>
      <c r="P38" s="34" t="s">
        <v>4</v>
      </c>
      <c r="R38" s="40"/>
      <c r="S38" s="40"/>
      <c r="T38" s="40"/>
      <c r="U38" s="40"/>
    </row>
    <row r="39" spans="2:26" s="34" customFormat="1" ht="16.25" customHeight="1" x14ac:dyDescent="0.5">
      <c r="B39" s="30">
        <v>22</v>
      </c>
      <c r="C39" s="46">
        <v>1.2E-2</v>
      </c>
      <c r="D39" s="40"/>
      <c r="E39" s="81"/>
      <c r="F39" s="56">
        <f>F33-G36</f>
        <v>1.6718501432981453E-2</v>
      </c>
      <c r="G39" s="56">
        <f>G19</f>
        <v>2.0750000000000008E-2</v>
      </c>
      <c r="H39" s="83">
        <f>G39+G36</f>
        <v>2.4781498567018563E-2</v>
      </c>
    </row>
    <row r="40" spans="2:26" s="34" customFormat="1" ht="15.75" x14ac:dyDescent="0.5">
      <c r="B40" s="30">
        <v>23</v>
      </c>
      <c r="C40" s="46">
        <v>1.0999999999999999E-2</v>
      </c>
      <c r="D40" s="40"/>
      <c r="E40" s="81"/>
      <c r="Q40" s="36"/>
    </row>
    <row r="41" spans="2:26" s="34" customFormat="1" ht="15.75" x14ac:dyDescent="0.5">
      <c r="B41" s="30">
        <v>24</v>
      </c>
      <c r="C41" s="46">
        <v>1.4999999999999999E-2</v>
      </c>
      <c r="D41" s="36"/>
      <c r="R41" s="36"/>
      <c r="S41" s="36"/>
      <c r="T41" s="36"/>
    </row>
    <row r="42" spans="2:26" s="34" customFormat="1" ht="18" x14ac:dyDescent="0.55000000000000004">
      <c r="B42"/>
      <c r="C42"/>
      <c r="D42" s="35"/>
      <c r="E42" s="84"/>
      <c r="F42" s="37" t="s">
        <v>131</v>
      </c>
      <c r="K42" s="84"/>
      <c r="L42" s="84"/>
      <c r="Q42" s="85"/>
      <c r="S42" s="36"/>
      <c r="T42" s="36"/>
      <c r="U42" s="36"/>
    </row>
    <row r="43" spans="2:26" s="34" customFormat="1" ht="37.25" customHeight="1" x14ac:dyDescent="0.5">
      <c r="B43"/>
      <c r="C43"/>
      <c r="D43" s="40"/>
      <c r="E43" s="84"/>
      <c r="F43" s="167" t="s">
        <v>132</v>
      </c>
      <c r="G43" s="167"/>
      <c r="H43" s="91" t="s">
        <v>133</v>
      </c>
      <c r="K43"/>
      <c r="L43"/>
      <c r="M43"/>
      <c r="N43"/>
      <c r="Q43" s="85"/>
      <c r="S43" s="36"/>
      <c r="T43" s="36"/>
      <c r="U43" s="36"/>
    </row>
    <row r="44" spans="2:26" s="34" customFormat="1" ht="44" customHeight="1" x14ac:dyDescent="0.5">
      <c r="B44"/>
      <c r="C44"/>
      <c r="D44" s="40"/>
      <c r="E44" s="84"/>
      <c r="F44" s="168" t="s">
        <v>134</v>
      </c>
      <c r="G44" s="169"/>
      <c r="H44" s="92" t="s">
        <v>135</v>
      </c>
      <c r="K44"/>
      <c r="L44"/>
      <c r="M44"/>
      <c r="N44"/>
      <c r="R44" s="85"/>
      <c r="T44" s="36"/>
      <c r="U44" s="36"/>
      <c r="V44" s="36"/>
    </row>
    <row r="45" spans="2:26" s="34" customFormat="1" ht="75" customHeight="1" x14ac:dyDescent="0.5">
      <c r="B45"/>
      <c r="C45"/>
      <c r="D45" s="40"/>
      <c r="E45" s="84"/>
      <c r="F45" s="168" t="s">
        <v>136</v>
      </c>
      <c r="G45" s="169"/>
      <c r="H45" s="93" t="s">
        <v>137</v>
      </c>
      <c r="K45"/>
      <c r="L45"/>
      <c r="M45"/>
      <c r="N45"/>
      <c r="O45" s="34" t="s">
        <v>4</v>
      </c>
    </row>
    <row r="46" spans="2:26" s="40" customFormat="1" ht="74" customHeight="1" x14ac:dyDescent="0.5">
      <c r="B46"/>
      <c r="C46"/>
      <c r="E46" s="84"/>
      <c r="F46" s="167" t="s">
        <v>138</v>
      </c>
      <c r="G46" s="167"/>
      <c r="H46" s="94" t="s">
        <v>139</v>
      </c>
      <c r="K46" s="84"/>
      <c r="L46" s="84"/>
      <c r="T46" s="86"/>
      <c r="U46" s="86"/>
      <c r="V46" s="86"/>
    </row>
    <row r="47" spans="2:26" ht="31.5" x14ac:dyDescent="0.5">
      <c r="B47"/>
      <c r="C47"/>
      <c r="D47" s="40"/>
      <c r="E47" s="84"/>
      <c r="F47" s="167" t="s">
        <v>71</v>
      </c>
      <c r="G47" s="167"/>
      <c r="H47" s="94" t="s">
        <v>141</v>
      </c>
      <c r="K47" s="84"/>
      <c r="L47" s="84"/>
      <c r="U47" s="38"/>
      <c r="V47" s="38"/>
      <c r="W47" s="38"/>
      <c r="X47" s="35"/>
      <c r="Y47" s="35"/>
      <c r="Z47" s="35"/>
    </row>
    <row r="48" spans="2:26" ht="63" x14ac:dyDescent="0.5">
      <c r="B48"/>
      <c r="C48"/>
      <c r="E48" s="84"/>
      <c r="F48" s="167" t="s">
        <v>142</v>
      </c>
      <c r="G48" s="167"/>
      <c r="H48" s="94" t="s">
        <v>143</v>
      </c>
      <c r="I48" s="35" t="s">
        <v>4</v>
      </c>
      <c r="K48" s="84"/>
      <c r="L48" s="84"/>
      <c r="M48" s="84"/>
      <c r="N48" s="84"/>
      <c r="O48" s="84"/>
      <c r="P48" s="84"/>
      <c r="U48" s="38"/>
      <c r="V48" s="38"/>
      <c r="W48" s="38"/>
      <c r="X48" s="35"/>
      <c r="Y48" s="35"/>
      <c r="Z48" s="35"/>
    </row>
    <row r="49" spans="2:26" ht="15.75" x14ac:dyDescent="0.5">
      <c r="B49"/>
      <c r="C49"/>
      <c r="E49" s="34"/>
      <c r="F49" s="167" t="s">
        <v>140</v>
      </c>
      <c r="G49" s="167"/>
      <c r="H49" s="94" t="s">
        <v>160</v>
      </c>
      <c r="I49" s="34"/>
      <c r="M49" s="34"/>
      <c r="N49" s="34"/>
      <c r="O49" s="41"/>
      <c r="U49" s="38"/>
      <c r="V49" s="38"/>
      <c r="W49" s="38"/>
      <c r="X49" s="35"/>
      <c r="Y49" s="35"/>
      <c r="Z49" s="35"/>
    </row>
    <row r="50" spans="2:26" ht="90.5" customHeight="1" x14ac:dyDescent="0.5">
      <c r="B50"/>
      <c r="C50"/>
      <c r="E50" s="34"/>
      <c r="F50" s="167" t="s">
        <v>145</v>
      </c>
      <c r="G50" s="167"/>
      <c r="H50" s="94" t="s">
        <v>164</v>
      </c>
      <c r="I50" s="34"/>
      <c r="J50" s="34"/>
      <c r="K50" s="34"/>
      <c r="L50" s="34"/>
      <c r="M50" s="34"/>
      <c r="N50" s="34"/>
      <c r="O50" s="34"/>
      <c r="U50" s="38"/>
      <c r="V50" s="38"/>
      <c r="W50" s="38"/>
      <c r="X50" s="35"/>
      <c r="Y50" s="35"/>
      <c r="Z50" s="35"/>
    </row>
    <row r="51" spans="2:26" ht="23" customHeight="1" x14ac:dyDescent="0.5">
      <c r="B51"/>
      <c r="C51"/>
      <c r="E51" s="34"/>
      <c r="F51" s="34"/>
      <c r="G51" s="34"/>
      <c r="H51" s="34"/>
      <c r="I51" s="84"/>
      <c r="J51" s="84"/>
      <c r="K51" s="84"/>
      <c r="L51" s="34"/>
      <c r="M51" s="34"/>
      <c r="N51" s="34"/>
      <c r="O51" s="34"/>
    </row>
    <row r="52" spans="2:26" ht="22.8" customHeight="1" x14ac:dyDescent="0.5">
      <c r="B52"/>
      <c r="C52"/>
      <c r="E52" s="34"/>
      <c r="F52" s="34"/>
      <c r="H52" s="34"/>
      <c r="I52" s="84"/>
      <c r="J52" s="84"/>
      <c r="K52" s="84"/>
      <c r="L52" s="34"/>
      <c r="M52" s="34"/>
      <c r="N52" s="34"/>
      <c r="O52" s="34"/>
    </row>
    <row r="53" spans="2:26" ht="22.8" customHeight="1" x14ac:dyDescent="0.5">
      <c r="B53"/>
      <c r="C53"/>
      <c r="E53" s="34"/>
      <c r="F53" s="34"/>
      <c r="H53" s="38" t="s">
        <v>4</v>
      </c>
      <c r="I53" s="84"/>
      <c r="K53" s="84"/>
      <c r="L53" s="34"/>
    </row>
    <row r="54" spans="2:26" ht="409.25" customHeight="1" x14ac:dyDescent="0.5">
      <c r="B54"/>
      <c r="C54"/>
      <c r="E54" s="34"/>
      <c r="F54" s="34"/>
      <c r="G54" s="34"/>
      <c r="H54" s="34" t="s">
        <v>4</v>
      </c>
      <c r="I54" s="84"/>
      <c r="J54" s="34"/>
      <c r="K54" s="84"/>
      <c r="L54" s="34"/>
    </row>
    <row r="55" spans="2:26" x14ac:dyDescent="0.45">
      <c r="B55"/>
      <c r="C55"/>
      <c r="G55"/>
      <c r="H55"/>
      <c r="I55"/>
      <c r="J55"/>
      <c r="K55"/>
    </row>
    <row r="56" spans="2:26" x14ac:dyDescent="0.45">
      <c r="B56"/>
      <c r="C56"/>
      <c r="G56"/>
      <c r="H56"/>
      <c r="I56"/>
      <c r="J56"/>
      <c r="K56"/>
      <c r="L56" s="35" t="s">
        <v>4</v>
      </c>
      <c r="X56" s="35"/>
      <c r="Y56" s="35"/>
      <c r="Z56" s="35"/>
    </row>
    <row r="57" spans="2:26" ht="15.75" x14ac:dyDescent="0.5">
      <c r="B57"/>
      <c r="C57"/>
      <c r="H57" s="34"/>
      <c r="I57" s="34"/>
      <c r="J57" s="34"/>
      <c r="K57" s="34"/>
      <c r="X57" s="35"/>
      <c r="Y57" s="35"/>
      <c r="Z57" s="35"/>
    </row>
    <row r="58" spans="2:26" x14ac:dyDescent="0.45">
      <c r="B58"/>
      <c r="C58"/>
      <c r="X58" s="35"/>
      <c r="Y58" s="35"/>
      <c r="Z58" s="35"/>
    </row>
    <row r="59" spans="2:26" x14ac:dyDescent="0.45">
      <c r="B59"/>
      <c r="C59"/>
      <c r="X59" s="35"/>
      <c r="Y59" s="35"/>
      <c r="Z59" s="35"/>
    </row>
    <row r="60" spans="2:26" ht="19.25" customHeight="1" x14ac:dyDescent="0.45">
      <c r="B60"/>
      <c r="C60"/>
      <c r="G60" s="87" t="s">
        <v>93</v>
      </c>
      <c r="J60" s="87" t="s">
        <v>61</v>
      </c>
      <c r="X60" s="35"/>
      <c r="Y60" s="35"/>
      <c r="Z60" s="35"/>
    </row>
    <row r="61" spans="2:26" ht="19.25" customHeight="1" x14ac:dyDescent="0.45">
      <c r="B61"/>
      <c r="C61"/>
      <c r="G61" s="88" t="str">
        <f>"μ"&amp;$G$18&amp;" = μ"&amp;$F$18</f>
        <v>μClient's Data = μIndustry Average</v>
      </c>
      <c r="J61" s="88" t="str">
        <f>"μ"&amp;$G$18&amp;" =  μ"&amp;$F$18</f>
        <v>μClient's Data =  μIndustry Average</v>
      </c>
      <c r="X61" s="35"/>
      <c r="Y61" s="35"/>
      <c r="Z61" s="35"/>
    </row>
    <row r="62" spans="2:26" ht="19.25" customHeight="1" x14ac:dyDescent="0.45">
      <c r="B62"/>
      <c r="C62"/>
      <c r="G62" s="88" t="str">
        <f>"μ"&amp;$G$18&amp;" &lt; μ"&amp;$F$18</f>
        <v>μClient's Data &lt; μIndustry Average</v>
      </c>
      <c r="J62" s="88" t="str">
        <f>"μ"&amp;$G$18&amp;" &lt;  μ"&amp;$F$18</f>
        <v>μClient's Data &lt;  μIndustry Average</v>
      </c>
      <c r="X62" s="35"/>
      <c r="Y62" s="35"/>
      <c r="Z62" s="35"/>
    </row>
    <row r="63" spans="2:26" ht="19.25" customHeight="1" x14ac:dyDescent="0.45">
      <c r="B63"/>
      <c r="C63"/>
      <c r="G63" s="88" t="str">
        <f>"μ"&amp;$G$18&amp;" &gt; μ"&amp;$F$18</f>
        <v>μClient's Data &gt; μIndustry Average</v>
      </c>
      <c r="J63" s="88" t="str">
        <f>"μ"&amp;$G$18&amp;" &gt;  μ"&amp;$F$18</f>
        <v>μClient's Data &gt;  μIndustry Average</v>
      </c>
      <c r="X63" s="35"/>
      <c r="Y63" s="35"/>
      <c r="Z63" s="35"/>
    </row>
    <row r="64" spans="2:26" ht="19.25" customHeight="1" x14ac:dyDescent="0.45">
      <c r="B64"/>
      <c r="C64"/>
      <c r="G64" s="88" t="str">
        <f>"μ"&amp;$G$18&amp;" ≠ μ"&amp;$F$18</f>
        <v>μClient's Data ≠ μIndustry Average</v>
      </c>
      <c r="J64" s="88" t="str">
        <f>"μ"&amp;$G$18&amp;" ≠  μ"&amp;$F$18</f>
        <v>μClient's Data ≠  μIndustry Average</v>
      </c>
      <c r="X64" s="35"/>
      <c r="Y64" s="35"/>
      <c r="Z64" s="35"/>
    </row>
    <row r="65" spans="2:26" ht="19.25" customHeight="1" x14ac:dyDescent="0.45">
      <c r="B65"/>
      <c r="C65"/>
      <c r="X65" s="35"/>
      <c r="Y65" s="35"/>
      <c r="Z65" s="35"/>
    </row>
    <row r="66" spans="2:26" ht="19.25" customHeight="1" x14ac:dyDescent="0.45">
      <c r="B66"/>
      <c r="C66"/>
      <c r="J66" s="88" t="str">
        <f>"There is a significant difference between "&amp;$G$18&amp;" and the "&amp;$F$18</f>
        <v>There is a significant difference between Client's Data and the Industry Average</v>
      </c>
      <c r="X66" s="35"/>
      <c r="Y66" s="35"/>
      <c r="Z66" s="35"/>
    </row>
    <row r="67" spans="2:26" x14ac:dyDescent="0.45">
      <c r="B67"/>
      <c r="C67"/>
      <c r="J67" s="88" t="str">
        <f>"There is NOT a significant difference between "&amp;$G$18&amp;" and the "&amp;$F$18</f>
        <v>There is NOT a significant difference between Client's Data and the Industry Average</v>
      </c>
      <c r="X67" s="35"/>
      <c r="Y67" s="35"/>
      <c r="Z67" s="35"/>
    </row>
    <row r="68" spans="2:26" x14ac:dyDescent="0.45">
      <c r="J68" s="88" t="str">
        <f>"The "&amp;$G$18&amp;" is significantly less than the "&amp;$F$18</f>
        <v>The Client's Data is significantly less than the Industry Average</v>
      </c>
      <c r="X68" s="35"/>
      <c r="Y68" s="35"/>
      <c r="Z68" s="35"/>
    </row>
    <row r="69" spans="2:26" x14ac:dyDescent="0.45">
      <c r="J69" s="88" t="str">
        <f>"The "&amp;$G$18&amp;" is significantly more than the "&amp;$F$18</f>
        <v>The Client's Data is significantly more than the Industry Average</v>
      </c>
      <c r="X69" s="35"/>
      <c r="Y69" s="35"/>
      <c r="Z69" s="35"/>
    </row>
    <row r="70" spans="2:26" x14ac:dyDescent="0.45">
      <c r="X70" s="35"/>
      <c r="Y70" s="35"/>
      <c r="Z70" s="35"/>
    </row>
    <row r="71" spans="2:26" x14ac:dyDescent="0.45">
      <c r="J71" s="89" t="str">
        <f>"The "&amp;$G$18&amp;" Sample and the "&amp;$F$18&amp;" Population"</f>
        <v>The Client's Data Sample and the Industry Average Population</v>
      </c>
      <c r="X71" s="35"/>
      <c r="Y71" s="35"/>
      <c r="Z71" s="35"/>
    </row>
    <row r="72" spans="2:26" x14ac:dyDescent="0.45">
      <c r="J72" s="89" t="str">
        <f>"The "&amp;$G$18&amp;" Population and the "&amp;$F$18&amp;" Population"</f>
        <v>The Client's Data Population and the Industry Average Population</v>
      </c>
      <c r="X72" s="35"/>
      <c r="Y72" s="35"/>
      <c r="Z72" s="35"/>
    </row>
    <row r="73" spans="2:26" x14ac:dyDescent="0.45">
      <c r="J73" s="89" t="str">
        <f>"The "&amp;$G$18&amp;" Sample and the "&amp;$F$18&amp;" Sample"</f>
        <v>The Client's Data Sample and the Industry Average Sample</v>
      </c>
      <c r="X73" s="35"/>
      <c r="Y73" s="35"/>
      <c r="Z73" s="35"/>
    </row>
    <row r="74" spans="2:26" x14ac:dyDescent="0.45">
      <c r="J74" s="89" t="str">
        <f>"The "&amp;$G$18&amp;" Population and the "&amp;$F$18&amp;" Sample"</f>
        <v>The Client's Data Population and the Industry Average Sample</v>
      </c>
      <c r="X74" s="35"/>
      <c r="Y74" s="35"/>
      <c r="Z74" s="35"/>
    </row>
    <row r="75" spans="2:26" x14ac:dyDescent="0.45">
      <c r="X75" s="35"/>
      <c r="Y75" s="35"/>
      <c r="Z75" s="35"/>
    </row>
    <row r="76" spans="2:26" x14ac:dyDescent="0.45">
      <c r="X76" s="35"/>
      <c r="Y76" s="35"/>
      <c r="Z76" s="35"/>
    </row>
    <row r="77" spans="2:26" x14ac:dyDescent="0.45">
      <c r="J77" s="87" t="s">
        <v>144</v>
      </c>
      <c r="X77" s="35"/>
      <c r="Y77" s="35"/>
      <c r="Z77" s="35"/>
    </row>
    <row r="78" spans="2:26" ht="15.75" x14ac:dyDescent="0.45">
      <c r="J78" s="96" t="str">
        <f>"We are " &amp; TEXT(1-$H$23, "##%") &amp; " confident that the sample mean for "&amp;$F$18&amp;" is between " &amp; ROUND($F$39,3) &amp; " and " &amp; ROUND($H$39, 3)</f>
        <v>We are 95% confident that the sample mean for Industry Average is between 0.017 and 0.025</v>
      </c>
      <c r="X78" s="35"/>
      <c r="Y78" s="35"/>
      <c r="Z78" s="35"/>
    </row>
    <row r="79" spans="2:26" ht="15.75" x14ac:dyDescent="0.45">
      <c r="J79" s="96" t="str">
        <f>"We are " &amp; TEXT(1-$H$23, "##%") &amp; " confident that the population mean for "&amp;$F$18&amp;" is between " &amp; ROUND($F$39,3) &amp; " and " &amp; ROUND($H$39,3)</f>
        <v>We are 95% confident that the population mean for Industry Average is between 0.017 and 0.025</v>
      </c>
      <c r="X79" s="35"/>
      <c r="Y79" s="35"/>
      <c r="Z79" s="35"/>
    </row>
    <row r="80" spans="2:26" ht="15.75" x14ac:dyDescent="0.45">
      <c r="J80" s="96" t="str">
        <f>"We are " &amp; TEXT(1-$H$23, "##%") &amp; " confident that the sample mean for "&amp;$G$18&amp;" is between " &amp; ROUND($F$39,3) &amp; " and " &amp; ROUND($H$39,3)</f>
        <v>We are 95% confident that the sample mean for Client's Data is between 0.017 and 0.025</v>
      </c>
      <c r="X80" s="35"/>
      <c r="Y80" s="35"/>
      <c r="Z80" s="35"/>
    </row>
    <row r="81" spans="10:10" s="35" customFormat="1" ht="15.75" x14ac:dyDescent="0.45">
      <c r="J81" s="96" t="str">
        <f>"We are " &amp; TEXT(1-$H$23, "##%") &amp; " confident that the population mean for "&amp;$G$18&amp;" is between " &amp; ROUND($F$39,3) &amp; " and " &amp; ROUND($H$39,3)</f>
        <v>We are 95% confident that the population mean for Client's Data is between 0.017 and 0.025</v>
      </c>
    </row>
    <row r="82" spans="10:10" s="35" customFormat="1" x14ac:dyDescent="0.45"/>
    <row r="83" spans="10:10" s="35" customFormat="1" x14ac:dyDescent="0.45">
      <c r="J83" s="88" t="str">
        <f>"μ" &amp;F18</f>
        <v>μIndustry Average</v>
      </c>
    </row>
    <row r="84" spans="10:10" s="35" customFormat="1" x14ac:dyDescent="0.45">
      <c r="J84" s="88" t="str">
        <f>F18&amp;" x̅"</f>
        <v>Industry Average x̅</v>
      </c>
    </row>
    <row r="85" spans="10:10" s="35" customFormat="1" x14ac:dyDescent="0.45">
      <c r="J85" s="88" t="str">
        <f>"μ" &amp;G18</f>
        <v>μClient's Data</v>
      </c>
    </row>
    <row r="86" spans="10:10" s="35" customFormat="1" x14ac:dyDescent="0.45">
      <c r="J86" s="88" t="str">
        <f>G18&amp;"  x̅"</f>
        <v>Client's Data  x̅</v>
      </c>
    </row>
    <row r="87" spans="10:10" s="35" customFormat="1" x14ac:dyDescent="0.45"/>
    <row r="88" spans="10:10" s="35" customFormat="1" x14ac:dyDescent="0.45"/>
    <row r="89" spans="10:10" s="35" customFormat="1" x14ac:dyDescent="0.45"/>
    <row r="90" spans="10:10" s="35" customFormat="1" x14ac:dyDescent="0.45"/>
    <row r="91" spans="10:10" s="35" customFormat="1" x14ac:dyDescent="0.45"/>
    <row r="92" spans="10:10" s="35" customFormat="1" x14ac:dyDescent="0.45"/>
    <row r="93" spans="10:10" s="35" customFormat="1" x14ac:dyDescent="0.45"/>
    <row r="94" spans="10:10" s="35" customFormat="1" x14ac:dyDescent="0.45"/>
    <row r="95" spans="10:10" s="35" customFormat="1" x14ac:dyDescent="0.45"/>
    <row r="96" spans="10:10" s="35" customFormat="1" x14ac:dyDescent="0.45"/>
    <row r="97" s="35" customFormat="1" x14ac:dyDescent="0.45"/>
    <row r="98" s="35" customFormat="1" x14ac:dyDescent="0.45"/>
    <row r="99" s="35" customFormat="1" x14ac:dyDescent="0.45"/>
    <row r="100" s="35" customFormat="1" x14ac:dyDescent="0.45"/>
    <row r="101" s="35" customFormat="1" x14ac:dyDescent="0.45"/>
    <row r="102" s="35" customFormat="1" x14ac:dyDescent="0.45"/>
    <row r="103" s="35" customFormat="1" x14ac:dyDescent="0.45"/>
    <row r="104" s="35" customFormat="1" x14ac:dyDescent="0.45"/>
    <row r="105" s="35" customFormat="1" x14ac:dyDescent="0.45"/>
    <row r="106" s="35" customFormat="1" x14ac:dyDescent="0.45"/>
    <row r="107" s="35" customFormat="1" x14ac:dyDescent="0.45"/>
    <row r="108" s="35" customFormat="1" x14ac:dyDescent="0.45"/>
    <row r="109" s="35" customFormat="1" x14ac:dyDescent="0.45"/>
    <row r="110" s="35" customFormat="1" x14ac:dyDescent="0.45"/>
    <row r="111" s="35" customFormat="1" x14ac:dyDescent="0.45"/>
    <row r="112" s="35" customFormat="1" x14ac:dyDescent="0.45"/>
    <row r="113" s="35" customFormat="1" x14ac:dyDescent="0.45"/>
    <row r="114" s="35" customFormat="1" x14ac:dyDescent="0.45"/>
    <row r="115" s="35" customFormat="1" x14ac:dyDescent="0.45"/>
    <row r="116" s="35" customFormat="1" x14ac:dyDescent="0.45"/>
    <row r="117" s="35" customFormat="1" x14ac:dyDescent="0.45"/>
    <row r="118" s="35" customFormat="1" x14ac:dyDescent="0.45"/>
    <row r="119" s="35" customFormat="1" x14ac:dyDescent="0.45"/>
    <row r="120" s="35" customFormat="1" x14ac:dyDescent="0.45"/>
    <row r="121" s="35" customFormat="1" x14ac:dyDescent="0.45"/>
    <row r="122" s="35" customFormat="1" x14ac:dyDescent="0.45"/>
    <row r="123" s="35" customFormat="1" x14ac:dyDescent="0.45"/>
    <row r="124" s="35" customFormat="1" x14ac:dyDescent="0.45"/>
    <row r="125" s="35" customFormat="1" x14ac:dyDescent="0.45"/>
    <row r="126" s="35" customFormat="1" x14ac:dyDescent="0.45"/>
    <row r="127" s="35" customFormat="1" x14ac:dyDescent="0.45"/>
    <row r="128" s="35" customFormat="1" x14ac:dyDescent="0.45"/>
    <row r="129" s="35" customFormat="1" x14ac:dyDescent="0.45"/>
    <row r="130" s="35" customFormat="1" x14ac:dyDescent="0.45"/>
    <row r="131" s="35" customFormat="1" x14ac:dyDescent="0.45"/>
    <row r="132" s="35" customFormat="1" x14ac:dyDescent="0.45"/>
    <row r="133" s="35" customFormat="1" x14ac:dyDescent="0.45"/>
    <row r="134" s="35" customFormat="1" x14ac:dyDescent="0.45"/>
    <row r="135" s="35" customFormat="1" x14ac:dyDescent="0.45"/>
    <row r="136" s="35" customFormat="1" x14ac:dyDescent="0.45"/>
    <row r="137" s="35" customFormat="1" x14ac:dyDescent="0.45"/>
    <row r="138" s="35" customFormat="1" x14ac:dyDescent="0.45"/>
    <row r="139" s="35" customFormat="1" x14ac:dyDescent="0.45"/>
    <row r="140" s="35" customFormat="1" x14ac:dyDescent="0.45"/>
    <row r="141" s="35" customFormat="1" x14ac:dyDescent="0.45"/>
    <row r="142" s="35" customFormat="1" x14ac:dyDescent="0.45"/>
    <row r="143" s="35" customFormat="1" x14ac:dyDescent="0.45"/>
    <row r="144" s="35" customFormat="1" x14ac:dyDescent="0.45"/>
    <row r="145" s="35" customFormat="1" x14ac:dyDescent="0.45"/>
    <row r="146" s="35" customFormat="1" x14ac:dyDescent="0.45"/>
    <row r="147" s="35" customFormat="1" x14ac:dyDescent="0.45"/>
    <row r="148" s="35" customFormat="1" x14ac:dyDescent="0.45"/>
    <row r="149" s="35" customFormat="1" x14ac:dyDescent="0.45"/>
    <row r="150" s="35" customFormat="1" x14ac:dyDescent="0.45"/>
    <row r="151" s="35" customFormat="1" x14ac:dyDescent="0.45"/>
    <row r="152" s="35" customFormat="1" x14ac:dyDescent="0.45"/>
    <row r="153" s="35" customFormat="1" x14ac:dyDescent="0.45"/>
    <row r="154" s="35" customFormat="1" x14ac:dyDescent="0.45"/>
    <row r="155" s="35" customFormat="1" x14ac:dyDescent="0.45"/>
    <row r="156" s="35" customFormat="1" x14ac:dyDescent="0.45"/>
    <row r="157" s="35" customFormat="1" x14ac:dyDescent="0.45"/>
    <row r="158" s="35" customFormat="1" x14ac:dyDescent="0.45"/>
    <row r="159" s="35" customFormat="1" x14ac:dyDescent="0.45"/>
    <row r="160" s="35" customFormat="1" x14ac:dyDescent="0.45"/>
    <row r="161" s="35" customFormat="1" x14ac:dyDescent="0.45"/>
    <row r="162" s="35" customFormat="1" x14ac:dyDescent="0.45"/>
    <row r="163" s="35" customFormat="1" x14ac:dyDescent="0.45"/>
    <row r="164" s="35" customFormat="1" x14ac:dyDescent="0.45"/>
    <row r="165" s="35" customFormat="1" x14ac:dyDescent="0.45"/>
    <row r="166" s="35" customFormat="1" x14ac:dyDescent="0.45"/>
    <row r="167" s="35" customFormat="1" x14ac:dyDescent="0.45"/>
    <row r="168" s="35" customFormat="1" x14ac:dyDescent="0.45"/>
    <row r="169" s="35" customFormat="1" x14ac:dyDescent="0.45"/>
    <row r="170" s="35" customFormat="1" x14ac:dyDescent="0.45"/>
    <row r="171" s="35" customFormat="1" x14ac:dyDescent="0.45"/>
    <row r="172" s="35" customFormat="1" x14ac:dyDescent="0.45"/>
    <row r="173" s="35" customFormat="1" x14ac:dyDescent="0.45"/>
    <row r="174" s="35" customFormat="1" x14ac:dyDescent="0.45"/>
    <row r="175" s="35" customFormat="1" x14ac:dyDescent="0.45"/>
    <row r="176" s="35" customFormat="1" x14ac:dyDescent="0.45"/>
    <row r="177" s="35" customFormat="1" x14ac:dyDescent="0.45"/>
    <row r="178" s="35" customFormat="1" x14ac:dyDescent="0.45"/>
    <row r="179" s="35" customFormat="1" x14ac:dyDescent="0.45"/>
    <row r="180" s="35" customFormat="1" x14ac:dyDescent="0.45"/>
    <row r="181" s="35" customFormat="1" x14ac:dyDescent="0.45"/>
    <row r="182" s="35" customFormat="1" x14ac:dyDescent="0.45"/>
    <row r="183" s="35" customFormat="1" x14ac:dyDescent="0.45"/>
    <row r="184" s="35" customFormat="1" x14ac:dyDescent="0.45"/>
    <row r="185" s="35" customFormat="1" x14ac:dyDescent="0.45"/>
    <row r="186" s="35" customFormat="1" x14ac:dyDescent="0.45"/>
    <row r="187" s="35" customFormat="1" x14ac:dyDescent="0.45"/>
    <row r="188" s="35" customFormat="1" x14ac:dyDescent="0.45"/>
    <row r="189" s="35" customFormat="1" x14ac:dyDescent="0.45"/>
    <row r="190" s="35" customFormat="1" x14ac:dyDescent="0.45"/>
    <row r="191" s="35" customFormat="1" x14ac:dyDescent="0.45"/>
    <row r="192" s="35" customFormat="1" x14ac:dyDescent="0.45"/>
    <row r="193" s="35" customFormat="1" x14ac:dyDescent="0.45"/>
    <row r="194" s="35" customFormat="1" x14ac:dyDescent="0.45"/>
    <row r="195" s="35" customFormat="1" x14ac:dyDescent="0.45"/>
    <row r="196" s="35" customFormat="1" x14ac:dyDescent="0.45"/>
    <row r="197" s="35" customFormat="1" x14ac:dyDescent="0.45"/>
    <row r="198" s="35" customFormat="1" x14ac:dyDescent="0.45"/>
    <row r="199" s="35" customFormat="1" x14ac:dyDescent="0.45"/>
    <row r="200" s="35" customFormat="1" x14ac:dyDescent="0.45"/>
    <row r="201" s="35" customFormat="1" x14ac:dyDescent="0.45"/>
    <row r="202" s="35" customFormat="1" x14ac:dyDescent="0.45"/>
    <row r="203" s="35" customFormat="1" x14ac:dyDescent="0.45"/>
    <row r="204" s="35" customFormat="1" x14ac:dyDescent="0.45"/>
    <row r="205" s="35" customFormat="1" x14ac:dyDescent="0.45"/>
    <row r="206" s="35" customFormat="1" x14ac:dyDescent="0.45"/>
    <row r="207" s="35" customFormat="1" x14ac:dyDescent="0.45"/>
    <row r="208" s="35" customFormat="1" x14ac:dyDescent="0.45"/>
    <row r="209" s="35" customFormat="1" x14ac:dyDescent="0.45"/>
    <row r="210" s="35" customFormat="1" x14ac:dyDescent="0.45"/>
    <row r="211" s="35" customFormat="1" x14ac:dyDescent="0.45"/>
    <row r="212" s="35" customFormat="1" x14ac:dyDescent="0.45"/>
    <row r="213" s="35" customFormat="1" x14ac:dyDescent="0.45"/>
    <row r="214" s="35" customFormat="1" x14ac:dyDescent="0.45"/>
    <row r="215" s="35" customFormat="1" x14ac:dyDescent="0.45"/>
    <row r="216" s="35" customFormat="1" x14ac:dyDescent="0.45"/>
    <row r="217" s="35" customFormat="1" x14ac:dyDescent="0.45"/>
    <row r="218" s="35" customFormat="1" x14ac:dyDescent="0.45"/>
    <row r="219" s="35" customFormat="1" x14ac:dyDescent="0.45"/>
    <row r="220" s="35" customFormat="1" x14ac:dyDescent="0.45"/>
    <row r="221" s="35" customFormat="1" x14ac:dyDescent="0.45"/>
    <row r="222" s="35" customFormat="1" x14ac:dyDescent="0.45"/>
    <row r="223" s="35" customFormat="1" x14ac:dyDescent="0.45"/>
    <row r="224" s="35" customFormat="1" x14ac:dyDescent="0.45"/>
    <row r="225" s="35" customFormat="1" x14ac:dyDescent="0.45"/>
    <row r="226" s="35" customFormat="1" x14ac:dyDescent="0.45"/>
    <row r="227" s="35" customFormat="1" x14ac:dyDescent="0.45"/>
    <row r="228" s="35" customFormat="1" x14ac:dyDescent="0.45"/>
    <row r="229" s="35" customFormat="1" x14ac:dyDescent="0.45"/>
    <row r="230" s="35" customFormat="1" x14ac:dyDescent="0.45"/>
    <row r="231" s="35" customFormat="1" x14ac:dyDescent="0.45"/>
    <row r="232" s="35" customFormat="1" x14ac:dyDescent="0.45"/>
    <row r="233" s="35" customFormat="1" x14ac:dyDescent="0.45"/>
    <row r="234" s="35" customFormat="1" x14ac:dyDescent="0.45"/>
    <row r="235" s="35" customFormat="1" x14ac:dyDescent="0.45"/>
    <row r="236" s="35" customFormat="1" x14ac:dyDescent="0.45"/>
    <row r="237" s="35" customFormat="1" x14ac:dyDescent="0.45"/>
    <row r="238" s="35" customFormat="1" x14ac:dyDescent="0.45"/>
    <row r="239" s="35" customFormat="1" x14ac:dyDescent="0.45"/>
    <row r="240" s="35" customFormat="1" x14ac:dyDescent="0.45"/>
    <row r="241" s="35" customFormat="1" x14ac:dyDescent="0.45"/>
    <row r="242" s="35" customFormat="1" x14ac:dyDescent="0.45"/>
    <row r="243" s="35" customFormat="1" x14ac:dyDescent="0.45"/>
    <row r="244" s="35" customFormat="1" x14ac:dyDescent="0.45"/>
    <row r="245" s="35" customFormat="1" x14ac:dyDescent="0.45"/>
    <row r="246" s="35" customFormat="1" x14ac:dyDescent="0.45"/>
    <row r="247" s="35" customFormat="1" x14ac:dyDescent="0.45"/>
    <row r="248" s="35" customFormat="1" x14ac:dyDescent="0.45"/>
    <row r="249" s="35" customFormat="1" x14ac:dyDescent="0.45"/>
    <row r="250" s="35" customFormat="1" x14ac:dyDescent="0.45"/>
    <row r="251" s="35" customFormat="1" x14ac:dyDescent="0.45"/>
    <row r="252" s="35" customFormat="1" x14ac:dyDescent="0.45"/>
  </sheetData>
  <mergeCells count="16">
    <mergeCell ref="K12:L12"/>
    <mergeCell ref="B16:C16"/>
    <mergeCell ref="F43:G43"/>
    <mergeCell ref="F44:G44"/>
    <mergeCell ref="K3:L3"/>
    <mergeCell ref="K4:L4"/>
    <mergeCell ref="K5:L5"/>
    <mergeCell ref="K6:L6"/>
    <mergeCell ref="K10:L10"/>
    <mergeCell ref="K11:L11"/>
    <mergeCell ref="F48:G48"/>
    <mergeCell ref="F49:G49"/>
    <mergeCell ref="F50:G50"/>
    <mergeCell ref="F45:G45"/>
    <mergeCell ref="F46:G46"/>
    <mergeCell ref="F47:G47"/>
  </mergeCells>
  <dataValidations count="18">
    <dataValidation type="list" allowBlank="1" showInputMessage="1" showErrorMessage="1" sqref="K10:L11" xr:uid="{CA2B50AE-A8CF-467A-B872-835814CEF86E}">
      <formula1>$G$61:$G$64</formula1>
    </dataValidation>
    <dataValidation type="list" allowBlank="1" showInputMessage="1" showErrorMessage="1" sqref="K12:L12" xr:uid="{1DAC6CE4-0C3B-4E9C-BFC5-CC3F073C2EC4}">
      <formula1>"normal pop, normal μ0, T μ0"</formula1>
    </dataValidation>
    <dataValidation type="list" allowBlank="1" showInputMessage="1" showErrorMessage="1" sqref="K5:L5" xr:uid="{237B846E-AB17-47D9-8E1F-CDB9CC37D049}">
      <formula1>"One Sample Z test, One Sample T test"</formula1>
    </dataValidation>
    <dataValidation type="list" allowBlank="1" showInputMessage="1" showErrorMessage="1" sqref="G21" xr:uid="{F74CC85E-02CB-43DE-A8FB-32B0224C68E9}">
      <formula1>"σ,σ(x̅),σ̂(x̅)"</formula1>
    </dataValidation>
    <dataValidation type="list" allowBlank="1" showInputMessage="1" showErrorMessage="1" sqref="F21" xr:uid="{E92F049C-F91B-480D-B0B6-DBD78319DA71}">
      <formula1>"s, σ"</formula1>
    </dataValidation>
    <dataValidation type="list" allowBlank="1" showInputMessage="1" showErrorMessage="1" sqref="H43" xr:uid="{F9FABFA1-669F-4CD3-A881-671BA1A4E62B}">
      <formula1>"P(x̅ )  &lt;  α, P(x̅ )  &gt;  α"</formula1>
    </dataValidation>
    <dataValidation type="list" allowBlank="1" showInputMessage="1" showErrorMessage="1" sqref="H45" xr:uid="{BEA93F79-EF29-45B5-B277-229DA3C4ED2A}">
      <formula1>"Reject the null hypothesis (H0), Fail to reject the null hypothesis (H0)"</formula1>
    </dataValidation>
    <dataValidation type="list" allowBlank="1" showInputMessage="1" showErrorMessage="1" sqref="G26" xr:uid="{E6D58432-3548-4DA7-809D-3FC8948D882B}">
      <formula1>"z score, t score"</formula1>
    </dataValidation>
    <dataValidation type="list" allowBlank="1" showInputMessage="1" showErrorMessage="1" sqref="F26" xr:uid="{8FE416F1-C196-434E-81AE-4D3DD1B75081}">
      <formula1>"x, x̅ CV, r CV"</formula1>
    </dataValidation>
    <dataValidation type="list" allowBlank="1" showInputMessage="1" showErrorMessage="1" sqref="H26" xr:uid="{E31A5F25-127E-4A97-ADC7-D883116A8EE7}">
      <formula1>"P(x), P(x̅)"</formula1>
    </dataValidation>
    <dataValidation type="list" allowBlank="1" showInputMessage="1" showErrorMessage="1" sqref="K6:L6" xr:uid="{D77A8D1B-FC50-437A-916B-726762ABF896}">
      <formula1>"One-tailed LEFT, One-tailed RIGHT, Two-tailed"</formula1>
    </dataValidation>
    <dataValidation type="list" allowBlank="1" showInputMessage="1" showErrorMessage="1" sqref="H44" xr:uid="{ED5D3BCD-32CA-4853-B869-0DE6419B32DF}">
      <formula1>"The test stat is within the CV, The test stat is beyond the CV"</formula1>
    </dataValidation>
    <dataValidation type="list" allowBlank="1" showInputMessage="1" showErrorMessage="1" sqref="H47" xr:uid="{B6BCAC81-83E4-4854-BFD3-69556EB81780}">
      <formula1>$J$61:$J$63</formula1>
    </dataValidation>
    <dataValidation type="list" allowBlank="1" showInputMessage="1" showErrorMessage="1" sqref="H46" xr:uid="{989B9926-85B8-45A2-9050-D01F9DF1CCF6}">
      <formula1>$J$66:$J$69</formula1>
    </dataValidation>
    <dataValidation type="list" allowBlank="1" showInputMessage="1" showErrorMessage="1" sqref="K3:L4" xr:uid="{FDD5ECE1-5F84-40E6-B2D9-134A8E0FE66E}">
      <formula1>$F$18:$G$18</formula1>
    </dataValidation>
    <dataValidation type="list" allowBlank="1" showInputMessage="1" showErrorMessage="1" sqref="H50" xr:uid="{37932914-8392-4810-9A57-53EEBC36E0D6}">
      <formula1>$J$78:$J$81</formula1>
    </dataValidation>
    <dataValidation type="list" allowBlank="1" showInputMessage="1" showErrorMessage="1" sqref="H48" xr:uid="{7590944E-22AA-4937-90D1-FEE184B4F879}">
      <formula1>$J$71:$J$74</formula1>
    </dataValidation>
    <dataValidation type="list" allowBlank="1" showInputMessage="1" showErrorMessage="1" sqref="H49" xr:uid="{8BFC2EA6-CABC-41E7-BF43-0ED995A7D29D}">
      <formula1>$J$83:$J$86</formula1>
    </dataValidation>
  </dataValidations>
  <pageMargins left="0.7" right="0.7" top="0.75" bottom="0.75" header="0.3" footer="0.3"/>
  <pageSetup orientation="portrait" horizontalDpi="0" verticalDpi="0"/>
  <drawing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392482-8E71-4A3D-AB44-97DD1CB3DC3E}">
  <dimension ref="A1:I123"/>
  <sheetViews>
    <sheetView zoomScale="125" zoomScaleNormal="80" workbookViewId="0">
      <selection activeCell="D32" sqref="D32:E32"/>
    </sheetView>
  </sheetViews>
  <sheetFormatPr defaultColWidth="8.796875" defaultRowHeight="15.75" x14ac:dyDescent="0.5"/>
  <cols>
    <col min="1" max="1" width="23" style="33" customWidth="1"/>
    <col min="2" max="2" width="17.46484375" style="33" bestFit="1" customWidth="1"/>
    <col min="3" max="3" width="18.796875" style="33" customWidth="1"/>
    <col min="4" max="4" width="16.796875" style="33" customWidth="1"/>
    <col min="5" max="5" width="18.1328125" style="33" customWidth="1"/>
    <col min="6" max="6" width="13.33203125" style="33" bestFit="1" customWidth="1"/>
    <col min="7" max="7" width="25.46484375" style="33" customWidth="1"/>
    <col min="8" max="9" width="12.46484375" style="33" bestFit="1" customWidth="1"/>
    <col min="10" max="16384" width="8.796875" style="33"/>
  </cols>
  <sheetData>
    <row r="1" spans="1:9" ht="14.55" customHeight="1" x14ac:dyDescent="0.5">
      <c r="A1" s="176" t="s">
        <v>146</v>
      </c>
      <c r="B1" s="177"/>
      <c r="C1" s="177"/>
      <c r="D1" s="177"/>
      <c r="E1" s="177"/>
      <c r="F1" s="177"/>
      <c r="G1" s="177"/>
      <c r="H1" s="177"/>
      <c r="I1" s="178"/>
    </row>
    <row r="2" spans="1:9" x14ac:dyDescent="0.5">
      <c r="A2" s="179"/>
      <c r="B2" s="180"/>
      <c r="C2" s="180"/>
      <c r="D2" s="180"/>
      <c r="E2" s="180"/>
      <c r="F2" s="180"/>
      <c r="G2" s="180"/>
      <c r="H2" s="180"/>
      <c r="I2" s="181"/>
    </row>
    <row r="3" spans="1:9" x14ac:dyDescent="0.5">
      <c r="A3" s="179"/>
      <c r="B3" s="180"/>
      <c r="C3" s="180"/>
      <c r="D3" s="180"/>
      <c r="E3" s="180"/>
      <c r="F3" s="180"/>
      <c r="G3" s="180"/>
      <c r="H3" s="180"/>
      <c r="I3" s="181"/>
    </row>
    <row r="4" spans="1:9" x14ac:dyDescent="0.5">
      <c r="A4" s="179"/>
      <c r="B4" s="180"/>
      <c r="C4" s="180"/>
      <c r="D4" s="180"/>
      <c r="E4" s="180"/>
      <c r="F4" s="180"/>
      <c r="G4" s="180"/>
      <c r="H4" s="180"/>
      <c r="I4" s="181"/>
    </row>
    <row r="5" spans="1:9" x14ac:dyDescent="0.5">
      <c r="A5" s="179"/>
      <c r="B5" s="180"/>
      <c r="C5" s="180"/>
      <c r="D5" s="180"/>
      <c r="E5" s="180"/>
      <c r="F5" s="180"/>
      <c r="G5" s="180"/>
      <c r="H5" s="180"/>
      <c r="I5" s="181"/>
    </row>
    <row r="6" spans="1:9" ht="16.149999999999999" thickBot="1" x14ac:dyDescent="0.55000000000000004">
      <c r="A6" s="182"/>
      <c r="B6" s="183"/>
      <c r="C6" s="183"/>
      <c r="D6" s="183"/>
      <c r="E6" s="183"/>
      <c r="F6" s="183"/>
      <c r="G6" s="183"/>
      <c r="H6" s="183"/>
      <c r="I6" s="184"/>
    </row>
    <row r="8" spans="1:9" ht="16.149999999999999" thickBot="1" x14ac:dyDescent="0.55000000000000004"/>
    <row r="9" spans="1:9" ht="16.149999999999999" thickBot="1" x14ac:dyDescent="0.55000000000000004">
      <c r="A9" s="185" t="s">
        <v>19</v>
      </c>
      <c r="B9" s="186"/>
      <c r="C9" s="186"/>
      <c r="D9" s="186"/>
      <c r="E9" s="186"/>
      <c r="F9" s="186"/>
      <c r="G9" s="186"/>
      <c r="H9" s="186"/>
      <c r="I9" s="187"/>
    </row>
    <row r="10" spans="1:9" x14ac:dyDescent="0.5">
      <c r="A10" s="97" t="s">
        <v>20</v>
      </c>
      <c r="B10" s="98"/>
      <c r="C10" s="98"/>
      <c r="D10" s="98"/>
      <c r="E10" s="98"/>
      <c r="F10" s="98"/>
      <c r="G10" s="98"/>
      <c r="H10" s="98"/>
      <c r="I10" s="99"/>
    </row>
    <row r="11" spans="1:9" ht="16.149999999999999" thickBot="1" x14ac:dyDescent="0.55000000000000004">
      <c r="A11" s="97"/>
      <c r="B11" s="98"/>
      <c r="C11" s="98"/>
      <c r="D11" s="98"/>
      <c r="E11" s="98"/>
      <c r="F11" s="98"/>
      <c r="G11" s="98"/>
      <c r="H11" s="98"/>
      <c r="I11" s="99"/>
    </row>
    <row r="12" spans="1:9" x14ac:dyDescent="0.5">
      <c r="A12" s="100" t="s">
        <v>21</v>
      </c>
      <c r="B12" s="101"/>
      <c r="C12" s="98"/>
      <c r="D12" s="98"/>
      <c r="E12" s="98"/>
      <c r="F12" s="98"/>
      <c r="G12" s="98"/>
      <c r="H12" s="98"/>
      <c r="I12" s="99"/>
    </row>
    <row r="13" spans="1:9" x14ac:dyDescent="0.5">
      <c r="A13" s="97" t="s">
        <v>22</v>
      </c>
      <c r="B13" s="98">
        <v>0.84155521558229784</v>
      </c>
      <c r="C13" s="98"/>
      <c r="D13" s="98"/>
      <c r="E13" s="98"/>
      <c r="F13" s="98"/>
      <c r="G13" s="98"/>
      <c r="H13" s="98"/>
      <c r="I13" s="99"/>
    </row>
    <row r="14" spans="1:9" x14ac:dyDescent="0.5">
      <c r="A14" s="97" t="s">
        <v>23</v>
      </c>
      <c r="B14" s="98">
        <v>0.70821518087376789</v>
      </c>
      <c r="C14" s="98"/>
      <c r="D14" s="98"/>
      <c r="E14" s="98"/>
      <c r="F14" s="98"/>
      <c r="G14" s="98"/>
      <c r="H14" s="98"/>
      <c r="I14" s="99"/>
    </row>
    <row r="15" spans="1:9" x14ac:dyDescent="0.5">
      <c r="A15" s="97" t="s">
        <v>24</v>
      </c>
      <c r="B15" s="98">
        <v>0.69200491314453272</v>
      </c>
      <c r="C15" s="98"/>
      <c r="D15" s="98"/>
      <c r="E15" s="98"/>
      <c r="F15" s="98"/>
      <c r="G15" s="98"/>
      <c r="H15" s="98"/>
      <c r="I15" s="99"/>
    </row>
    <row r="16" spans="1:9" x14ac:dyDescent="0.5">
      <c r="A16" s="97" t="s">
        <v>7</v>
      </c>
      <c r="B16" s="98">
        <v>0.96124152041326316</v>
      </c>
      <c r="C16" s="98"/>
      <c r="D16" s="98"/>
      <c r="E16" s="98"/>
      <c r="F16" s="98"/>
      <c r="G16" s="98"/>
      <c r="H16" s="98"/>
      <c r="I16" s="99"/>
    </row>
    <row r="17" spans="1:9" ht="16.149999999999999" thickBot="1" x14ac:dyDescent="0.55000000000000004">
      <c r="A17" s="102" t="s">
        <v>25</v>
      </c>
      <c r="B17" s="103">
        <v>20</v>
      </c>
      <c r="C17" s="98"/>
      <c r="D17" s="98"/>
      <c r="E17" s="98"/>
      <c r="F17" s="98"/>
      <c r="G17" s="98"/>
      <c r="H17" s="98"/>
      <c r="I17" s="99"/>
    </row>
    <row r="18" spans="1:9" x14ac:dyDescent="0.5">
      <c r="A18" s="97"/>
      <c r="B18" s="98"/>
      <c r="C18" s="98"/>
      <c r="D18" s="98"/>
      <c r="E18" s="98"/>
      <c r="F18" s="98"/>
      <c r="G18" s="98"/>
      <c r="H18" s="98"/>
      <c r="I18" s="99"/>
    </row>
    <row r="19" spans="1:9" ht="16.149999999999999" thickBot="1" x14ac:dyDescent="0.55000000000000004">
      <c r="A19" s="97" t="s">
        <v>26</v>
      </c>
      <c r="B19" s="98"/>
      <c r="C19" s="98"/>
      <c r="D19" s="98"/>
      <c r="E19" s="98"/>
      <c r="F19" s="98"/>
      <c r="G19" s="98"/>
      <c r="H19" s="98"/>
      <c r="I19" s="99"/>
    </row>
    <row r="20" spans="1:9" x14ac:dyDescent="0.5">
      <c r="A20" s="104"/>
      <c r="B20" s="105" t="s">
        <v>27</v>
      </c>
      <c r="C20" s="105" t="s">
        <v>28</v>
      </c>
      <c r="D20" s="105" t="s">
        <v>29</v>
      </c>
      <c r="E20" s="105" t="s">
        <v>30</v>
      </c>
      <c r="F20" s="105" t="s">
        <v>31</v>
      </c>
      <c r="G20" s="98"/>
      <c r="H20" s="98"/>
      <c r="I20" s="99"/>
    </row>
    <row r="21" spans="1:9" x14ac:dyDescent="0.5">
      <c r="A21" s="97" t="s">
        <v>32</v>
      </c>
      <c r="B21" s="98">
        <v>1</v>
      </c>
      <c r="C21" s="98">
        <v>40.368265309804769</v>
      </c>
      <c r="D21" s="98">
        <v>40.368265309804769</v>
      </c>
      <c r="E21" s="98">
        <v>43.689295741643193</v>
      </c>
      <c r="F21" s="98">
        <v>3.3127599203136382E-6</v>
      </c>
      <c r="G21" s="98"/>
      <c r="H21" s="98"/>
      <c r="I21" s="99"/>
    </row>
    <row r="22" spans="1:9" x14ac:dyDescent="0.5">
      <c r="A22" s="97" t="s">
        <v>33</v>
      </c>
      <c r="B22" s="98">
        <v>18</v>
      </c>
      <c r="C22" s="98">
        <v>16.631734690195231</v>
      </c>
      <c r="D22" s="98">
        <v>0.92398526056640173</v>
      </c>
      <c r="E22" s="98"/>
      <c r="F22" s="98"/>
      <c r="G22" s="98"/>
      <c r="H22" s="98"/>
      <c r="I22" s="99"/>
    </row>
    <row r="23" spans="1:9" ht="16.149999999999999" thickBot="1" x14ac:dyDescent="0.55000000000000004">
      <c r="A23" s="102" t="s">
        <v>34</v>
      </c>
      <c r="B23" s="103">
        <v>19</v>
      </c>
      <c r="C23" s="103">
        <v>57</v>
      </c>
      <c r="D23" s="103"/>
      <c r="E23" s="103"/>
      <c r="F23" s="103"/>
      <c r="G23" s="98"/>
      <c r="H23" s="98"/>
      <c r="I23" s="99"/>
    </row>
    <row r="24" spans="1:9" ht="16.149999999999999" thickBot="1" x14ac:dyDescent="0.55000000000000004">
      <c r="A24" s="97"/>
      <c r="B24" s="98"/>
      <c r="C24" s="98"/>
      <c r="D24" s="98"/>
      <c r="E24" s="98"/>
      <c r="F24" s="98"/>
      <c r="G24" s="98"/>
      <c r="H24" s="98"/>
      <c r="I24" s="99"/>
    </row>
    <row r="25" spans="1:9" x14ac:dyDescent="0.5">
      <c r="A25" s="104"/>
      <c r="B25" s="105" t="s">
        <v>35</v>
      </c>
      <c r="C25" s="105" t="s">
        <v>7</v>
      </c>
      <c r="D25" s="105" t="s">
        <v>36</v>
      </c>
      <c r="E25" s="105" t="s">
        <v>37</v>
      </c>
      <c r="F25" s="105" t="s">
        <v>38</v>
      </c>
      <c r="G25" s="105" t="s">
        <v>39</v>
      </c>
      <c r="H25" s="105" t="s">
        <v>40</v>
      </c>
      <c r="I25" s="106" t="s">
        <v>41</v>
      </c>
    </row>
    <row r="26" spans="1:9" x14ac:dyDescent="0.5">
      <c r="A26" s="97" t="s">
        <v>42</v>
      </c>
      <c r="B26" s="98">
        <v>11.656309768683915</v>
      </c>
      <c r="C26" s="98">
        <v>0.66453216783758318</v>
      </c>
      <c r="D26" s="98">
        <v>17.54062531933414</v>
      </c>
      <c r="E26" s="98">
        <v>9.1573391895772433E-13</v>
      </c>
      <c r="F26" s="98">
        <v>10.260179490824781</v>
      </c>
      <c r="G26" s="98">
        <v>13.052440046543049</v>
      </c>
      <c r="H26" s="98">
        <v>10.260179490824781</v>
      </c>
      <c r="I26" s="99">
        <v>13.052440046543049</v>
      </c>
    </row>
    <row r="27" spans="1:9" ht="16.149999999999999" thickBot="1" x14ac:dyDescent="0.55000000000000004">
      <c r="A27" s="102" t="s">
        <v>147</v>
      </c>
      <c r="B27" s="103">
        <v>-0.85345169788170772</v>
      </c>
      <c r="C27" s="103">
        <v>0.12911937782688979</v>
      </c>
      <c r="D27" s="103">
        <v>-6.6097878741789593</v>
      </c>
      <c r="E27" s="103">
        <v>3.3127599203136255E-6</v>
      </c>
      <c r="F27" s="103">
        <v>-1.1247214445804303</v>
      </c>
      <c r="G27" s="103">
        <v>-0.58218195118298499</v>
      </c>
      <c r="H27" s="103">
        <v>-1.1247214445804303</v>
      </c>
      <c r="I27" s="107">
        <v>-0.58218195118298499</v>
      </c>
    </row>
    <row r="28" spans="1:9" ht="16.149999999999999" thickBot="1" x14ac:dyDescent="0.55000000000000004">
      <c r="A28" s="108"/>
      <c r="B28" s="109"/>
      <c r="C28" s="109"/>
      <c r="D28" s="109"/>
      <c r="E28" s="109"/>
      <c r="F28" s="109"/>
      <c r="G28" s="109"/>
      <c r="H28" s="109"/>
      <c r="I28" s="110"/>
    </row>
    <row r="29" spans="1:9" ht="16.149999999999999" thickBot="1" x14ac:dyDescent="0.55000000000000004"/>
    <row r="30" spans="1:9" ht="16.149999999999999" thickBot="1" x14ac:dyDescent="0.55000000000000004">
      <c r="A30" s="188" t="s">
        <v>148</v>
      </c>
      <c r="B30" s="189"/>
      <c r="C30" s="189"/>
      <c r="D30" s="189"/>
      <c r="E30" s="189"/>
      <c r="F30" s="189"/>
      <c r="G30" s="189"/>
      <c r="H30" s="189"/>
      <c r="I30" s="190"/>
    </row>
    <row r="32" spans="1:9" x14ac:dyDescent="0.5">
      <c r="A32" s="111" t="s">
        <v>43</v>
      </c>
      <c r="B32" s="5"/>
      <c r="C32" s="6"/>
      <c r="D32" s="194">
        <f>B26</f>
        <v>11.656309768683915</v>
      </c>
      <c r="E32" s="194"/>
    </row>
    <row r="33" spans="1:9" x14ac:dyDescent="0.5">
      <c r="A33" s="111" t="s">
        <v>44</v>
      </c>
      <c r="B33" s="5"/>
      <c r="C33" s="6"/>
      <c r="D33" s="194">
        <f>B27</f>
        <v>-0.85345169788170772</v>
      </c>
      <c r="E33" s="194"/>
      <c r="G33"/>
    </row>
    <row r="34" spans="1:9" x14ac:dyDescent="0.5">
      <c r="A34" s="111" t="s">
        <v>162</v>
      </c>
      <c r="B34" s="5"/>
      <c r="C34" s="6"/>
      <c r="D34" s="194">
        <f>E27</f>
        <v>3.3127599203136255E-6</v>
      </c>
      <c r="E34" s="194"/>
    </row>
    <row r="35" spans="1:9" x14ac:dyDescent="0.5">
      <c r="A35" s="111" t="s">
        <v>45</v>
      </c>
      <c r="B35" s="5"/>
      <c r="C35" s="6"/>
      <c r="D35" s="194">
        <f>B16</f>
        <v>0.96124152041326316</v>
      </c>
      <c r="E35" s="194"/>
    </row>
    <row r="36" spans="1:9" s="2" customFormat="1" x14ac:dyDescent="0.5">
      <c r="A36" s="118" t="s">
        <v>68</v>
      </c>
      <c r="B36" s="3"/>
      <c r="C36" s="25"/>
      <c r="D36" s="194">
        <f>E27</f>
        <v>3.3127599203136255E-6</v>
      </c>
      <c r="E36" s="194"/>
    </row>
    <row r="37" spans="1:9" s="2" customFormat="1" x14ac:dyDescent="0.5"/>
    <row r="38" spans="1:9" s="2" customFormat="1" x14ac:dyDescent="0.5">
      <c r="A38" s="145" t="str">
        <f>"Can you significantly predict "&amp;A100&amp;"?"</f>
        <v>Can you significantly predict user satisfaction?</v>
      </c>
      <c r="B38" s="3"/>
      <c r="C38" s="25"/>
      <c r="D38" s="195" t="s">
        <v>70</v>
      </c>
      <c r="E38" s="195"/>
    </row>
    <row r="39" spans="1:9" s="2" customFormat="1" x14ac:dyDescent="0.5">
      <c r="A39" s="154" t="s">
        <v>67</v>
      </c>
      <c r="B39" s="157"/>
      <c r="C39" s="158"/>
      <c r="D39" s="195" t="s">
        <v>69</v>
      </c>
      <c r="E39" s="195"/>
    </row>
    <row r="40" spans="1:9" s="2" customFormat="1" x14ac:dyDescent="0.5">
      <c r="A40" s="155" t="s">
        <v>71</v>
      </c>
      <c r="B40" s="159"/>
      <c r="C40" s="160"/>
      <c r="D40" s="195" t="s">
        <v>158</v>
      </c>
      <c r="E40" s="195"/>
    </row>
    <row r="41" spans="1:9" s="2" customFormat="1" x14ac:dyDescent="0.5">
      <c r="A41" s="154" t="s">
        <v>72</v>
      </c>
      <c r="B41" s="161"/>
      <c r="C41" s="162"/>
      <c r="D41" s="195" t="s">
        <v>161</v>
      </c>
      <c r="E41" s="195"/>
    </row>
    <row r="42" spans="1:9" s="2" customFormat="1" x14ac:dyDescent="0.5">
      <c r="A42" s="156" t="s">
        <v>73</v>
      </c>
      <c r="B42" s="157"/>
      <c r="C42" s="158"/>
      <c r="D42" s="195" t="s">
        <v>75</v>
      </c>
      <c r="E42" s="195"/>
    </row>
    <row r="43" spans="1:9" s="2" customFormat="1" x14ac:dyDescent="0.5">
      <c r="D43" s="7"/>
    </row>
    <row r="44" spans="1:9" ht="16.149999999999999" thickBot="1" x14ac:dyDescent="0.55000000000000004">
      <c r="C44" s="7"/>
    </row>
    <row r="45" spans="1:9" ht="16.149999999999999" thickBot="1" x14ac:dyDescent="0.55000000000000004">
      <c r="A45" s="188" t="s">
        <v>149</v>
      </c>
      <c r="B45" s="189"/>
      <c r="C45" s="189"/>
      <c r="D45" s="189"/>
      <c r="E45" s="189"/>
      <c r="F45" s="189"/>
      <c r="G45" s="189"/>
      <c r="H45" s="189"/>
      <c r="I45" s="190"/>
    </row>
    <row r="47" spans="1:9" x14ac:dyDescent="0.5">
      <c r="A47" s="191" t="s">
        <v>46</v>
      </c>
      <c r="B47" s="192"/>
      <c r="C47" s="192"/>
      <c r="D47" s="192"/>
      <c r="E47" s="193"/>
    </row>
    <row r="48" spans="1:9" x14ac:dyDescent="0.5">
      <c r="A48" s="8" t="s">
        <v>150</v>
      </c>
      <c r="B48" s="8" t="s">
        <v>151</v>
      </c>
      <c r="C48" s="9" t="s">
        <v>47</v>
      </c>
      <c r="D48" s="8" t="s">
        <v>152</v>
      </c>
      <c r="E48" s="9" t="s">
        <v>48</v>
      </c>
    </row>
    <row r="49" spans="1:9" x14ac:dyDescent="0.5">
      <c r="A49" s="112">
        <v>98</v>
      </c>
      <c r="B49" s="113">
        <v>2.2999999999999998</v>
      </c>
      <c r="C49" s="114">
        <f>D49-2*D$35</f>
        <v>7.7708878227294615</v>
      </c>
      <c r="D49" s="114">
        <f>D$33*B49+D$32</f>
        <v>9.6933708635559874</v>
      </c>
      <c r="E49" s="115">
        <f>D49+2*D$35</f>
        <v>11.615853904382513</v>
      </c>
    </row>
    <row r="50" spans="1:9" x14ac:dyDescent="0.5">
      <c r="A50" s="112">
        <v>128</v>
      </c>
      <c r="B50" s="113">
        <v>2.6</v>
      </c>
      <c r="C50" s="114">
        <f t="shared" ref="C50:C52" si="0">D50-2*D$35</f>
        <v>7.5148523133649494</v>
      </c>
      <c r="D50" s="114">
        <f t="shared" ref="D50:D52" si="1">D$33*B50+D$32</f>
        <v>9.4373353541914753</v>
      </c>
      <c r="E50" s="115">
        <f t="shared" ref="E50:E52" si="2">D50+2*D$35</f>
        <v>11.359818395018001</v>
      </c>
    </row>
    <row r="51" spans="1:9" x14ac:dyDescent="0.5">
      <c r="A51" s="112">
        <v>283</v>
      </c>
      <c r="B51" s="113">
        <v>7.8</v>
      </c>
      <c r="C51" s="114">
        <f t="shared" si="0"/>
        <v>3.0769034843800687</v>
      </c>
      <c r="D51" s="114">
        <f t="shared" si="1"/>
        <v>4.999386525206595</v>
      </c>
      <c r="E51" s="115">
        <f t="shared" si="2"/>
        <v>6.9218695660331218</v>
      </c>
    </row>
    <row r="52" spans="1:9" x14ac:dyDescent="0.5">
      <c r="A52" s="112">
        <v>250</v>
      </c>
      <c r="B52" s="113">
        <v>4.0999999999999996</v>
      </c>
      <c r="C52" s="114">
        <f t="shared" si="0"/>
        <v>6.2346747665423887</v>
      </c>
      <c r="D52" s="114">
        <f t="shared" si="1"/>
        <v>8.1571578073689146</v>
      </c>
      <c r="E52" s="115">
        <f t="shared" si="2"/>
        <v>10.07964084819544</v>
      </c>
    </row>
    <row r="53" spans="1:9" ht="16.149999999999999" thickBot="1" x14ac:dyDescent="0.55000000000000004"/>
    <row r="54" spans="1:9" ht="16.149999999999999" thickBot="1" x14ac:dyDescent="0.55000000000000004">
      <c r="A54" s="188" t="s">
        <v>153</v>
      </c>
      <c r="B54" s="189"/>
      <c r="C54" s="189"/>
      <c r="D54" s="189"/>
      <c r="E54" s="189"/>
      <c r="F54" s="189"/>
      <c r="G54" s="189"/>
      <c r="H54" s="189"/>
      <c r="I54" s="190"/>
    </row>
    <row r="55" spans="1:9" ht="16.149999999999999" thickBot="1" x14ac:dyDescent="0.55000000000000004"/>
    <row r="56" spans="1:9" x14ac:dyDescent="0.5">
      <c r="A56" s="196" t="s">
        <v>49</v>
      </c>
      <c r="B56" s="197"/>
      <c r="C56" s="197"/>
      <c r="D56" s="197"/>
      <c r="E56" s="197"/>
      <c r="F56" s="198"/>
      <c r="G56" s="10" t="s">
        <v>50</v>
      </c>
    </row>
    <row r="57" spans="1:9" x14ac:dyDescent="0.5">
      <c r="A57" s="199" t="s">
        <v>154</v>
      </c>
      <c r="B57" s="199"/>
      <c r="C57" s="199"/>
      <c r="D57" s="199"/>
      <c r="E57" s="199"/>
      <c r="F57" s="199"/>
      <c r="G57" s="116" t="s">
        <v>156</v>
      </c>
    </row>
    <row r="58" spans="1:9" x14ac:dyDescent="0.5">
      <c r="A58" s="129" t="str">
        <f>"2.  On average, how much will actual "&amp;A100&amp;" differ from predicted "&amp;A100&amp;"? (reference)"</f>
        <v>2.  On average, how much will actual user satisfaction differ from predicted user satisfaction? (reference)</v>
      </c>
      <c r="B58" s="121"/>
      <c r="C58" s="121"/>
      <c r="D58" s="121"/>
      <c r="E58" s="147"/>
      <c r="F58" s="122"/>
      <c r="G58" s="117">
        <f>B16</f>
        <v>0.96124152041326316</v>
      </c>
    </row>
    <row r="59" spans="1:9" x14ac:dyDescent="0.5">
      <c r="A59" s="130" t="str">
        <f>"3.  If "&amp;A99&amp;" is 0, what would we predict "&amp;A100&amp;" to be?  (reference)"</f>
        <v>3.  If load time is 0, what would we predict user satisfaction to be?  (reference)</v>
      </c>
      <c r="B59" s="123"/>
      <c r="C59" s="123"/>
      <c r="D59" s="125"/>
      <c r="E59" s="148"/>
      <c r="F59" s="122"/>
      <c r="G59" s="126">
        <f>B26</f>
        <v>11.656309768683915</v>
      </c>
    </row>
    <row r="60" spans="1:9" x14ac:dyDescent="0.5">
      <c r="A60" s="130" t="str">
        <f>"4.  Is there a positive or negative relationship between "&amp;A99&amp;" and "&amp;A100&amp;"?"</f>
        <v>4.  Is there a positive or negative relationship between load time and user satisfaction?</v>
      </c>
      <c r="B60" s="123"/>
      <c r="C60" s="123"/>
      <c r="D60" s="125"/>
      <c r="E60" s="148"/>
      <c r="F60" s="122"/>
      <c r="G60" s="127" t="s">
        <v>51</v>
      </c>
    </row>
    <row r="61" spans="1:9" x14ac:dyDescent="0.5">
      <c r="A61" s="131" t="str">
        <f>"5.  What percentage of differences in "&amp;A100&amp;" is due to differences in "&amp;A99&amp;"?"</f>
        <v>5.  What percentage of differences in user satisfaction is due to differences in load time?</v>
      </c>
      <c r="B61" s="124"/>
      <c r="C61" s="124"/>
      <c r="D61" s="149"/>
      <c r="E61" s="150" t="s">
        <v>163</v>
      </c>
      <c r="F61" s="122"/>
      <c r="G61" s="146">
        <f>B14</f>
        <v>0.70821518087376789</v>
      </c>
    </row>
    <row r="62" spans="1:9" x14ac:dyDescent="0.5">
      <c r="A62" s="139" t="str">
        <f>"6.  If "&amp;A99&amp;" increases by 1 "&amp;B99&amp;", what is the estimated change in "&amp;A100&amp;"?"</f>
        <v>6.  If load time increases by 1 second, what is the estimated change in user satisfaction?</v>
      </c>
      <c r="B62" s="140"/>
      <c r="C62" s="140"/>
      <c r="D62" s="141"/>
      <c r="E62" s="152" t="s">
        <v>163</v>
      </c>
      <c r="F62" s="128"/>
      <c r="G62" s="146">
        <f>B27</f>
        <v>-0.85345169788170772</v>
      </c>
    </row>
    <row r="63" spans="1:9" ht="47.25" x14ac:dyDescent="0.5">
      <c r="A63" s="142" t="s">
        <v>78</v>
      </c>
      <c r="B63" s="143"/>
      <c r="C63" s="143"/>
      <c r="D63" s="143"/>
      <c r="E63" s="151"/>
      <c r="F63" s="143"/>
      <c r="G63" s="153" t="s">
        <v>85</v>
      </c>
    </row>
    <row r="97" spans="1:2" x14ac:dyDescent="0.5">
      <c r="B97" s="119"/>
    </row>
    <row r="98" spans="1:2" x14ac:dyDescent="0.5">
      <c r="B98" s="119"/>
    </row>
    <row r="99" spans="1:2" x14ac:dyDescent="0.5">
      <c r="A99" s="33" t="s">
        <v>156</v>
      </c>
      <c r="B99" s="119" t="s">
        <v>159</v>
      </c>
    </row>
    <row r="100" spans="1:2" x14ac:dyDescent="0.5">
      <c r="A100" s="33" t="s">
        <v>157</v>
      </c>
      <c r="B100" s="119"/>
    </row>
    <row r="101" spans="1:2" x14ac:dyDescent="0.5">
      <c r="A101" s="33" t="s">
        <v>155</v>
      </c>
    </row>
    <row r="104" spans="1:2" x14ac:dyDescent="0.5">
      <c r="A104" s="120" t="str">
        <f>"β1"&amp;A$99&amp;"  =  0"</f>
        <v>β1load time  =  0</v>
      </c>
    </row>
    <row r="105" spans="1:2" x14ac:dyDescent="0.5">
      <c r="A105" s="120" t="str">
        <f>"β1"&amp;A$99&amp;"  ≠  0"</f>
        <v>β1load time  ≠  0</v>
      </c>
    </row>
    <row r="106" spans="1:2" x14ac:dyDescent="0.5">
      <c r="A106" s="120" t="str">
        <f>"β1"&amp;A$99&amp;"  &gt;  0"</f>
        <v>β1load time  &gt;  0</v>
      </c>
    </row>
    <row r="107" spans="1:2" x14ac:dyDescent="0.5">
      <c r="A107" s="120" t="str">
        <f>"β1"&amp;A$99&amp;"  &lt;  0"</f>
        <v>β1load time  &lt;  0</v>
      </c>
    </row>
    <row r="108" spans="1:2" x14ac:dyDescent="0.5">
      <c r="A108" s="2"/>
    </row>
    <row r="109" spans="1:2" x14ac:dyDescent="0.5">
      <c r="A109" s="132" t="str">
        <f>"The slope is positive and "&amp;A$99&amp;" can be used to predict "&amp;A$100</f>
        <v>The slope is positive and load time can be used to predict user satisfaction</v>
      </c>
    </row>
    <row r="110" spans="1:2" x14ac:dyDescent="0.5">
      <c r="A110" s="132" t="str">
        <f>"The slope is negative and "&amp;A$99&amp;" can be used to predict "&amp;A$100</f>
        <v>The slope is negative and load time can be used to predict user satisfaction</v>
      </c>
    </row>
    <row r="111" spans="1:2" x14ac:dyDescent="0.5">
      <c r="A111" s="132" t="str">
        <f>"The slope is positive and "&amp;A$100&amp;" can be used to predict "&amp;A$99</f>
        <v>The slope is positive and user satisfaction can be used to predict load time</v>
      </c>
    </row>
    <row r="112" spans="1:2" x14ac:dyDescent="0.5">
      <c r="A112" s="132" t="str">
        <f>"The slope is negative and "&amp;A$100&amp;" can be used to predict "&amp;A$99</f>
        <v>The slope is negative and user satisfaction can be used to predict load time</v>
      </c>
    </row>
    <row r="113" spans="1:1" x14ac:dyDescent="0.5">
      <c r="A113" s="2"/>
    </row>
    <row r="114" spans="1:1" x14ac:dyDescent="0.5">
      <c r="A114" s="2"/>
    </row>
    <row r="115" spans="1:1" x14ac:dyDescent="0.5">
      <c r="A115" s="28" t="s">
        <v>75</v>
      </c>
    </row>
    <row r="116" spans="1:1" x14ac:dyDescent="0.5">
      <c r="A116" s="28" t="s">
        <v>76</v>
      </c>
    </row>
    <row r="117" spans="1:1" x14ac:dyDescent="0.5">
      <c r="A117" s="28" t="s">
        <v>77</v>
      </c>
    </row>
    <row r="118" spans="1:1" x14ac:dyDescent="0.5">
      <c r="A118" s="28" t="s">
        <v>74</v>
      </c>
    </row>
    <row r="119" spans="1:1" x14ac:dyDescent="0.5">
      <c r="A119" s="2"/>
    </row>
    <row r="120" spans="1:1" x14ac:dyDescent="0.5">
      <c r="A120" s="32" t="s">
        <v>86</v>
      </c>
    </row>
    <row r="121" spans="1:1" x14ac:dyDescent="0.5">
      <c r="A121" s="32" t="s">
        <v>85</v>
      </c>
    </row>
    <row r="122" spans="1:1" x14ac:dyDescent="0.5">
      <c r="A122" s="28" t="s">
        <v>79</v>
      </c>
    </row>
    <row r="123" spans="1:1" x14ac:dyDescent="0.5">
      <c r="A123" s="28" t="s">
        <v>80</v>
      </c>
    </row>
  </sheetData>
  <mergeCells count="18">
    <mergeCell ref="A56:F56"/>
    <mergeCell ref="A57:F57"/>
    <mergeCell ref="A54:I54"/>
    <mergeCell ref="A1:I6"/>
    <mergeCell ref="A9:I9"/>
    <mergeCell ref="A30:I30"/>
    <mergeCell ref="A45:I45"/>
    <mergeCell ref="A47:E47"/>
    <mergeCell ref="D32:E32"/>
    <mergeCell ref="D33:E33"/>
    <mergeCell ref="D34:E34"/>
    <mergeCell ref="D35:E35"/>
    <mergeCell ref="D36:E36"/>
    <mergeCell ref="D38:E38"/>
    <mergeCell ref="D39:E39"/>
    <mergeCell ref="D40:E40"/>
    <mergeCell ref="D41:E41"/>
    <mergeCell ref="D42:E42"/>
  </mergeCells>
  <dataValidations count="8">
    <dataValidation type="list" allowBlank="1" showInputMessage="1" showErrorMessage="1" sqref="G60" xr:uid="{548986B1-6AEF-4801-AAE2-FE928511D4EE}">
      <formula1>"Positive, Negative"</formula1>
    </dataValidation>
    <dataValidation type="list" allowBlank="1" showInputMessage="1" showErrorMessage="1" sqref="G57" xr:uid="{76B3E1ED-A3A1-4006-AD48-3049D04B2FA1}">
      <formula1>$A$99:$A$100</formula1>
    </dataValidation>
    <dataValidation type="list" allowBlank="1" showInputMessage="1" showErrorMessage="1" sqref="D42" xr:uid="{A8CA4F52-5326-4682-B3E5-5C7C93B8499E}">
      <formula1>$A$115:$A$118</formula1>
    </dataValidation>
    <dataValidation type="list" allowBlank="1" showInputMessage="1" showErrorMessage="1" sqref="D41" xr:uid="{FC10A935-83A4-4053-B660-7AD722EC2A77}">
      <formula1>$A$109:$A$112</formula1>
    </dataValidation>
    <dataValidation type="list" allowBlank="1" showInputMessage="1" showErrorMessage="1" sqref="D40" xr:uid="{0A5ECEAA-785C-4D9F-B82E-784E329D548E}">
      <formula1>$A$104:$A$107</formula1>
    </dataValidation>
    <dataValidation type="list" allowBlank="1" showInputMessage="1" showErrorMessage="1" sqref="D38" xr:uid="{AF0C9E70-2C27-4DF5-8D46-5F8922CB46EA}">
      <formula1>"Yes, No"</formula1>
    </dataValidation>
    <dataValidation type="list" allowBlank="1" showInputMessage="1" showErrorMessage="1" sqref="D39" xr:uid="{CA10E439-1302-4382-8492-EADB7A8A7CAE}">
      <formula1>"Reject H0, Fail to Reject H0"</formula1>
    </dataValidation>
    <dataValidation type="list" allowBlank="1" showInputMessage="1" showErrorMessage="1" sqref="G63" xr:uid="{86CE116B-D5F3-41A2-9F23-86FCB3E7FBFA}">
      <formula1>$A$120:$A$12316</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AOLOU</vt:lpstr>
      <vt:lpstr>AOL_Criteria</vt:lpstr>
      <vt:lpstr>2_Tail_T_test</vt:lpstr>
      <vt:lpstr>Regression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Gordon, Ellen</dc:creator>
  <cp:lastModifiedBy>Matta, Vic</cp:lastModifiedBy>
  <dcterms:created xsi:type="dcterms:W3CDTF">2025-04-15T17:53:42Z</dcterms:created>
  <dcterms:modified xsi:type="dcterms:W3CDTF">2026-03-04T20:35:14Z</dcterms:modified>
</cp:coreProperties>
</file>